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metadata.xml" ContentType="application/vnd.openxmlformats-officedocument.spreadsheetml.sheetMetadata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22188" windowHeight="8795" activeTab="6"/>
  </bookViews>
  <sheets>
    <sheet name="Sheet1" sheetId="18" r:id="rId1"/>
    <sheet name="Sheet2" sheetId="19" r:id="rId2"/>
    <sheet name="Sheet2 (2)" sheetId="24" r:id="rId3"/>
    <sheet name="orders" sheetId="17" r:id="rId4"/>
    <sheet name="customers" sheetId="13" r:id="rId5"/>
    <sheet name="products" sheetId="2" r:id="rId6"/>
    <sheet name="Dashboard" sheetId="25" r:id="rId7"/>
  </sheets>
  <definedNames>
    <definedName name="Slicer_Loyalty_Card">#N/A</definedName>
    <definedName name="Slicer_Roast_Type_Name">#N/A</definedName>
    <definedName name="Slicer_Size">#N/A</definedName>
    <definedName name="Slicer_Order_Date">#N/A</definedName>
    <definedName name="_xlnm._FilterDatabase" localSheetId="3" hidden="1">orders!$A$1:$M$1001</definedName>
    <definedName name="_xlnm._FilterDatabase" localSheetId="5" hidden="1">products!$A$1:$G$49</definedName>
  </definedNames>
  <calcPr calcId="191029"/>
  <pivotCaches>
    <pivotCache cacheId="0" r:id="rId8"/>
  </pivotCaches>
  <extLst>
    <ext xmlns:x14="http://schemas.microsoft.com/office/spreadsheetml/2009/9/main" uri="{BBE1A952-AA13-448e-AADC-164F8A28A991}">
      <x14:slicerCaches>
        <x14:slicerCache r:id="rId12"/>
        <x14:slicerCache r:id="rId11"/>
        <x14:slicerCache r:id="rId10"/>
        <x14:slicerCache r:id="rId9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<sst xmlns="http://schemas.openxmlformats.org/spreadsheetml/2006/main" count="11121" uniqueCount="6216">
  <si>
    <t>Sum of Sales</t>
  </si>
  <si>
    <t>Coffee Type</t>
  </si>
  <si>
    <t>Years</t>
  </si>
  <si>
    <t>Order Date</t>
  </si>
  <si>
    <t>Ara</t>
  </si>
  <si>
    <t>Exc</t>
  </si>
  <si>
    <t>Lib</t>
  </si>
  <si>
    <t>Rob</t>
  </si>
  <si>
    <t>2019</t>
  </si>
  <si>
    <t>Jan</t>
  </si>
  <si>
    <t>Feb</t>
  </si>
  <si>
    <t>Mar</t>
  </si>
  <si>
    <t>Jun</t>
  </si>
  <si>
    <t>Jul</t>
  </si>
  <si>
    <t>Sep</t>
  </si>
  <si>
    <t>Oct</t>
  </si>
  <si>
    <t>Nov</t>
  </si>
  <si>
    <t>Dec</t>
  </si>
  <si>
    <t>2020</t>
  </si>
  <si>
    <t>Apr</t>
  </si>
  <si>
    <t>May</t>
  </si>
  <si>
    <t>Aug</t>
  </si>
  <si>
    <t>2021</t>
  </si>
  <si>
    <t>2022</t>
  </si>
  <si>
    <t>Country</t>
  </si>
  <si>
    <t>United Kingdom</t>
  </si>
  <si>
    <t>Ireland</t>
  </si>
  <si>
    <t>United States</t>
  </si>
  <si>
    <t>Customer Name</t>
  </si>
  <si>
    <t>Guenevere Ruggen</t>
  </si>
  <si>
    <t>Loydie Langlais</t>
  </si>
  <si>
    <t>Tallie felip</t>
  </si>
  <si>
    <t>Tania Craggs</t>
  </si>
  <si>
    <t>Order ID</t>
  </si>
  <si>
    <t>Customer ID</t>
  </si>
  <si>
    <t>Product ID</t>
  </si>
  <si>
    <t>Quantity</t>
  </si>
  <si>
    <t>Email</t>
  </si>
  <si>
    <t>Roast Type</t>
  </si>
  <si>
    <t>Size</t>
  </si>
  <si>
    <t>Unit Price</t>
  </si>
  <si>
    <t>Sales</t>
  </si>
  <si>
    <t>Coffee Type Name</t>
  </si>
  <si>
    <t>Roast Type Name</t>
  </si>
  <si>
    <t>Loyalty Card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</si>
  <si>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</si>
  <si>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</si>
  <si>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</si>
  <si>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</si>
  <si>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</si>
  <si>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</si>
  <si>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</si>
  <si>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</si>
  <si>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</si>
  <si>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</si>
  <si>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</si>
  <si>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</si>
  <si>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</si>
  <si>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</si>
  <si>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</si>
  <si>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</si>
  <si>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</si>
  <si>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</si>
  <si>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</si>
  <si>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</si>
  <si>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</si>
  <si>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</si>
  <si>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</si>
  <si>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</si>
  <si>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</si>
  <si>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</si>
  <si>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</si>
  <si>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</si>
  <si>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</si>
  <si>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</si>
  <si>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</si>
  <si>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</si>
  <si>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</si>
  <si>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</si>
  <si>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</si>
  <si>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</si>
  <si>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</si>
  <si>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</si>
  <si>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</si>
  <si>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</si>
  <si>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</si>
  <si>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</si>
  <si>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</si>
  <si>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</si>
  <si>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</si>
  <si>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</si>
  <si>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</si>
  <si>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</si>
  <si>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</si>
  <si>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</si>
  <si>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</si>
  <si>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</si>
  <si>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</si>
  <si>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</si>
  <si>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</si>
  <si>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</si>
  <si>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</si>
  <si>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</si>
  <si>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</si>
  <si>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</si>
  <si>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</si>
  <si>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</si>
  <si>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</si>
  <si>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</si>
  <si>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</si>
  <si>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</si>
  <si>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</si>
  <si>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</si>
  <si>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</si>
  <si>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</si>
  <si>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</si>
  <si>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</si>
  <si>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</si>
  <si>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</si>
  <si>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</si>
  <si>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</si>
  <si>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</si>
  <si>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</si>
  <si>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</si>
  <si>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</si>
  <si>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</si>
  <si>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</si>
  <si>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</si>
  <si>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</si>
  <si>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</si>
  <si>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</si>
  <si>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</si>
  <si>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</si>
  <si>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</si>
  <si>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</si>
  <si>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</si>
  <si>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</si>
  <si>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</si>
  <si>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</si>
  <si>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</si>
  <si>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</si>
  <si>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</si>
  <si>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</si>
  <si>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</si>
  <si>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</si>
  <si>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</si>
  <si>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</si>
  <si>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</si>
  <si>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</si>
  <si>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</si>
  <si>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</si>
  <si>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</si>
  <si>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</si>
  <si>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</si>
  <si>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</si>
  <si>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</si>
  <si>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</si>
  <si>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</si>
  <si>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</si>
  <si>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</si>
  <si>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</si>
  <si>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</si>
  <si>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</si>
  <si>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</si>
  <si>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</si>
  <si>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</si>
  <si>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</si>
  <si>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</si>
  <si>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</si>
  <si>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</si>
  <si>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</si>
  <si>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</si>
  <si>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</si>
  <si>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</si>
  <si>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</si>
  <si>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</si>
  <si>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</si>
  <si>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</si>
  <si>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</si>
  <si>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</si>
  <si>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</si>
  <si>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</si>
  <si>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</si>
  <si>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</si>
  <si>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</si>
  <si>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</si>
  <si>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</si>
  <si>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</si>
  <si>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</si>
  <si>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</si>
  <si>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</si>
  <si>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</si>
  <si>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</si>
  <si>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</si>
  <si>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</si>
  <si>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</si>
  <si>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</si>
  <si>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</si>
  <si>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</si>
  <si>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</si>
  <si>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</si>
  <si>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</si>
  <si>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</si>
  <si>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</si>
  <si>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</si>
  <si>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</si>
  <si>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</si>
  <si>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</si>
  <si>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</si>
  <si>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</si>
  <si>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</si>
  <si>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</si>
  <si>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</si>
  <si>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</si>
  <si>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</si>
  <si>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</si>
  <si>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</si>
  <si>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</si>
  <si>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</si>
  <si>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</si>
  <si>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</si>
  <si>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</si>
  <si>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</si>
  <si>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</si>
  <si>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</si>
  <si>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</si>
  <si>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</si>
  <si>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</si>
  <si>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</si>
  <si>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</si>
  <si>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</si>
  <si>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</si>
  <si>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</si>
  <si>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</si>
  <si>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</si>
  <si>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</si>
  <si>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</si>
  <si>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</si>
  <si>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</si>
  <si>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</si>
  <si>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</si>
  <si>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</si>
  <si>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</si>
  <si>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</si>
  <si>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</si>
  <si>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</si>
  <si>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</si>
  <si>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</si>
  <si>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</si>
  <si>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</si>
  <si>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</si>
  <si>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</si>
  <si>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</si>
  <si>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</si>
  <si>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</si>
  <si>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</si>
  <si>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</si>
  <si>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</si>
  <si>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</si>
  <si>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</si>
  <si>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</si>
  <si>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</si>
  <si>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</si>
  <si>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</si>
  <si>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</si>
  <si>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</si>
  <si>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</si>
  <si>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</si>
  <si>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</si>
  <si>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</si>
  <si>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</si>
  <si>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</si>
  <si>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</si>
  <si>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</si>
  <si>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</si>
  <si>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</si>
  <si>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</si>
  <si>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</si>
  <si>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</si>
  <si>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</si>
  <si>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</si>
  <si>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</si>
  <si>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</si>
  <si>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</si>
  <si>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</si>
  <si>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</si>
  <si>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</si>
  <si>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</si>
  <si>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</si>
  <si>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</si>
  <si>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</si>
  <si>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</si>
  <si>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</si>
  <si>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</si>
  <si>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</si>
  <si>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</si>
  <si>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</si>
  <si>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</si>
  <si>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</si>
  <si>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</si>
  <si>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</si>
  <si>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</si>
  <si>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</si>
  <si>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</si>
  <si>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</si>
  <si>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</si>
  <si>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</si>
  <si>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</si>
  <si>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</si>
  <si>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</si>
  <si>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</si>
  <si>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</si>
  <si>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</si>
  <si>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</si>
  <si>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</si>
  <si>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</si>
  <si>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</si>
  <si>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</si>
  <si>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</si>
  <si>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</si>
  <si>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</si>
  <si>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</si>
  <si>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</si>
  <si>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</si>
  <si>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</si>
  <si>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</si>
  <si>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</si>
  <si>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</si>
  <si>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</si>
  <si>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</si>
  <si>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</si>
  <si>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</si>
  <si>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</si>
  <si>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</si>
  <si>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</si>
  <si>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</si>
  <si>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</si>
  <si>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</si>
  <si>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</si>
  <si>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</si>
  <si>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</si>
  <si>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</si>
  <si>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</si>
  <si>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</si>
  <si>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</si>
  <si>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</si>
  <si>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</si>
  <si>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</si>
  <si>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</si>
  <si>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</si>
  <si>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</si>
  <si>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</si>
  <si>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</si>
  <si>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</si>
  <si>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</si>
  <si>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</si>
  <si>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</si>
  <si>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</si>
  <si>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</si>
  <si>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</si>
  <si>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</si>
  <si>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</si>
  <si>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</si>
  <si>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</si>
  <si>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</si>
  <si>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</si>
  <si>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</si>
  <si>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</si>
  <si>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</si>
  <si>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</si>
  <si>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</si>
  <si>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</si>
  <si>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</si>
  <si>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</si>
  <si>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</si>
  <si>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</si>
  <si>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</si>
  <si>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</si>
  <si>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</si>
  <si>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</si>
  <si>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</si>
  <si>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</si>
  <si>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</si>
  <si>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</si>
  <si>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</si>
  <si>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</si>
  <si>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</si>
  <si>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</si>
  <si>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</si>
  <si>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</si>
  <si>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</si>
  <si>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</si>
  <si>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</si>
  <si>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</si>
  <si>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</si>
  <si>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</si>
  <si>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</si>
  <si>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</si>
  <si>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</si>
  <si>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</si>
  <si>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</si>
  <si>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</si>
  <si>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</si>
  <si>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</si>
  <si>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</si>
  <si>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</si>
  <si>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</si>
  <si>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</si>
  <si>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</si>
  <si>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</si>
  <si>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</si>
  <si>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</si>
  <si>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</si>
  <si>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</si>
  <si>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</si>
  <si>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</si>
  <si>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</si>
  <si>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</si>
  <si>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</si>
  <si>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</si>
  <si>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</si>
  <si>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</si>
  <si>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</si>
  <si>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</si>
  <si>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</si>
  <si>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</si>
  <si>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</si>
  <si>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</si>
  <si>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</si>
  <si>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</si>
  <si>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</si>
  <si>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</si>
  <si>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</si>
  <si>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</si>
  <si>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</si>
  <si>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</si>
  <si>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</si>
  <si>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</si>
  <si>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</si>
  <si>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</si>
  <si>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</si>
  <si>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</si>
  <si>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</si>
  <si>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</si>
  <si>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</si>
  <si>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</si>
  <si>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</si>
  <si>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</si>
  <si>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</si>
  <si>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</si>
  <si>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</si>
  <si>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</si>
  <si>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</si>
  <si>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</si>
  <si>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</si>
  <si>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</si>
  <si>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</si>
  <si>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</si>
  <si>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</si>
  <si>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</si>
  <si>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</si>
  <si>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</si>
  <si>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</si>
  <si>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</si>
  <si>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</si>
  <si>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</si>
  <si>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</si>
  <si>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</si>
  <si>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</si>
  <si>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</si>
  <si>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</si>
  <si>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</si>
  <si>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</si>
  <si>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</si>
  <si>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</si>
  <si>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</si>
  <si>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</si>
  <si>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</si>
  <si>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</si>
  <si>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</si>
  <si>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</si>
  <si>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</si>
  <si>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</si>
  <si>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</si>
  <si>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</si>
  <si>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</si>
  <si>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</si>
  <si>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</si>
  <si>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</si>
  <si>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</si>
  <si>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</si>
  <si>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</si>
  <si>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</si>
  <si>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</si>
  <si>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</si>
  <si>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</si>
  <si>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</si>
  <si>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</si>
  <si>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</si>
  <si>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</si>
  <si>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</si>
  <si>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</si>
  <si>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</si>
  <si>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</si>
  <si>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</si>
  <si>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</si>
  <si>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</si>
  <si>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</si>
  <si>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</si>
  <si>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</si>
  <si>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</si>
  <si>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</si>
  <si>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</si>
  <si>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</si>
  <si>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</si>
  <si>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</si>
  <si>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</si>
  <si>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</si>
  <si>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</si>
  <si>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</si>
  <si>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</si>
  <si>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</si>
  <si>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</si>
  <si>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</si>
  <si>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</si>
  <si>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</si>
  <si>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</si>
  <si>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</si>
  <si>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</si>
  <si>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</si>
  <si>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</si>
  <si>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</si>
  <si>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</si>
  <si>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</si>
  <si>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</si>
  <si>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</si>
  <si>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</si>
  <si>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</si>
  <si>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</si>
  <si>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</si>
  <si>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</si>
  <si>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</si>
  <si>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</si>
  <si>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</si>
  <si>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</si>
  <si>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</si>
  <si>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</si>
  <si>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</si>
  <si>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</si>
  <si>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</si>
  <si>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</si>
  <si>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</si>
  <si>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</si>
  <si>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</si>
  <si>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</si>
  <si>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</si>
  <si>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</si>
  <si>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</si>
  <si>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</si>
  <si>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</si>
  <si>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</si>
  <si>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</si>
  <si>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</si>
  <si>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</si>
  <si>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</si>
  <si>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</si>
  <si>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</si>
  <si>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</si>
  <si>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</si>
  <si>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</si>
  <si>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</si>
  <si>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</si>
  <si>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</si>
  <si>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</si>
  <si>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</si>
  <si>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</si>
  <si>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</si>
  <si>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</si>
  <si>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</si>
  <si>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</si>
  <si>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</si>
  <si>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</si>
  <si>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</si>
  <si>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</si>
  <si>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</si>
  <si>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</si>
  <si>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</si>
  <si>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</si>
  <si>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</si>
  <si>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</si>
  <si>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</si>
  <si>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</si>
  <si>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</si>
  <si>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</si>
  <si>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</si>
  <si>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</si>
  <si>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</si>
  <si>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</si>
  <si>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</si>
  <si>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</si>
  <si>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</si>
  <si>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</si>
  <si>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</si>
  <si>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</si>
  <si>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</si>
  <si>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</si>
  <si>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</si>
  <si>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</si>
  <si>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</si>
  <si>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</si>
  <si>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</si>
  <si>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</si>
  <si>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</si>
  <si>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</si>
  <si>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</si>
  <si>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</si>
  <si>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</si>
  <si>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</si>
  <si>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</si>
  <si>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</si>
  <si>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</si>
  <si>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</si>
  <si>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</si>
  <si>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</si>
  <si>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</si>
  <si>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</si>
  <si>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</si>
  <si>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</si>
  <si>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</si>
  <si>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</si>
  <si>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</si>
  <si>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</si>
  <si>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</si>
  <si>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</si>
  <si>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</si>
  <si>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</si>
  <si>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</si>
  <si>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</si>
  <si>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</si>
  <si>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</si>
  <si>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</si>
  <si>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</si>
  <si>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</si>
  <si>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</si>
  <si>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</si>
  <si>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</si>
  <si>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</si>
  <si>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</si>
  <si>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</si>
  <si>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</si>
  <si>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</si>
  <si>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</si>
  <si>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</si>
  <si>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</si>
  <si>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</si>
  <si>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</si>
  <si>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</si>
  <si>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</si>
  <si>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</si>
  <si>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</si>
  <si>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</si>
  <si>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</si>
  <si>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</si>
  <si>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</si>
  <si>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</si>
  <si>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</si>
  <si>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</si>
  <si>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</si>
  <si>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</si>
  <si>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</si>
  <si>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</si>
  <si>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</si>
  <si>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</si>
  <si>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</si>
  <si>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</si>
  <si>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</si>
  <si>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</si>
  <si>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</si>
  <si>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</si>
  <si>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</si>
  <si>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</si>
  <si>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</si>
  <si>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</si>
  <si>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</si>
  <si>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</si>
  <si>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</si>
  <si>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</si>
  <si>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</si>
  <si>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</si>
  <si>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</si>
  <si>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</si>
  <si>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</si>
  <si>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</si>
  <si>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</si>
  <si>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</si>
  <si>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</si>
  <si>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</si>
  <si>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</si>
  <si>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</si>
  <si>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</si>
  <si>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</si>
  <si>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</si>
  <si>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</si>
  <si>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</si>
  <si>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</si>
  <si>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</si>
  <si>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</si>
  <si>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</si>
  <si>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</si>
  <si>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</si>
  <si>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</si>
  <si>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</si>
  <si>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</si>
  <si>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</si>
  <si>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</si>
  <si>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</si>
  <si>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</si>
  <si>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</si>
  <si>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</si>
  <si>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</si>
  <si>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</si>
  <si>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</si>
  <si>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</si>
  <si>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</si>
  <si>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</si>
  <si>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</si>
  <si>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</si>
  <si>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</si>
  <si>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</si>
  <si>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</si>
  <si>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</si>
  <si>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</si>
  <si>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</si>
  <si>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</si>
  <si>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</si>
  <si>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</si>
  <si>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</si>
  <si>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</si>
  <si>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</si>
  <si>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</si>
  <si>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</si>
  <si>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</si>
  <si>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</si>
  <si>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</si>
  <si>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</si>
  <si>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</si>
  <si>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</si>
  <si>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</si>
  <si>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</si>
  <si>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</si>
  <si>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</si>
  <si>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</si>
  <si>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</si>
  <si>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</si>
  <si>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</si>
  <si>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</si>
  <si>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</si>
  <si>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</si>
  <si>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</si>
  <si>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</si>
  <si>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</si>
  <si>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</si>
  <si>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</si>
  <si>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</si>
  <si>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</si>
  <si>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</si>
  <si>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</si>
  <si>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</si>
  <si>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</si>
  <si>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</si>
  <si>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</si>
  <si>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</si>
  <si>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</si>
  <si>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</si>
  <si>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</si>
  <si>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</si>
  <si>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</si>
  <si>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</si>
  <si>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</si>
  <si>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</si>
  <si>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</si>
  <si>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</si>
  <si>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</si>
  <si>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</si>
  <si>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</si>
  <si>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</si>
  <si>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</si>
  <si>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</si>
  <si>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</si>
  <si>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</si>
  <si>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</si>
  <si>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</si>
  <si>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</si>
  <si>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</si>
  <si>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</si>
  <si>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</si>
  <si>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</si>
  <si>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</si>
  <si>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</si>
  <si>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</si>
  <si>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</si>
  <si>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</si>
  <si>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</si>
  <si>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</si>
  <si>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</si>
  <si>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</si>
  <si>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</si>
  <si>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</si>
  <si>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</si>
  <si>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</si>
  <si>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</si>
  <si>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</si>
  <si>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</si>
  <si>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</si>
  <si>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</si>
  <si>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</si>
  <si>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</si>
  <si>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</si>
  <si>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</si>
  <si>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</si>
  <si>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</si>
  <si>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</si>
  <si>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</si>
  <si>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</si>
  <si>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</si>
  <si>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</si>
  <si>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</si>
  <si>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</si>
  <si>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</si>
  <si>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</si>
  <si>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</si>
  <si>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</si>
  <si>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</si>
  <si>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</si>
  <si>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</si>
  <si>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</si>
  <si>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</si>
  <si>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</si>
  <si>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</si>
  <si>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</si>
  <si>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</si>
  <si>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</si>
  <si>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</si>
  <si>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</si>
  <si>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</si>
  <si>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</si>
  <si>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</si>
  <si>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</si>
  <si>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</si>
  <si>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</si>
  <si>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</si>
  <si>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</si>
  <si>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</si>
  <si>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</si>
  <si>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</si>
  <si>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</si>
  <si>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</si>
  <si>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</si>
  <si>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</si>
  <si>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</si>
  <si>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</si>
  <si>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</si>
  <si>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</si>
  <si>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</si>
  <si>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</si>
  <si>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</si>
  <si>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</si>
  <si>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</si>
  <si>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</si>
  <si>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</si>
  <si>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</si>
  <si>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</si>
  <si>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</si>
  <si>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</si>
  <si>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</si>
  <si>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</si>
  <si>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</si>
  <si>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</si>
  <si>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</si>
  <si>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</si>
  <si>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</si>
  <si>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</si>
  <si>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</si>
  <si>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</si>
  <si>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</si>
  <si>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</si>
  <si>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</si>
  <si>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</si>
  <si>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</si>
  <si>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</si>
  <si>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</si>
  <si>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</si>
  <si>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</si>
  <si>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</si>
  <si>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</si>
  <si>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</si>
  <si>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</si>
  <si>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</si>
  <si>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</si>
  <si>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</si>
  <si>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</si>
  <si>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</si>
  <si>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</si>
  <si>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</si>
  <si>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</si>
  <si>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</si>
  <si>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</si>
  <si>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</si>
  <si>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</si>
  <si>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</si>
  <si>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</si>
  <si>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</si>
  <si>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</si>
  <si>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</si>
  <si>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</si>
  <si>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</si>
  <si>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</si>
  <si>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</si>
  <si>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</si>
  <si>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</si>
  <si>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</si>
  <si>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</si>
  <si>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</si>
  <si>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</si>
  <si>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</si>
  <si>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</si>
  <si>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</si>
  <si>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</si>
  <si>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</si>
  <si>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</si>
  <si>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</si>
  <si>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</si>
  <si>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</si>
  <si>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</si>
  <si>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</si>
  <si>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</si>
  <si>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</si>
  <si>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</si>
  <si>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</si>
  <si>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</si>
  <si>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</si>
  <si>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</si>
  <si>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</si>
  <si>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</si>
  <si>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</si>
  <si>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</si>
  <si>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</si>
  <si>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</si>
  <si>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</si>
  <si>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</si>
  <si>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</si>
  <si>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</si>
  <si>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</si>
  <si>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</si>
  <si>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</si>
  <si>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</si>
  <si>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</si>
  <si>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</si>
  <si>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</si>
  <si>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</si>
  <si>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</si>
  <si>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</si>
  <si>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</si>
  <si>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</si>
  <si>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</si>
  <si>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</si>
  <si>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</si>
  <si>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</si>
  <si>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</si>
  <si>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</si>
  <si>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</si>
  <si>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</si>
  <si>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</si>
  <si>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</si>
  <si>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</si>
  <si>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</si>
  <si>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</si>
  <si>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</si>
  <si>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</si>
  <si>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</si>
  <si>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</si>
  <si>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</si>
  <si>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</si>
  <si>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</si>
  <si>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</si>
  <si>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</si>
  <si>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</si>
  <si>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</si>
  <si>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</si>
  <si>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</si>
  <si>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</si>
  <si>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</si>
  <si>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</si>
  <si>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</si>
  <si>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</si>
  <si>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</si>
  <si>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</si>
  <si>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</si>
  <si>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</si>
  <si>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</si>
  <si>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</si>
  <si>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</si>
  <si>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</si>
  <si>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</si>
  <si>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</si>
  <si>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</si>
  <si>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</si>
  <si>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</si>
  <si>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</si>
  <si>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</si>
  <si>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</si>
  <si>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</si>
  <si>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</si>
  <si>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</si>
  <si>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</si>
  <si>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</si>
  <si>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</si>
  <si>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</si>
  <si>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</si>
  <si>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</si>
  <si>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</si>
  <si>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</si>
  <si>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</si>
  <si>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</si>
  <si>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</si>
  <si>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</si>
  <si>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</si>
  <si>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</si>
  <si>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</si>
  <si>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</si>
  <si>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</si>
  <si>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</si>
  <si>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</si>
  <si>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</si>
  <si>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</si>
  <si>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</si>
  <si>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</si>
  <si>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</si>
  <si>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</si>
  <si>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</si>
  <si>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</si>
  <si>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</si>
  <si>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</si>
  <si>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</si>
  <si>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</si>
  <si>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</si>
  <si>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</si>
  <si>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</si>
  <si>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</si>
  <si>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</si>
  <si>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</si>
  <si>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</si>
  <si>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</si>
  <si>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</si>
  <si>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</si>
  <si>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</si>
  <si>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</si>
  <si>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</si>
  <si>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</si>
  <si>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</si>
  <si>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</si>
  <si>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</si>
  <si>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</si>
  <si>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</si>
  <si>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</si>
  <si>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</si>
  <si>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</si>
  <si>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</si>
  <si>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</si>
  <si>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</si>
  <si>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</si>
  <si>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</si>
  <si>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</si>
  <si>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</si>
  <si>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</si>
  <si>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</si>
  <si>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</si>
  <si>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</si>
  <si>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</si>
  <si>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</si>
  <si>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</si>
  <si>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</si>
  <si>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</si>
  <si>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</si>
  <si>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</si>
  <si>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</si>
  <si>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</si>
  <si>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</si>
  <si>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</si>
  <si>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</si>
  <si>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</si>
  <si>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</si>
  <si>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</si>
  <si>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</si>
  <si>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</si>
  <si>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</si>
  <si>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</si>
  <si>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</si>
  <si>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</si>
  <si>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</si>
  <si>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</si>
  <si>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</si>
  <si>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</si>
  <si>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</si>
  <si>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</si>
  <si>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</si>
  <si>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</si>
  <si>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</si>
  <si>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</si>
  <si>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</si>
  <si>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</si>
  <si>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</si>
  <si>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</si>
  <si>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</si>
  <si>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</si>
  <si>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</si>
  <si>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</si>
  <si>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</si>
  <si>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</si>
  <si>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</si>
  <si>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</si>
  <si>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</si>
  <si>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</si>
  <si>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</si>
  <si>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</si>
  <si>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</si>
  <si>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</si>
  <si>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</si>
  <si>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</si>
  <si>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</si>
  <si>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</si>
  <si>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</si>
  <si>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</si>
  <si>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</si>
  <si>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</si>
  <si>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</si>
  <si>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</si>
  <si>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</si>
  <si>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</si>
  <si>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</si>
  <si>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</si>
  <si>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</si>
  <si>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</si>
  <si>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</si>
  <si>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</si>
  <si>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</si>
  <si>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</si>
  <si>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</si>
  <si>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</si>
  <si>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</si>
  <si>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</si>
  <si>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</si>
  <si>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</si>
  <si>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</si>
  <si>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</si>
  <si>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</si>
  <si>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</si>
  <si>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</si>
  <si>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</si>
  <si>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</si>
  <si>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</si>
  <si>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</si>
  <si>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</si>
  <si>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</si>
  <si>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</si>
  <si>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</si>
  <si>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</si>
  <si>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</si>
  <si>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</si>
  <si>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</si>
  <si>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</si>
  <si>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</si>
  <si>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</si>
  <si>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</si>
  <si>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</si>
  <si>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</si>
  <si>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</si>
  <si>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</si>
  <si>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</si>
  <si>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</si>
  <si>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</si>
  <si>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</si>
  <si>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</si>
  <si>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</si>
  <si>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</si>
  <si>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</si>
  <si>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</si>
  <si>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</si>
  <si>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</si>
  <si>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</si>
  <si>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</si>
  <si>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</si>
  <si>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</si>
  <si>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</si>
  <si>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</si>
  <si>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</si>
  <si>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</si>
  <si>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</si>
  <si>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</si>
  <si>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</si>
  <si>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</si>
  <si>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</si>
  <si>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</si>
  <si>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</si>
  <si>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</si>
  <si>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</si>
  <si>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</si>
  <si>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</si>
  <si>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</si>
  <si>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</si>
  <si>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</si>
  <si>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</si>
  <si>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</si>
  <si>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</si>
  <si>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</si>
  <si>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</si>
  <si>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</si>
  <si>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</si>
  <si>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</si>
  <si>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</si>
  <si>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</si>
  <si>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</si>
  <si>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</si>
  <si>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</si>
  <si>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</si>
  <si>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</si>
  <si>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</si>
  <si>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</si>
  <si>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</si>
  <si>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</si>
  <si>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</si>
  <si>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</si>
  <si>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</si>
  <si>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</si>
  <si>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</si>
  <si>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</si>
  <si>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</si>
  <si>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</si>
  <si>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</si>
  <si>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</si>
  <si>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</si>
  <si>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</si>
  <si>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</si>
  <si>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</si>
  <si>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</si>
  <si>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</si>
  <si>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</si>
  <si>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</si>
  <si>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</si>
  <si>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</si>
  <si>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</si>
  <si>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</si>
  <si>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</si>
  <si>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</si>
  <si>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</si>
  <si>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</si>
  <si>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</si>
  <si>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</si>
  <si>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</si>
  <si>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</si>
  <si>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</si>
  <si>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</si>
  <si>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</si>
  <si>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</si>
  <si>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</si>
  <si>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</si>
  <si>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</si>
  <si>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</si>
  <si>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</si>
  <si>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</si>
  <si>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</si>
  <si>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</si>
  <si>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</si>
  <si>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</si>
  <si>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</si>
  <si>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</si>
  <si>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</si>
  <si>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</si>
  <si>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</si>
  <si>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</si>
  <si>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</si>
  <si>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</si>
  <si>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</si>
  <si>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</si>
  <si>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</si>
  <si>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</si>
  <si>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</si>
  <si>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</si>
  <si>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</si>
  <si>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</si>
  <si>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</si>
  <si>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</si>
  <si>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</si>
  <si>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</si>
  <si>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</si>
  <si>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</si>
  <si>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</si>
  <si>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</si>
  <si>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</si>
  <si>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</si>
  <si>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</si>
  <si>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</si>
  <si>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</si>
  <si>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</si>
  <si>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</si>
  <si>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</si>
  <si>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</si>
  <si>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</si>
  <si>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</si>
  <si>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</si>
  <si>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</si>
  <si>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</si>
  <si>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</si>
  <si>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</si>
  <si>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</si>
  <si>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</si>
  <si>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</si>
  <si>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</si>
  <si>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</si>
  <si>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</si>
  <si>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</si>
  <si>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</si>
  <si>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</si>
  <si>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</si>
  <si>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</si>
  <si>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</si>
  <si>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</si>
  <si>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</si>
  <si>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</si>
  <si>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</si>
  <si>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</si>
  <si>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</si>
  <si>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</si>
  <si>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</si>
  <si>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</si>
  <si>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</si>
  <si>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</si>
  <si>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</si>
  <si>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</si>
  <si>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</si>
  <si>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</si>
  <si>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</si>
  <si>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</si>
  <si>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</si>
  <si>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</si>
  <si>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</si>
  <si>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</si>
  <si>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</si>
  <si>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</si>
  <si>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</si>
  <si>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</si>
  <si>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</si>
  <si>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</si>
  <si>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</si>
  <si>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</si>
  <si>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</si>
  <si>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</si>
  <si>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</si>
  <si>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</si>
  <si>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</si>
  <si>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</si>
  <si>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</si>
  <si>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</si>
  <si>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</si>
  <si>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</si>
  <si>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</si>
  <si>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</si>
  <si>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</si>
  <si>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</si>
  <si>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</si>
  <si>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</si>
  <si>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</si>
  <si>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</si>
  <si>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</si>
  <si>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</si>
  <si>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</si>
  <si>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</si>
  <si>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</si>
  <si>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</si>
  <si>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</si>
  <si>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</si>
  <si>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</si>
  <si>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</si>
  <si>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</si>
  <si>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</si>
  <si>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</si>
  <si>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</si>
  <si>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</si>
  <si>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</si>
  <si>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</si>
  <si>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</si>
  <si>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</si>
  <si>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</si>
  <si>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</si>
  <si>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</si>
  <si>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</si>
  <si>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</si>
  <si>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</si>
  <si>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</si>
  <si>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</si>
  <si>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</si>
  <si>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</si>
  <si>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</si>
  <si>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</si>
  <si>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</si>
  <si>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</si>
  <si>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</si>
  <si>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</si>
  <si>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</si>
  <si>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</si>
  <si>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</si>
  <si>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</si>
  <si>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</si>
  <si>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</si>
  <si>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</si>
  <si>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</si>
  <si>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</si>
  <si>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</si>
  <si>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</si>
  <si>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</si>
  <si>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</si>
  <si>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</si>
  <si>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</si>
  <si>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</si>
  <si>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</si>
  <si>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</si>
  <si>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</si>
  <si>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</si>
  <si>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</si>
  <si>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</si>
  <si>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</si>
  <si>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</si>
  <si>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</si>
  <si>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</si>
  <si>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</si>
  <si>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</si>
  <si>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</si>
  <si>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</si>
  <si>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</si>
  <si>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</si>
  <si>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</si>
  <si>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</si>
  <si>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</si>
  <si>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</si>
  <si>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</si>
  <si>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</si>
  <si>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</si>
  <si>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</si>
  <si>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</si>
  <si>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</si>
  <si>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</si>
  <si>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</si>
  <si>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</si>
  <si>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</si>
  <si>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</si>
  <si>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</si>
  <si>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</si>
  <si>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</si>
  <si>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</si>
  <si>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</si>
  <si>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</si>
  <si>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</si>
  <si>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</si>
  <si>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</si>
  <si>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</si>
  <si>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</si>
  <si>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</si>
  <si>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</si>
  <si>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</si>
  <si>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</si>
  <si>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</si>
  <si>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</si>
  <si>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</si>
  <si>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</si>
  <si>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</si>
  <si>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</si>
  <si>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</si>
  <si>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</si>
  <si>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</si>
  <si>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</si>
  <si>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</si>
  <si>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</si>
  <si>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</si>
  <si>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</si>
  <si>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</si>
  <si>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</si>
  <si>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</si>
  <si>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</si>
  <si>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</si>
  <si>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</si>
  <si>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</si>
  <si>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</si>
  <si>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</si>
  <si>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</si>
  <si>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</si>
  <si>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</si>
  <si>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</si>
  <si>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</si>
  <si>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</si>
  <si>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</si>
  <si>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</si>
  <si>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</si>
  <si>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</si>
  <si>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</si>
  <si>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</si>
  <si>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</si>
  <si>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</si>
  <si>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</si>
  <si>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</si>
  <si>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</si>
  <si>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</si>
  <si>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</si>
  <si>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</si>
  <si>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</si>
  <si>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</si>
  <si>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</si>
  <si>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</si>
  <si>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</si>
  <si>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</si>
  <si>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</si>
  <si>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</si>
  <si>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</si>
  <si>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</si>
  <si>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</si>
  <si>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</si>
  <si>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</si>
  <si>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</si>
  <si>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</si>
  <si>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</si>
  <si>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</si>
  <si>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</si>
  <si>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</si>
  <si>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</si>
  <si>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</si>
  <si>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</si>
  <si>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</si>
  <si>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</si>
  <si>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</si>
  <si>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</si>
  <si>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</si>
  <si>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</si>
  <si>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</si>
  <si>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</si>
  <si>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</si>
  <si>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</si>
  <si>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</si>
  <si>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</si>
  <si>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</si>
  <si>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</si>
  <si>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</si>
  <si>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</si>
  <si>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</si>
  <si>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</si>
  <si>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</si>
  <si>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</si>
  <si>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</si>
  <si>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</si>
  <si>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</si>
  <si>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</si>
  <si>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</si>
  <si>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</si>
  <si>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</si>
  <si>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</si>
  <si>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</si>
  <si>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</si>
  <si>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</si>
  <si>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</si>
  <si>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</si>
  <si>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</si>
  <si>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</si>
  <si>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</si>
  <si>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</si>
  <si>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</si>
  <si>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</si>
  <si>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</si>
  <si>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</si>
  <si>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</si>
  <si>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</si>
  <si>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</si>
  <si>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</si>
  <si>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</si>
  <si>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</si>
  <si>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</si>
  <si>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</si>
  <si>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</si>
  <si>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</si>
  <si>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</si>
  <si>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</si>
  <si>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</si>
  <si>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</si>
  <si>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</si>
  <si>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</si>
  <si>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</si>
  <si>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</si>
  <si>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</si>
  <si>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</si>
  <si>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</si>
  <si>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</si>
  <si>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</si>
  <si>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</si>
  <si>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</si>
  <si>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</si>
  <si>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</si>
  <si>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</si>
  <si>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</si>
  <si>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</si>
  <si>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</si>
  <si>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</si>
  <si>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</si>
  <si>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</si>
  <si>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</si>
  <si>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</si>
  <si>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</si>
  <si>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</si>
  <si>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</si>
  <si>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</si>
  <si>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</si>
  <si>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</si>
  <si>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</si>
  <si>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</si>
  <si>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</si>
  <si>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</si>
  <si>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</si>
  <si>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</si>
  <si>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</si>
  <si>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</si>
  <si>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</si>
  <si>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</si>
  <si>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</si>
  <si>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</si>
  <si>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</si>
  <si>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</si>
  <si>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</si>
  <si>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</si>
  <si>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</si>
  <si>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</si>
  <si>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</si>
  <si>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</si>
  <si>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</si>
  <si>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</si>
  <si>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</si>
  <si>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</si>
  <si>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</si>
  <si>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</si>
  <si>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</si>
  <si>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</si>
  <si>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</si>
  <si>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</si>
  <si>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</si>
  <si>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</si>
  <si>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</si>
  <si>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</si>
  <si>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</si>
  <si>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</si>
  <si>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</si>
  <si>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</si>
  <si>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</si>
  <si>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</si>
  <si>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</si>
  <si>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</si>
  <si>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</si>
  <si>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</si>
  <si>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</si>
  <si>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</si>
  <si>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</si>
  <si>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</si>
  <si>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</si>
  <si>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</si>
  <si>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</si>
  <si>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</si>
  <si>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</si>
  <si>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</si>
  <si>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</si>
  <si>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</si>
  <si>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</si>
  <si>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</si>
  <si>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</si>
  <si>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</si>
  <si>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</si>
  <si>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</si>
  <si>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</si>
  <si>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</si>
  <si>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</si>
  <si>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</si>
  <si>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</si>
  <si>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</si>
  <si>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</si>
  <si>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</si>
  <si>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</si>
  <si>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</si>
  <si>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</si>
  <si>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</si>
  <si>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</si>
  <si>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</si>
  <si>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</si>
  <si>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</si>
  <si>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</si>
  <si>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</si>
  <si>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</si>
  <si>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</si>
  <si>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</si>
  <si>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</si>
  <si>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</si>
  <si>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</si>
  <si>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</si>
  <si>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</si>
  <si>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</si>
  <si>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</si>
  <si>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</si>
  <si>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</si>
  <si>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</si>
  <si>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</si>
  <si>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</si>
  <si>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</si>
  <si>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</si>
  <si>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</si>
  <si>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</si>
  <si>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</si>
  <si>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</si>
  <si>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</si>
  <si>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</si>
  <si>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</si>
  <si>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</si>
  <si>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</si>
  <si>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</si>
  <si>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</si>
  <si>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</si>
  <si>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</si>
  <si>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</si>
  <si>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</si>
  <si>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</si>
  <si>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</si>
  <si>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</si>
  <si>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</si>
  <si>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</si>
  <si>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</si>
  <si>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</si>
  <si>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</si>
  <si>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</si>
  <si>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</si>
  <si>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</si>
  <si>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</si>
  <si>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</si>
  <si>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</si>
  <si>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</si>
  <si>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</si>
  <si>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</si>
  <si>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</si>
  <si>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</si>
  <si>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</si>
  <si>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</si>
  <si>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</si>
  <si>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</si>
  <si>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</si>
  <si>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</si>
  <si>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</si>
  <si>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</si>
  <si>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</si>
  <si>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</si>
  <si>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</si>
  <si>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</si>
  <si>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</si>
  <si>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</si>
  <si>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</si>
  <si>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</si>
  <si>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</si>
  <si>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</si>
  <si>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</si>
  <si>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</si>
  <si>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</si>
  <si>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</si>
  <si>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</si>
  <si>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</si>
  <si>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</si>
  <si>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</si>
  <si>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</si>
  <si>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</si>
  <si>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</si>
  <si>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</si>
  <si>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</si>
  <si>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</si>
  <si>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</si>
  <si>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</si>
  <si>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</si>
  <si>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</si>
  <si>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</si>
  <si>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</si>
  <si>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</si>
  <si>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</si>
  <si>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</si>
  <si>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</si>
  <si>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</si>
  <si>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</si>
  <si>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</si>
  <si>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</si>
  <si>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</si>
  <si>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</si>
  <si>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</si>
  <si>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</si>
  <si>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</si>
  <si>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</si>
  <si>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</si>
  <si>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</si>
  <si>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</si>
  <si>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</si>
  <si>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</si>
  <si>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</si>
  <si>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</si>
  <si>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</si>
  <si>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</si>
  <si>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</si>
  <si>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</si>
  <si>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</si>
  <si>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</si>
  <si>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</si>
  <si>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</si>
  <si>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</si>
  <si>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</si>
  <si>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</si>
  <si>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</si>
  <si>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</si>
  <si>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</si>
  <si>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</si>
  <si>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</si>
  <si>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</si>
  <si>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</si>
  <si>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</si>
  <si>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</si>
  <si>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</si>
  <si>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</si>
  <si>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</si>
  <si>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</si>
  <si>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</si>
  <si>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</si>
  <si>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</si>
  <si>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</si>
  <si>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</si>
  <si>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</si>
  <si>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</si>
  <si>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</si>
  <si>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</si>
  <si>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</si>
  <si>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</si>
  <si>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</si>
  <si>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</si>
  <si>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</si>
  <si>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</si>
  <si>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</si>
  <si>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</si>
  <si>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</si>
  <si>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</si>
  <si>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</si>
  <si>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</si>
  <si>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</si>
  <si>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</si>
  <si>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</si>
  <si>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</si>
  <si>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</si>
  <si>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</si>
  <si>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</si>
  <si>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</si>
  <si>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</si>
  <si>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</si>
  <si>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</si>
  <si>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</si>
  <si>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</si>
  <si>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</si>
  <si>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</si>
  <si>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</si>
  <si>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</si>
  <si>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</si>
  <si>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</si>
  <si>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</si>
  <si>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</si>
  <si>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</si>
  <si>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</si>
  <si>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</si>
  <si>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</si>
  <si>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</si>
  <si>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</si>
  <si>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</si>
  <si>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</si>
  <si>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</si>
  <si>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</si>
  <si>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</si>
  <si>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</si>
  <si>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</si>
  <si>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</si>
  <si>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</si>
  <si>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</si>
  <si>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</si>
  <si>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</si>
  <si>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</si>
  <si>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</si>
  <si>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</si>
  <si>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</si>
  <si>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</si>
  <si>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</si>
  <si>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</si>
  <si>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</si>
  <si>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</si>
  <si>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</si>
  <si>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</si>
  <si>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</si>
  <si>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</si>
  <si>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</si>
  <si>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</si>
  <si>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</si>
  <si>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</si>
  <si>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</si>
  <si>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</si>
  <si>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</si>
  <si>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</si>
  <si>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</si>
  <si>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</si>
  <si>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</si>
  <si>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</si>
  <si>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</si>
  <si>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</si>
  <si>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</si>
  <si>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</si>
  <si>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</si>
  <si>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</si>
  <si>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</si>
  <si>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</si>
  <si>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</si>
  <si>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</si>
  <si>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</si>
  <si>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</si>
  <si>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</si>
  <si>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</si>
  <si>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</si>
  <si>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</si>
  <si>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</si>
  <si>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</si>
  <si>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</si>
  <si>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</si>
  <si>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</si>
  <si>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</si>
  <si>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</si>
  <si>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</si>
  <si>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</si>
  <si>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</si>
  <si>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</si>
  <si>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</si>
  <si>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</si>
  <si>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</si>
  <si>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</si>
  <si>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</si>
  <si>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</si>
  <si>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</si>
  <si>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</si>
  <si>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</si>
  <si>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</si>
  <si>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</si>
  <si>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</si>
  <si>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</si>
  <si>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</si>
  <si>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</si>
  <si>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</si>
  <si>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</si>
  <si>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</si>
  <si>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</si>
  <si>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</si>
  <si>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</si>
  <si>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</si>
  <si>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</si>
  <si>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Aloisia Allner</t>
  </si>
  <si>
    <t>aallner0@lulu.com</t>
  </si>
  <si>
    <t>+1 (862) 817-0124</t>
  </si>
  <si>
    <t>57999 Pepper Wood Alley</t>
  </si>
  <si>
    <t>Paterson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</si>
  <si>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</si>
  <si>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</si>
  <si>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</si>
  <si>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</si>
  <si>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</si>
  <si>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</si>
  <si>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</si>
  <si>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</si>
  <si>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</si>
  <si>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</si>
  <si>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</si>
  <si>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</si>
  <si>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</si>
  <si>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</si>
  <si>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</si>
  <si>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</si>
  <si>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</si>
  <si>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</si>
  <si>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</si>
  <si>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</si>
  <si>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</si>
  <si>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</si>
  <si>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</si>
  <si>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</si>
  <si>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</si>
  <si>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</si>
  <si>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</si>
  <si>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</si>
  <si>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</si>
  <si>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</si>
  <si>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</si>
  <si>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</si>
  <si>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</si>
  <si>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</si>
  <si>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</si>
  <si>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</si>
  <si>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</si>
  <si>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</si>
  <si>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</si>
  <si>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</si>
  <si>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</si>
  <si>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</si>
  <si>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</si>
  <si>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</si>
  <si>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</si>
  <si>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</si>
  <si>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</si>
  <si>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</si>
  <si>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</si>
  <si>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</si>
  <si>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</si>
  <si>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</si>
  <si>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</si>
  <si>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</si>
  <si>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</si>
  <si>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</si>
  <si>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</si>
  <si>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</si>
  <si>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</si>
  <si>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</si>
  <si>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</si>
  <si>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</si>
  <si>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</si>
  <si>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</si>
  <si>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</si>
  <si>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</si>
  <si>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</si>
  <si>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</si>
  <si>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</si>
  <si>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</si>
  <si>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</si>
  <si>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</si>
  <si>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</si>
  <si>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</si>
  <si>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</si>
  <si>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</si>
  <si>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</si>
  <si>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</si>
  <si>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</si>
  <si>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</si>
  <si>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</si>
  <si>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</si>
  <si>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</si>
  <si>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</si>
  <si>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</si>
  <si>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</si>
  <si>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</si>
  <si>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</si>
  <si>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</si>
  <si>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</si>
  <si>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</si>
  <si>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</si>
  <si>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</si>
  <si>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</si>
  <si>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</si>
  <si>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</si>
  <si>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</si>
  <si>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</si>
  <si>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</si>
  <si>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</si>
  <si>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</si>
  <si>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</si>
  <si>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</si>
  <si>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</si>
  <si>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</si>
  <si>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</si>
  <si>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</si>
  <si>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</si>
  <si>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</si>
  <si>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</si>
  <si>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</si>
  <si>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</si>
  <si>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</si>
  <si>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</si>
  <si>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</si>
  <si>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</si>
  <si>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</si>
  <si>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</si>
  <si>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</si>
  <si>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</si>
  <si>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</si>
  <si>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</si>
  <si>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</si>
  <si>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</si>
  <si>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</si>
  <si>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</si>
  <si>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</si>
  <si>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</si>
  <si>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</si>
  <si>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</si>
  <si>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</si>
  <si>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</si>
  <si>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</si>
  <si>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</si>
  <si>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</si>
  <si>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</si>
  <si>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</si>
  <si>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</si>
  <si>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</si>
  <si>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</si>
  <si>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</si>
  <si>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</si>
  <si>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</si>
  <si>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</si>
  <si>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</si>
  <si>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</si>
  <si>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</si>
  <si>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</si>
  <si>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</si>
  <si>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</si>
  <si>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</si>
  <si>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</si>
  <si>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</si>
  <si>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</si>
  <si>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</si>
  <si>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</si>
  <si>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</si>
  <si>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</si>
  <si>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</si>
  <si>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</si>
  <si>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</si>
  <si>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</si>
  <si>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</si>
  <si>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</si>
  <si>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</si>
  <si>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</si>
  <si>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</si>
  <si>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</si>
  <si>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</si>
  <si>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</si>
  <si>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</si>
  <si>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</si>
  <si>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</si>
  <si>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</si>
  <si>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</si>
  <si>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</si>
  <si>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</si>
  <si>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</si>
  <si>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</si>
  <si>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</si>
  <si>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</si>
  <si>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</si>
  <si>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</si>
  <si>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</si>
  <si>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</si>
  <si>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</si>
  <si>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</si>
  <si>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</si>
  <si>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</si>
  <si>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</si>
  <si>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</si>
  <si>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</si>
  <si>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</si>
  <si>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</si>
  <si>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</si>
  <si>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</si>
  <si>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</si>
  <si>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</si>
  <si>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</si>
  <si>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</si>
  <si>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</si>
  <si>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</si>
  <si>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</si>
  <si>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</si>
  <si>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</si>
  <si>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</si>
  <si>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</si>
  <si>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</si>
  <si>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</si>
  <si>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</si>
  <si>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</si>
  <si>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</si>
  <si>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</si>
  <si>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</si>
  <si>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</si>
  <si>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</si>
  <si>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</si>
  <si>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</si>
  <si>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</si>
  <si>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</si>
  <si>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</si>
  <si>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</si>
  <si>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</si>
  <si>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</si>
  <si>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</si>
  <si>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</si>
  <si>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</si>
  <si>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</si>
  <si>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</si>
  <si>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</si>
  <si>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</si>
  <si>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</si>
  <si>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</si>
  <si>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</si>
  <si>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</si>
  <si>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</si>
  <si>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</si>
  <si>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</si>
  <si>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</si>
  <si>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</si>
  <si>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</si>
  <si>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</si>
  <si>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</si>
  <si>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</si>
  <si>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</si>
  <si>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</si>
  <si>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</si>
  <si>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</si>
  <si>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</si>
  <si>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</si>
  <si>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</si>
  <si>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</si>
  <si>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</si>
  <si>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</si>
  <si>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</si>
  <si>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</si>
  <si>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</si>
  <si>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</si>
  <si>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</si>
  <si>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</si>
  <si>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</si>
  <si>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</si>
  <si>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</si>
  <si>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</si>
  <si>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</si>
  <si>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</si>
  <si>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</si>
  <si>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</si>
  <si>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</si>
  <si>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</si>
  <si>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</si>
  <si>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</si>
  <si>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</si>
  <si>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</si>
  <si>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</si>
  <si>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</si>
  <si>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</si>
  <si>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</si>
  <si>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</si>
  <si>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</si>
  <si>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</si>
  <si>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</si>
  <si>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</si>
  <si>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</si>
  <si>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</si>
  <si>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</si>
  <si>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</si>
  <si>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</si>
  <si>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</si>
  <si>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</si>
  <si>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</si>
  <si>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</si>
  <si>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</si>
  <si>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</si>
  <si>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</si>
  <si>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</si>
  <si>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</si>
  <si>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</si>
  <si>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</si>
  <si>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</si>
  <si>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</si>
  <si>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</si>
  <si>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</si>
  <si>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</si>
  <si>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</si>
  <si>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</si>
  <si>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</si>
  <si>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</si>
  <si>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</si>
  <si>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</si>
  <si>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</si>
  <si>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</si>
  <si>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</si>
  <si>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</si>
  <si>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</si>
  <si>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</si>
  <si>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</si>
  <si>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</si>
  <si>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</si>
  <si>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</si>
  <si>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</si>
  <si>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</si>
  <si>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</si>
  <si>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</si>
  <si>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</si>
  <si>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</si>
  <si>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</si>
  <si>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</si>
  <si>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</si>
  <si>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</si>
  <si>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</si>
  <si>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</si>
  <si>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</si>
  <si>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</si>
  <si>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</si>
  <si>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</si>
  <si>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</si>
  <si>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</si>
  <si>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</si>
  <si>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</si>
  <si>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</si>
  <si>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</si>
  <si>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</si>
  <si>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</si>
  <si>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</si>
  <si>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</si>
  <si>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</si>
  <si>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</si>
  <si>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</si>
  <si>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</si>
  <si>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</si>
  <si>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</si>
  <si>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</si>
  <si>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</si>
  <si>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</si>
  <si>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</si>
  <si>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</si>
  <si>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</si>
  <si>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</si>
  <si>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</si>
  <si>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</si>
  <si>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</si>
  <si>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</si>
  <si>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</si>
  <si>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</si>
  <si>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</si>
  <si>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</si>
  <si>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</si>
  <si>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</si>
  <si>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</si>
  <si>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</si>
  <si>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</si>
  <si>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</si>
  <si>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</si>
  <si>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</si>
  <si>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</si>
  <si>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</si>
  <si>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</si>
  <si>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</si>
  <si>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</si>
  <si>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</si>
  <si>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</si>
  <si>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</si>
  <si>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</si>
  <si>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</si>
  <si>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</si>
  <si>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</si>
  <si>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</si>
  <si>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</si>
  <si>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</si>
  <si>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</si>
  <si>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</si>
  <si>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</si>
  <si>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</si>
  <si>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</si>
  <si>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</si>
  <si>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</si>
  <si>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</si>
  <si>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</si>
  <si>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</si>
  <si>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</si>
  <si>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</si>
  <si>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</si>
  <si>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</si>
  <si>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</si>
  <si>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</si>
  <si>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</si>
  <si>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</si>
  <si>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</si>
  <si>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</si>
  <si>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</si>
  <si>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</si>
  <si>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</si>
  <si>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</si>
  <si>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</si>
  <si>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</si>
  <si>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</si>
  <si>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</si>
  <si>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</si>
  <si>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</si>
  <si>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</si>
  <si>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</si>
  <si>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</si>
  <si>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</si>
  <si>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</si>
  <si>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</si>
  <si>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</si>
  <si>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</si>
  <si>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</si>
  <si>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</si>
  <si>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</si>
  <si>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</si>
  <si>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</si>
  <si>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</si>
  <si>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</si>
  <si>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</si>
  <si>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</si>
  <si>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</si>
  <si>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</si>
  <si>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</si>
  <si>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</si>
  <si>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</si>
  <si>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</si>
  <si>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</si>
  <si>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</si>
  <si>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</si>
  <si>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</si>
  <si>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</si>
  <si>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</si>
  <si>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</si>
  <si>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</si>
  <si>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</si>
  <si>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</si>
  <si>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</si>
  <si>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</si>
  <si>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</si>
  <si>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</si>
  <si>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</si>
  <si>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</si>
  <si>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</si>
  <si>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</si>
  <si>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</si>
  <si>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</si>
  <si>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</si>
  <si>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</si>
  <si>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</si>
  <si>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</si>
  <si>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</si>
  <si>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</si>
  <si>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</si>
  <si>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</si>
  <si>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</si>
  <si>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</si>
  <si>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</si>
  <si>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</si>
  <si>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</si>
  <si>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</si>
  <si>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</si>
  <si>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</si>
  <si>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</si>
  <si>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</si>
  <si>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</si>
  <si>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</si>
  <si>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</si>
  <si>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</si>
  <si>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</si>
  <si>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</si>
  <si>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</si>
  <si>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</si>
  <si>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</si>
  <si>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</si>
  <si>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</si>
  <si>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</si>
  <si>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</si>
  <si>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</si>
  <si>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</si>
  <si>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</si>
  <si>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</si>
  <si>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</si>
  <si>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</si>
  <si>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</si>
  <si>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</si>
  <si>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</si>
  <si>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</si>
  <si>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</si>
  <si>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</si>
  <si>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</si>
  <si>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</si>
  <si>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</si>
  <si>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</si>
  <si>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</si>
  <si>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</si>
  <si>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</si>
  <si>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</si>
  <si>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</si>
  <si>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</si>
  <si>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</si>
  <si>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</si>
  <si>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</si>
  <si>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</si>
  <si>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</si>
  <si>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</si>
  <si>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</si>
  <si>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</si>
  <si>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</si>
  <si>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</si>
  <si>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</si>
  <si>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</si>
  <si>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</si>
  <si>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</si>
  <si>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</si>
  <si>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</si>
  <si>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</si>
  <si>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</si>
  <si>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</si>
  <si>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</si>
  <si>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</si>
  <si>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</si>
  <si>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</si>
  <si>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</si>
  <si>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</si>
  <si>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</si>
  <si>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</si>
  <si>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</si>
  <si>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</si>
  <si>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</si>
  <si>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</si>
  <si>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</si>
  <si>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</si>
  <si>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</si>
  <si>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</si>
  <si>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</si>
  <si>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</si>
  <si>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</si>
  <si>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</si>
  <si>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</si>
  <si>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</si>
  <si>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</si>
  <si>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</si>
  <si>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</si>
  <si>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</si>
  <si>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</si>
  <si>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</si>
  <si>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</si>
  <si>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</si>
  <si>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</si>
  <si>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</si>
  <si>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</si>
  <si>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</si>
  <si>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</si>
  <si>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</si>
  <si>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</si>
  <si>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</si>
  <si>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</si>
  <si>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</si>
  <si>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</si>
  <si>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</si>
  <si>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</si>
  <si>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</si>
  <si>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</si>
  <si>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</si>
  <si>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</si>
  <si>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</si>
  <si>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</si>
  <si>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</si>
  <si>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</si>
  <si>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</si>
  <si>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</si>
  <si>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</si>
  <si>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</si>
  <si>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</si>
  <si>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</si>
  <si>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</si>
  <si>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</si>
  <si>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</si>
  <si>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</si>
  <si>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</si>
  <si>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</si>
  <si>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</si>
  <si>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</si>
  <si>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</si>
  <si>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</si>
  <si>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</si>
  <si>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</si>
  <si>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</si>
  <si>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</si>
  <si>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</si>
  <si>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</si>
  <si>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</si>
  <si>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</si>
  <si>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</si>
  <si>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</si>
  <si>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</si>
  <si>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</si>
  <si>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</si>
  <si>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</si>
  <si>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</si>
  <si>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</si>
  <si>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</si>
  <si>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</si>
  <si>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</si>
  <si>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</si>
  <si>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</si>
  <si>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</si>
  <si>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</si>
  <si>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</si>
  <si>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</si>
  <si>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</si>
  <si>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</si>
  <si>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</si>
  <si>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</si>
  <si>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</si>
  <si>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</si>
  <si>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</si>
  <si>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</si>
  <si>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</si>
  <si>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</si>
  <si>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</si>
  <si>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</si>
  <si>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</si>
  <si>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</si>
  <si>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</si>
  <si>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</si>
  <si>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</si>
  <si>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</si>
  <si>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</si>
  <si>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</si>
  <si>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</si>
  <si>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</si>
  <si>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</si>
  <si>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</si>
  <si>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</si>
  <si>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</si>
  <si>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</si>
  <si>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</si>
  <si>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</si>
  <si>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</si>
  <si>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</si>
  <si>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</si>
  <si>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</si>
  <si>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</si>
  <si>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</si>
  <si>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</si>
  <si>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</si>
  <si>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</si>
  <si>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</si>
  <si>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</si>
  <si>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</si>
  <si>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</si>
  <si>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</si>
  <si>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</si>
  <si>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</si>
  <si>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</si>
  <si>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</si>
  <si>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</si>
  <si>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</si>
  <si>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</si>
  <si>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</si>
  <si>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</si>
  <si>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</si>
  <si>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</si>
  <si>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</si>
  <si>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</si>
  <si>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</si>
  <si>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</si>
  <si>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</si>
  <si>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</si>
  <si>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</si>
  <si>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</si>
  <si>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</si>
  <si>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</si>
  <si>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</si>
  <si>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</si>
  <si>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</si>
  <si>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</si>
  <si>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</si>
  <si>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</si>
  <si>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</si>
  <si>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</si>
  <si>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</si>
  <si>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</si>
  <si>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</si>
  <si>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</si>
  <si>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</si>
  <si>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</si>
  <si>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</si>
  <si>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</si>
  <si>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</si>
  <si>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</si>
  <si>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</si>
  <si>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</si>
  <si>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</si>
  <si>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</si>
  <si>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</si>
  <si>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</si>
  <si>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</si>
  <si>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</si>
  <si>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</si>
  <si>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</si>
  <si>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</si>
  <si>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</si>
  <si>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</si>
  <si>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</si>
  <si>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</si>
  <si>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</si>
  <si>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</si>
  <si>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</si>
  <si>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</si>
  <si>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</si>
  <si>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</si>
  <si>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</si>
  <si>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</si>
  <si>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</si>
  <si>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</si>
  <si>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</si>
  <si>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</si>
  <si>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</si>
  <si>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</si>
  <si>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</si>
  <si>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</si>
  <si>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</si>
  <si>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</si>
  <si>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</si>
  <si>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</si>
  <si>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</si>
  <si>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</si>
  <si>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</si>
  <si>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</si>
  <si>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</si>
  <si>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</si>
  <si>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</si>
  <si>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</si>
  <si>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</si>
  <si>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</si>
  <si>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</si>
  <si>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</si>
  <si>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</si>
  <si>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</si>
  <si>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</si>
  <si>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</si>
  <si>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</si>
  <si>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</si>
  <si>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</si>
  <si>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</si>
  <si>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</si>
  <si>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</si>
  <si>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</si>
  <si>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</si>
  <si>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</si>
  <si>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</si>
  <si>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</si>
  <si>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</si>
  <si>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</si>
  <si>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</si>
  <si>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</si>
  <si>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</si>
  <si>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</si>
  <si>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</si>
  <si>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</si>
  <si>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</si>
  <si>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</si>
  <si>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</si>
  <si>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</si>
  <si>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</si>
  <si>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</si>
  <si>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</si>
  <si>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</si>
  <si>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</si>
  <si>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</si>
  <si>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</si>
  <si>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</si>
  <si>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</si>
  <si>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</si>
  <si>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</si>
  <si>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</si>
  <si>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</si>
  <si>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</si>
  <si>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</si>
  <si>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</si>
  <si>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</si>
  <si>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</si>
  <si>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</si>
  <si>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</si>
  <si>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</si>
  <si>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</si>
  <si>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</si>
  <si>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</si>
  <si>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</si>
  <si>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</si>
  <si>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</si>
  <si>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</si>
  <si>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</si>
  <si>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</si>
  <si>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</si>
  <si>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</si>
  <si>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</si>
  <si>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</si>
  <si>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</si>
  <si>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</si>
  <si>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</si>
  <si>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</si>
  <si>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</si>
  <si>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</si>
  <si>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</si>
  <si>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</si>
  <si>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</si>
  <si>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</si>
  <si>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</si>
  <si>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</si>
  <si>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</si>
  <si>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</si>
  <si>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</si>
  <si>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</si>
  <si>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</si>
  <si>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</si>
  <si>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</si>
  <si>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</si>
  <si>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</si>
  <si>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</si>
  <si>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</si>
  <si>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</si>
  <si>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</si>
  <si>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</si>
  <si>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</si>
  <si>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</si>
  <si>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</si>
  <si>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</si>
  <si>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</si>
  <si>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</si>
  <si>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</si>
  <si>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</si>
  <si>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</si>
  <si>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</si>
  <si>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</si>
  <si>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</si>
  <si>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</si>
  <si>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</si>
  <si>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</si>
  <si>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</si>
  <si>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</si>
  <si>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</si>
  <si>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</si>
  <si>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</si>
  <si>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</si>
  <si>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</si>
  <si>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</si>
  <si>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</si>
  <si>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</si>
  <si>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</si>
  <si>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</si>
  <si>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</si>
  <si>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</si>
  <si>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</si>
  <si>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</si>
  <si>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</si>
  <si>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</si>
  <si>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</si>
  <si>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</si>
  <si>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</si>
  <si>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</si>
  <si>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</si>
  <si>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</si>
  <si>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</si>
  <si>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</si>
  <si>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</si>
  <si>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</si>
  <si>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</si>
  <si>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</si>
  <si>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</si>
  <si>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</si>
  <si>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</si>
  <si>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</si>
  <si>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</si>
  <si>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</si>
  <si>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</si>
  <si>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</si>
  <si>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</si>
  <si>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</si>
  <si>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</si>
  <si>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</si>
  <si>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</si>
  <si>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</si>
  <si>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</si>
  <si>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</si>
  <si>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</si>
  <si>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</si>
  <si>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</si>
  <si>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</si>
  <si>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</si>
  <si>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</si>
  <si>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</si>
  <si>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</si>
  <si>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</si>
  <si>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</si>
  <si>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</si>
  <si>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</si>
  <si>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</si>
  <si>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</si>
  <si>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</si>
  <si>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</si>
  <si>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</si>
  <si>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</si>
  <si>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</si>
  <si>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</si>
  <si>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</si>
  <si>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</si>
  <si>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</si>
  <si>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</si>
  <si>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</si>
  <si>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</si>
  <si>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</si>
  <si>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</si>
  <si>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</si>
  <si>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</si>
  <si>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</si>
  <si>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</si>
  <si>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</si>
  <si>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</si>
  <si>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</si>
  <si>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</si>
  <si>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</si>
  <si>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</si>
  <si>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</si>
  <si>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</si>
  <si>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</si>
  <si>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</si>
  <si>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</si>
  <si>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</si>
  <si>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</si>
  <si>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</si>
  <si>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</si>
  <si>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</si>
  <si>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</si>
  <si>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</si>
  <si>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</si>
  <si>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</si>
  <si>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</si>
  <si>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</si>
  <si>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</si>
  <si>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</si>
  <si>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</si>
  <si>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</si>
  <si>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</si>
  <si>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</si>
  <si>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</si>
  <si>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</si>
  <si>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</si>
  <si>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</si>
  <si>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</si>
  <si>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</si>
  <si>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</si>
  <si>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</si>
  <si>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</si>
  <si>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</si>
  <si>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</si>
  <si>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</si>
  <si>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</si>
  <si>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</si>
  <si>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</si>
  <si>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</si>
  <si>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</si>
  <si>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</si>
  <si>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</si>
  <si>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</si>
  <si>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</si>
  <si>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</si>
  <si>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</si>
  <si>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</si>
  <si>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</si>
  <si>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</si>
  <si>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</si>
  <si>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</si>
  <si>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</si>
  <si>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</si>
  <si>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</si>
  <si>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</si>
  <si>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</si>
  <si>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</si>
  <si>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</si>
  <si>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</si>
  <si>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</si>
  <si>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</si>
  <si>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</si>
  <si>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</si>
  <si>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</si>
  <si>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</si>
  <si>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</si>
  <si>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</si>
  <si>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</si>
  <si>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</si>
  <si>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</si>
  <si>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</si>
  <si>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</si>
  <si>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</si>
  <si>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</si>
  <si>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</si>
  <si>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</si>
  <si>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</si>
  <si>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</si>
  <si>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</si>
  <si>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</si>
  <si>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</si>
  <si>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</si>
  <si>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</si>
  <si>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</si>
  <si>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</si>
  <si>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</si>
  <si>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</si>
  <si>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</si>
  <si>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</si>
  <si>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</si>
  <si>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</si>
  <si>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</si>
  <si>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</si>
  <si>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</si>
  <si>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</si>
  <si>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</si>
  <si>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</si>
  <si>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</si>
  <si>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</si>
  <si>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</si>
  <si>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</si>
  <si>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</si>
  <si>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</si>
  <si>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</si>
  <si>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</si>
  <si>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</si>
  <si>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</si>
  <si>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</si>
  <si>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</si>
  <si>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</si>
  <si>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</si>
  <si>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</si>
  <si>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</si>
  <si>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</si>
  <si>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</si>
  <si>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</si>
  <si>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</si>
  <si>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</si>
  <si>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</si>
  <si>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</si>
  <si>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</si>
  <si>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</si>
  <si>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</si>
  <si>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</si>
  <si>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</si>
  <si>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</si>
  <si>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</si>
  <si>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</si>
  <si>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</si>
  <si>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</si>
  <si>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</si>
  <si>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</si>
  <si>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</si>
  <si>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</si>
  <si>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</si>
  <si>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</si>
  <si>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</si>
  <si>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</si>
  <si>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</si>
  <si>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</si>
  <si>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</si>
  <si>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</si>
  <si>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</si>
  <si>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</si>
  <si>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</si>
  <si>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</si>
  <si>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</si>
  <si>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</si>
  <si>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</si>
  <si>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</si>
  <si>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</si>
  <si>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</si>
  <si>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</si>
  <si>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</si>
  <si>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</si>
  <si>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</si>
  <si>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</si>
  <si>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</si>
  <si>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</si>
  <si>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</si>
  <si>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</si>
  <si>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</si>
  <si>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</si>
  <si>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</si>
  <si>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</si>
  <si>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</si>
  <si>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</si>
  <si>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</si>
  <si>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</si>
  <si>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</si>
  <si>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</si>
  <si>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</si>
  <si>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</si>
  <si>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</si>
  <si>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</si>
  <si>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</si>
  <si>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</si>
  <si>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</si>
  <si>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</si>
  <si>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</si>
  <si>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</si>
  <si>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</si>
  <si>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</si>
  <si>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</si>
  <si>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</si>
  <si>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</si>
  <si>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</si>
  <si>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</si>
  <si>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</si>
  <si>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</si>
  <si>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</si>
  <si>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</si>
  <si>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</si>
  <si>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</si>
  <si>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</si>
  <si>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</si>
  <si>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</si>
  <si>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</si>
  <si>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</si>
  <si>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</si>
  <si>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</si>
  <si>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</si>
  <si>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</si>
  <si>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</si>
  <si>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</si>
  <si>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</si>
  <si>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</si>
  <si>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</si>
  <si>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</si>
  <si>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</si>
  <si>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</si>
  <si>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</si>
  <si>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</si>
  <si>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</si>
  <si>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</si>
  <si>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</si>
  <si>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</si>
  <si>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</si>
  <si>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</si>
  <si>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</si>
  <si>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</si>
  <si>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</si>
  <si>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</si>
  <si>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</si>
  <si>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</si>
  <si>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</si>
  <si>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</si>
  <si>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</si>
  <si>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</si>
  <si>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</si>
  <si>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</si>
  <si>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</si>
  <si>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</si>
  <si>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</si>
  <si>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</si>
  <si>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</si>
  <si>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</si>
  <si>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</si>
  <si>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</si>
  <si>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</si>
  <si>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</si>
  <si>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</si>
  <si>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</si>
  <si>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</si>
  <si>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</si>
  <si>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</si>
  <si>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</si>
  <si>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</si>
  <si>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</si>
  <si>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</si>
  <si>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</si>
  <si>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</si>
  <si>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</si>
  <si>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</si>
  <si>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</si>
  <si>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</si>
  <si>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</si>
  <si>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</si>
  <si>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</si>
  <si>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</si>
  <si>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</si>
  <si>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</si>
  <si>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</si>
  <si>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</si>
  <si>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</si>
  <si>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</si>
  <si>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</si>
  <si>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</si>
  <si>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</si>
  <si>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</si>
  <si>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</si>
  <si>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</si>
  <si>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</si>
  <si>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</si>
  <si>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</si>
  <si>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</si>
  <si>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</si>
  <si>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</si>
  <si>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</si>
  <si>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</si>
  <si>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</si>
  <si>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</si>
  <si>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</si>
  <si>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</si>
  <si>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</si>
  <si>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</si>
  <si>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</si>
  <si>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</si>
  <si>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</si>
  <si>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</si>
  <si>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</si>
  <si>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</si>
  <si>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</si>
  <si>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</si>
  <si>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</si>
  <si>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</si>
  <si>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</si>
  <si>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</si>
  <si>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</si>
  <si>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</si>
  <si>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</si>
  <si>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</si>
  <si>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</si>
  <si>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</si>
  <si>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</si>
  <si>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</si>
  <si>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</si>
  <si>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</si>
  <si>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</si>
  <si>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</si>
  <si>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</si>
  <si>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</si>
  <si>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</si>
  <si>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</si>
  <si>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</si>
  <si>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</si>
  <si>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</si>
  <si>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</si>
  <si>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</si>
  <si>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</si>
  <si>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</si>
  <si>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</si>
  <si>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</si>
  <si>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</si>
  <si>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</si>
  <si>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</si>
  <si>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</si>
  <si>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</si>
  <si>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</si>
  <si>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</si>
  <si>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</si>
  <si>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</si>
  <si>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</si>
  <si>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</si>
  <si>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</si>
  <si>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</si>
  <si>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</si>
  <si>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</si>
  <si>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</si>
  <si>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</si>
  <si>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</si>
  <si>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</si>
  <si>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</si>
  <si>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</si>
  <si>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</si>
  <si>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</si>
  <si>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</si>
  <si>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</si>
  <si>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</si>
  <si>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</si>
  <si>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</si>
  <si>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</si>
  <si>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</si>
  <si>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</si>
  <si>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</si>
  <si>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</si>
  <si>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</si>
  <si>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</si>
  <si>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</si>
  <si>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</si>
  <si>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</si>
  <si>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</si>
  <si>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</si>
  <si>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</si>
  <si>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</si>
  <si>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</si>
  <si>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</si>
  <si>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</si>
  <si>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</si>
  <si>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</si>
  <si>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</si>
  <si>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</si>
  <si>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</si>
  <si>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</si>
  <si>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</si>
  <si>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</si>
  <si>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</si>
  <si>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</si>
  <si>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</si>
  <si>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</si>
  <si>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</si>
  <si>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</si>
  <si>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</si>
  <si>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</si>
  <si>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</si>
  <si>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</si>
  <si>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</si>
  <si>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</si>
  <si>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</si>
  <si>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</si>
  <si>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</si>
  <si>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</si>
  <si>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</si>
  <si>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</si>
  <si>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</si>
  <si>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</si>
  <si>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</si>
  <si>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</si>
  <si>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</si>
  <si>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</si>
  <si>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</si>
  <si>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</si>
  <si>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</si>
  <si>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</si>
  <si>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</si>
  <si>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</si>
  <si>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</si>
  <si>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</si>
  <si>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</si>
  <si>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</si>
  <si>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</si>
  <si>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</si>
  <si>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</si>
  <si>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</si>
  <si>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</si>
  <si>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</si>
  <si>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</si>
  <si>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</si>
  <si>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</si>
  <si>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</si>
  <si>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</si>
  <si>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</si>
  <si>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</si>
  <si>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</si>
  <si>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</si>
  <si>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</si>
  <si>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</si>
  <si>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</si>
  <si>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</si>
  <si>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</si>
  <si>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</si>
  <si>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</si>
  <si>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</si>
  <si>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</si>
  <si>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</si>
  <si>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</si>
  <si>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</si>
  <si>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</si>
  <si>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</si>
  <si>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</si>
  <si>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</si>
  <si>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</si>
  <si>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</si>
  <si>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</si>
  <si>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</si>
  <si>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</si>
  <si>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</si>
  <si>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</si>
  <si>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</si>
  <si>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</si>
  <si>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</si>
  <si>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</si>
  <si>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</si>
  <si>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</si>
  <si>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</si>
  <si>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</si>
  <si>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</si>
  <si>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</si>
  <si>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</si>
  <si>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</si>
  <si>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</si>
  <si>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</si>
  <si>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</si>
  <si>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</si>
  <si>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</si>
  <si>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</si>
  <si>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</si>
  <si>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</si>
  <si>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</si>
  <si>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</si>
  <si>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</si>
  <si>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</si>
  <si>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</si>
  <si>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</si>
  <si>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</si>
  <si>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</si>
  <si>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</si>
  <si>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</si>
  <si>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</si>
  <si>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</si>
  <si>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</si>
  <si>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</si>
  <si>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</si>
  <si>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</si>
  <si>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</si>
  <si>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</si>
  <si>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</si>
  <si>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</si>
  <si>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</si>
  <si>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</si>
  <si>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</si>
  <si>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</si>
  <si>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</si>
  <si>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</si>
  <si>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</si>
  <si>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</si>
  <si>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</si>
  <si>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</si>
  <si>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</si>
  <si>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</si>
  <si>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</si>
  <si>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</si>
  <si>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</si>
  <si>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</si>
  <si>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</si>
  <si>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</si>
  <si>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</si>
  <si>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</si>
  <si>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</si>
  <si>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</si>
  <si>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</si>
  <si>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</si>
  <si>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</si>
  <si>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</si>
  <si>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</si>
  <si>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</si>
  <si>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</si>
  <si>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</si>
  <si>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</si>
  <si>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</si>
  <si>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</si>
  <si>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</si>
  <si>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</si>
  <si>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</si>
  <si>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</si>
  <si>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</si>
  <si>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</si>
  <si>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</si>
  <si>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</si>
  <si>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</si>
  <si>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</si>
  <si>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</si>
  <si>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</si>
  <si>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</si>
  <si>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</si>
  <si>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</si>
  <si>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</si>
  <si>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</si>
  <si>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</si>
  <si>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</si>
  <si>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</si>
  <si>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</si>
  <si>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</si>
  <si>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</si>
  <si>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</si>
  <si>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</si>
  <si>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</si>
  <si>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</si>
  <si>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</si>
  <si>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</si>
  <si>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</si>
  <si>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</si>
  <si>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</si>
  <si>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</si>
  <si>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</si>
  <si>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</si>
  <si>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</si>
  <si>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</si>
  <si>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</si>
  <si>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</si>
  <si>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</si>
  <si>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</si>
  <si>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</si>
  <si>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</si>
  <si>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</si>
  <si>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</si>
  <si>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</si>
  <si>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</si>
  <si>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</si>
  <si>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</si>
  <si>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</si>
  <si>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</si>
  <si>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</si>
  <si>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</si>
  <si>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</si>
  <si>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</si>
  <si>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</si>
  <si>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</si>
  <si>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</si>
  <si>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</si>
  <si>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</si>
  <si>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</si>
  <si>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</si>
  <si>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</si>
  <si>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</si>
  <si>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</si>
  <si>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</si>
  <si>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</si>
  <si>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</si>
  <si>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</si>
  <si>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</si>
  <si>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</si>
  <si>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</si>
  <si>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</si>
  <si>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</si>
  <si>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</si>
  <si>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</si>
  <si>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</si>
  <si>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</si>
  <si>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</si>
  <si>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</si>
  <si>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</si>
  <si>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</si>
  <si>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</si>
  <si>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</si>
  <si>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</si>
  <si>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</si>
  <si>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</si>
  <si>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</si>
  <si>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</si>
  <si>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</si>
  <si>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</si>
  <si>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</si>
  <si>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</si>
  <si>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</si>
  <si>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</si>
  <si>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</si>
  <si>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</si>
  <si>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</si>
  <si>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</si>
  <si>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</si>
  <si>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</si>
  <si>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</si>
  <si>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</si>
  <si>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</si>
  <si>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</si>
  <si>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</si>
  <si>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</si>
  <si>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</si>
  <si>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</si>
  <si>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</si>
  <si>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</si>
  <si>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</si>
  <si>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</si>
  <si>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</si>
  <si>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</si>
  <si>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</si>
  <si>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</si>
  <si>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</si>
  <si>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</si>
  <si>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</si>
  <si>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</si>
  <si>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</si>
  <si>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</si>
  <si>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</si>
  <si>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</si>
  <si>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</si>
  <si>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</si>
  <si>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</si>
  <si>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</si>
  <si>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</si>
  <si>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</si>
  <si>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</si>
  <si>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</si>
  <si>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</si>
  <si>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</si>
  <si>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</si>
  <si>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</si>
  <si>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</si>
  <si>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</si>
  <si>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</si>
  <si>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</si>
  <si>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</si>
  <si>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</si>
  <si>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</si>
  <si>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</si>
  <si>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</si>
  <si>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</si>
  <si>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</si>
  <si>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</si>
  <si>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</si>
  <si>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</si>
  <si>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</si>
  <si>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</si>
  <si>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</si>
  <si>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</si>
  <si>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</si>
  <si>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</si>
  <si>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</si>
  <si>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</si>
  <si>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</si>
  <si>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</si>
  <si>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</si>
  <si>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</si>
  <si>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</si>
  <si>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</si>
  <si>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</si>
  <si>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</si>
  <si>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</si>
  <si>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</si>
  <si>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</si>
  <si>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</si>
  <si>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</si>
  <si>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</si>
  <si>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</si>
  <si>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</si>
  <si>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</si>
  <si>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</si>
  <si>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</si>
  <si>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</si>
  <si>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</si>
  <si>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</si>
  <si>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</si>
  <si>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</si>
  <si>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</si>
  <si>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</si>
  <si>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</si>
  <si>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</si>
  <si>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</si>
  <si>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</si>
  <si>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</si>
  <si>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</si>
  <si>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</si>
  <si>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</si>
  <si>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</si>
  <si>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</si>
  <si>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</si>
  <si>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</si>
  <si>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</si>
  <si>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</si>
  <si>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</si>
  <si>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</si>
  <si>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</si>
  <si>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</si>
  <si>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</si>
  <si>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</si>
  <si>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</si>
  <si>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</si>
  <si>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</si>
  <si>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</si>
  <si>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</si>
  <si>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</si>
  <si>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</si>
  <si>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</si>
  <si>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</si>
  <si>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</si>
  <si>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</si>
  <si>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</si>
  <si>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</si>
  <si>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</si>
  <si>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</si>
  <si>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</si>
  <si>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</si>
  <si>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</si>
  <si>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</si>
  <si>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</si>
  <si>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</si>
  <si>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</si>
  <si>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</si>
  <si>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</si>
  <si>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</si>
  <si>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</si>
  <si>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</si>
  <si>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</si>
  <si>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</si>
  <si>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</si>
  <si>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</si>
  <si>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</si>
  <si>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</si>
  <si>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</si>
  <si>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</si>
  <si>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</si>
  <si>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</si>
  <si>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</si>
  <si>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</si>
  <si>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</si>
  <si>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</si>
  <si>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</si>
  <si>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</si>
  <si>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</si>
  <si>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</si>
  <si>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</si>
  <si>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</si>
  <si>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</si>
  <si>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</si>
  <si>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</si>
  <si>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</si>
  <si>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</si>
  <si>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</si>
  <si>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</si>
  <si>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</si>
  <si>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</si>
  <si>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</si>
  <si>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</si>
  <si>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</si>
  <si>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</si>
  <si>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</si>
  <si>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</si>
  <si>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</si>
  <si>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</si>
  <si>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</si>
  <si>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</si>
  <si>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</si>
  <si>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</si>
  <si>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</si>
  <si>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</si>
  <si>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</si>
  <si>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</si>
  <si>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</si>
  <si>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</si>
  <si>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</si>
  <si>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</si>
  <si>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</si>
  <si>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</si>
  <si>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</si>
  <si>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</si>
  <si>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</si>
  <si>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</si>
  <si>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</si>
  <si>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</si>
  <si>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</si>
  <si>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</si>
  <si>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</si>
  <si>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</si>
  <si>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</si>
  <si>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</si>
  <si>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</si>
  <si>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</si>
  <si>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</si>
  <si>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</si>
  <si>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</si>
  <si>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</si>
  <si>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</si>
  <si>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</si>
  <si>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</si>
  <si>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</si>
  <si>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</si>
  <si>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</si>
  <si>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</si>
  <si>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</si>
  <si>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</si>
  <si>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</si>
  <si>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</si>
  <si>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</si>
  <si>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</si>
  <si>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</si>
  <si>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</si>
  <si>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</si>
  <si>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</si>
  <si>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</si>
  <si>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</si>
  <si>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</si>
  <si>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</si>
  <si>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</si>
  <si>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</si>
  <si>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</si>
  <si>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</si>
  <si>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</si>
  <si>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</si>
  <si>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</si>
  <si>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</si>
  <si>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</si>
  <si>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</si>
  <si>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</si>
  <si>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</si>
  <si>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</si>
  <si>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</si>
  <si>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</si>
  <si>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</si>
  <si>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</si>
  <si>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</si>
  <si>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</si>
  <si>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</si>
  <si>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</si>
  <si>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</si>
  <si>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</si>
  <si>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</si>
  <si>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</si>
  <si>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</si>
  <si>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</si>
  <si>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</si>
  <si>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</si>
  <si>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</si>
  <si>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</si>
  <si>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</si>
  <si>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</si>
  <si>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</si>
  <si>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</si>
  <si>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</si>
  <si>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</si>
  <si>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</si>
  <si>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</si>
  <si>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</si>
  <si>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</si>
  <si>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</si>
  <si>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</si>
  <si>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</si>
  <si>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</si>
  <si>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</si>
  <si>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</si>
  <si>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</si>
  <si>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</si>
  <si>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</si>
  <si>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</si>
  <si>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</si>
  <si>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</si>
  <si>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</si>
  <si>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</si>
  <si>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</si>
  <si>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</si>
  <si>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</si>
  <si>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</si>
  <si>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</si>
  <si>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</si>
  <si>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</si>
  <si>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</si>
  <si>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</si>
  <si>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</si>
  <si>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</si>
  <si>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</si>
  <si>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</si>
  <si>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</si>
  <si>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</si>
  <si>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</si>
  <si>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</si>
  <si>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</si>
  <si>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</si>
  <si>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</si>
  <si>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</si>
  <si>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</si>
  <si>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</si>
  <si>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</si>
  <si>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</si>
  <si>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</si>
  <si>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</si>
  <si>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</si>
  <si>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</si>
  <si>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</si>
  <si>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</si>
  <si>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</si>
  <si>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</si>
  <si>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</si>
  <si>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</si>
  <si>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</si>
  <si>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</si>
  <si>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</si>
  <si>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</si>
  <si>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</si>
  <si>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</si>
  <si>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</si>
  <si>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</si>
  <si>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</si>
  <si>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</si>
  <si>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</si>
  <si>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</si>
  <si>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</si>
  <si>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</si>
  <si>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</si>
  <si>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</si>
  <si>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</si>
  <si>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</si>
  <si>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</si>
  <si>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</si>
  <si>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</si>
  <si>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</si>
  <si>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</si>
  <si>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</si>
  <si>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</si>
  <si>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</si>
  <si>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</si>
  <si>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</si>
  <si>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</si>
  <si>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</si>
  <si>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</si>
  <si>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</si>
  <si>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</si>
  <si>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</si>
  <si>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</si>
  <si>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</si>
  <si>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</si>
  <si>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</si>
  <si>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</si>
  <si>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</si>
  <si>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</si>
  <si>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</si>
  <si>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</si>
  <si>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</si>
  <si>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</si>
  <si>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</si>
  <si>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</si>
  <si>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</si>
  <si>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</si>
  <si>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</si>
  <si>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</si>
  <si>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</si>
  <si>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</si>
  <si>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</si>
  <si>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</si>
  <si>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</si>
  <si>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</si>
  <si>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</si>
  <si>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</si>
  <si>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</si>
  <si>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</si>
  <si>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</si>
  <si>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</si>
  <si>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</si>
  <si>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</si>
  <si>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</si>
  <si>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</si>
  <si>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</si>
  <si>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</si>
  <si>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</si>
  <si>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</si>
  <si>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</si>
  <si>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</si>
  <si>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</si>
  <si>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</si>
  <si>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</si>
  <si>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</si>
  <si>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</si>
  <si>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</si>
  <si>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</si>
  <si>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</si>
  <si>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</si>
  <si>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</si>
  <si>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</si>
  <si>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</si>
  <si>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</si>
  <si>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</si>
  <si>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</si>
  <si>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</si>
  <si>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</si>
  <si>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</si>
  <si>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</si>
  <si>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</si>
  <si>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</si>
  <si>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</si>
  <si>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</si>
  <si>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</si>
  <si>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</si>
  <si>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</si>
  <si>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</si>
  <si>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</si>
  <si>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</si>
  <si>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</si>
  <si>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</si>
  <si>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</si>
  <si>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</si>
  <si>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</si>
  <si>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</si>
  <si>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</si>
  <si>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</si>
  <si>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</si>
  <si>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</si>
  <si>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</si>
  <si>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</si>
  <si>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</si>
  <si>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</si>
  <si>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</si>
  <si>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</si>
  <si>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</si>
  <si>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</si>
  <si>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</si>
  <si>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</si>
  <si>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</si>
  <si>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</si>
  <si>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</si>
  <si>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</si>
  <si>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</si>
  <si>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</si>
  <si>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</si>
  <si>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</si>
  <si>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</si>
  <si>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</si>
  <si>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</si>
  <si>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</si>
  <si>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</si>
  <si>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</si>
  <si>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</si>
  <si>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</si>
  <si>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</si>
  <si>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</si>
  <si>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</si>
  <si>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</si>
  <si>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</si>
  <si>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</si>
  <si>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</si>
  <si>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</si>
  <si>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</si>
  <si>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</si>
  <si>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</si>
  <si>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</si>
  <si>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</si>
  <si>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</si>
  <si>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</si>
  <si>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</si>
  <si>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</si>
  <si>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</si>
  <si>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</si>
  <si>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</si>
  <si>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</si>
  <si>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</si>
  <si>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</si>
  <si>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</si>
  <si>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</si>
  <si>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</si>
  <si>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</si>
  <si>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</si>
  <si>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</si>
  <si>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</si>
  <si>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</si>
  <si>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</si>
  <si>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</si>
  <si>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</si>
  <si>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</si>
  <si>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</si>
  <si>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</si>
  <si>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</si>
  <si>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</si>
  <si>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</si>
  <si>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</si>
  <si>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</si>
  <si>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</si>
  <si>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</si>
  <si>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</si>
  <si>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</si>
  <si>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</si>
  <si>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</si>
  <si>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</si>
  <si>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</si>
  <si>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</si>
  <si>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</si>
  <si>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</si>
  <si>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</si>
  <si>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</si>
  <si>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</si>
  <si>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</si>
  <si>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</si>
  <si>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</si>
  <si>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</si>
  <si>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</si>
  <si>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</si>
  <si>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</si>
  <si>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</si>
  <si>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</si>
  <si>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</si>
  <si>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</si>
  <si>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</si>
  <si>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</si>
  <si>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</si>
  <si>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</si>
  <si>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</si>
  <si>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</si>
  <si>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</si>
  <si>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</si>
  <si>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</si>
  <si>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</si>
  <si>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</si>
  <si>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</si>
  <si>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</si>
  <si>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</si>
  <si>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</si>
  <si>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</si>
  <si>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</si>
  <si>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</si>
  <si>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</si>
  <si>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</si>
  <si>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</si>
  <si>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</si>
  <si>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</si>
  <si>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</si>
  <si>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</si>
  <si>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</si>
  <si>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</si>
  <si>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</si>
  <si>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</si>
  <si>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</si>
  <si>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</si>
  <si>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</si>
  <si>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</si>
  <si>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</si>
  <si>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</si>
  <si>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</si>
  <si>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</si>
  <si>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</si>
  <si>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</si>
  <si>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</si>
  <si>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</si>
  <si>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</si>
  <si>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</si>
  <si>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</si>
  <si>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</si>
  <si>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</si>
  <si>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</si>
  <si>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</si>
  <si>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</si>
  <si>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</si>
  <si>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</si>
  <si>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</si>
  <si>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</si>
  <si>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</si>
  <si>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</si>
  <si>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</si>
  <si>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</si>
  <si>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</si>
  <si>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</si>
  <si>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</si>
  <si>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</si>
  <si>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</si>
  <si>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</si>
  <si>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</si>
  <si>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</si>
  <si>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</si>
  <si>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</si>
  <si>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</si>
  <si>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</si>
  <si>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</si>
  <si>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</si>
  <si>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</si>
  <si>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</si>
  <si>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</si>
  <si>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</si>
  <si>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</si>
  <si>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</si>
  <si>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</si>
  <si>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</si>
  <si>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</si>
  <si>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</si>
  <si>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</si>
  <si>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</si>
  <si>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</si>
  <si>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</si>
  <si>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</si>
  <si>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</si>
  <si>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</si>
  <si>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</si>
  <si>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</si>
  <si>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</si>
  <si>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</si>
  <si>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</si>
  <si>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</si>
  <si>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</si>
  <si>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</si>
  <si>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</si>
  <si>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</si>
  <si>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</si>
  <si>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</si>
  <si>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</si>
  <si>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</si>
  <si>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</si>
  <si>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</si>
  <si>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</si>
  <si>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</si>
  <si>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</si>
  <si>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</si>
  <si>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</si>
  <si>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</si>
  <si>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</si>
  <si>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</si>
  <si>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</si>
  <si>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</si>
  <si>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</si>
  <si>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</si>
  <si>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</si>
  <si>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</si>
  <si>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</si>
  <si>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</si>
  <si>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</si>
  <si>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</si>
  <si>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</si>
  <si>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</si>
  <si>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</si>
  <si>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</si>
  <si>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</si>
  <si>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</si>
  <si>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</si>
  <si>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</si>
  <si>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</si>
  <si>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</si>
  <si>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</si>
  <si>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</si>
  <si>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</si>
  <si>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</si>
  <si>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</si>
  <si>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</si>
  <si>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</si>
  <si>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</si>
  <si>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</si>
  <si>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</si>
  <si>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</si>
  <si>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</si>
  <si>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</si>
  <si>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</si>
  <si>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</si>
  <si>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</si>
  <si>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</si>
  <si>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</si>
  <si>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</si>
  <si>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</si>
  <si>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</si>
  <si>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</si>
  <si>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</si>
  <si>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</si>
  <si>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</si>
  <si>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</si>
  <si>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</si>
  <si>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</si>
  <si>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</si>
  <si>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</si>
  <si>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</si>
  <si>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</si>
  <si>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</si>
  <si>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</si>
  <si>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</si>
  <si>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</si>
  <si>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</si>
  <si>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</si>
  <si>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</si>
  <si>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</si>
  <si>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</si>
  <si>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</si>
  <si>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</si>
  <si>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</si>
  <si>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</si>
  <si>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</si>
  <si>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</si>
  <si>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</si>
  <si>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</si>
  <si>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</si>
  <si>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</si>
  <si>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</si>
  <si>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</si>
  <si>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</si>
  <si>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</si>
  <si>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</si>
  <si>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</si>
  <si>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</si>
  <si>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</si>
  <si>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</si>
  <si>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</si>
  <si>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</si>
  <si>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</si>
  <si>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</si>
  <si>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</si>
  <si>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</si>
  <si>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</si>
  <si>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</si>
  <si>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</si>
  <si>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</si>
  <si>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</si>
  <si>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</si>
  <si>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</si>
  <si>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</si>
  <si>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</si>
  <si>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</si>
  <si>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</si>
  <si>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</si>
  <si>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</si>
  <si>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</si>
  <si>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</si>
  <si>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</si>
  <si>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</si>
  <si>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</si>
  <si>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</si>
  <si>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</si>
  <si>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</si>
  <si>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</si>
  <si>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</si>
  <si>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</si>
  <si>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</si>
  <si>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</si>
  <si>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</si>
  <si>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</si>
  <si>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</si>
  <si>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</si>
  <si>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</si>
  <si>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</si>
  <si>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</si>
  <si>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</si>
  <si>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</si>
  <si>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</si>
  <si>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</si>
  <si>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</si>
  <si>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</si>
  <si>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</si>
  <si>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</si>
  <si>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</si>
  <si>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</si>
  <si>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</si>
  <si>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</si>
  <si>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</si>
  <si>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</si>
  <si>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</si>
  <si>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</si>
  <si>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</si>
  <si>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</si>
  <si>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</si>
  <si>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</si>
  <si>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</si>
  <si>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</si>
  <si>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</si>
  <si>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</si>
  <si>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</si>
  <si>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</si>
  <si>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</si>
  <si>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</si>
  <si>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</si>
  <si>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</si>
  <si>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</si>
  <si>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</si>
  <si>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</si>
  <si>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</si>
  <si>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</si>
  <si>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</si>
  <si>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</si>
  <si>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</si>
  <si>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</si>
  <si>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</si>
  <si>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</si>
  <si>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</si>
  <si>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</si>
  <si>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</si>
  <si>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</si>
  <si>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</si>
  <si>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</si>
  <si>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</si>
  <si>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</si>
  <si>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</si>
  <si>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</si>
  <si>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</si>
  <si>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</si>
  <si>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</si>
  <si>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</si>
  <si>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</si>
  <si>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</si>
  <si>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</si>
  <si>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</si>
  <si>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</si>
  <si>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</si>
  <si>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</si>
  <si>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</si>
  <si>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</si>
  <si>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</si>
  <si>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</si>
  <si>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</si>
  <si>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</si>
  <si>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</si>
  <si>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</si>
  <si>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</si>
  <si>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</si>
  <si>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</si>
  <si>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</si>
  <si>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</si>
  <si>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</si>
  <si>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</si>
  <si>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</si>
  <si>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</si>
  <si>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</si>
  <si>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</si>
  <si>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</si>
  <si>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</si>
  <si>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</si>
  <si>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</si>
  <si>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</si>
  <si>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</si>
  <si>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</si>
  <si>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</si>
  <si>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</si>
  <si>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</si>
  <si>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</si>
  <si>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</si>
  <si>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</si>
  <si>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</si>
  <si>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</si>
  <si>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</si>
  <si>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</si>
  <si>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</si>
  <si>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</si>
  <si>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</si>
  <si>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</si>
  <si>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</si>
  <si>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</si>
  <si>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</si>
  <si>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</si>
  <si>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</si>
  <si>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</si>
  <si>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</si>
  <si>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</si>
  <si>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</si>
  <si>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</si>
  <si>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</si>
  <si>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</si>
  <si>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</si>
  <si>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</si>
  <si>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</si>
  <si>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</si>
  <si>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</si>
  <si>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</si>
  <si>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</si>
  <si>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</si>
  <si>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</si>
  <si>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</si>
  <si>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</si>
  <si>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</si>
  <si>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</si>
  <si>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</si>
  <si>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</si>
  <si>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</si>
  <si>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</si>
  <si>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</si>
  <si>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</si>
  <si>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</si>
  <si>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</si>
  <si>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</si>
  <si>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</si>
  <si>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</si>
  <si>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</si>
  <si>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</si>
  <si>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</si>
  <si>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</si>
  <si>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</si>
  <si>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</si>
  <si>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</si>
  <si>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</si>
  <si>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</si>
  <si>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</si>
  <si>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</si>
  <si>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</si>
  <si>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</si>
  <si>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</si>
  <si>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</si>
  <si>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</si>
  <si>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</si>
  <si>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</si>
  <si>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</si>
  <si>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</si>
  <si>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</si>
  <si>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</si>
  <si>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</si>
  <si>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</si>
  <si>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</si>
  <si>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</si>
  <si>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</si>
  <si>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</si>
  <si>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</si>
  <si>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</si>
  <si>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</si>
  <si>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</si>
  <si>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</si>
  <si>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</si>
  <si>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</si>
  <si>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</si>
  <si>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</si>
  <si>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</si>
  <si>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</si>
  <si>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</si>
  <si>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</si>
  <si>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</si>
  <si>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</si>
  <si>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</si>
  <si>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</si>
  <si>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</si>
  <si>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</si>
  <si>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</si>
  <si>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</si>
  <si>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</si>
  <si>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</si>
  <si>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</si>
  <si>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</si>
  <si>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</si>
  <si>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</si>
  <si>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</si>
  <si>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</si>
  <si>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</si>
  <si>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</si>
  <si>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</si>
  <si>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</si>
  <si>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</si>
  <si>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</si>
  <si>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</si>
  <si>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</si>
  <si>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</si>
  <si>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</si>
  <si>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</si>
  <si>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</si>
  <si>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</si>
  <si>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</si>
  <si>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</si>
  <si>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</si>
  <si>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</si>
  <si>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</si>
  <si>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</si>
  <si>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</si>
  <si>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</si>
  <si>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</si>
  <si>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</si>
  <si>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</si>
  <si>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</si>
  <si>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</si>
  <si>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</si>
  <si>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</si>
  <si>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</si>
  <si>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</si>
  <si>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</si>
  <si>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</si>
  <si>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</si>
  <si>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</si>
  <si>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</si>
  <si>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</si>
  <si>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</si>
  <si>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</si>
  <si>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</si>
  <si>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</si>
  <si>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</si>
  <si>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</si>
  <si>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</si>
  <si>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</si>
  <si>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</si>
  <si>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</si>
  <si>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</si>
  <si>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</si>
  <si>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</si>
  <si>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</si>
  <si>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</si>
  <si>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</si>
  <si>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</si>
  <si>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</si>
  <si>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</si>
  <si>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</si>
  <si>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</si>
  <si>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</si>
  <si>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</si>
  <si>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</si>
  <si>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</si>
  <si>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</si>
  <si>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</si>
  <si>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</si>
  <si>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</si>
  <si>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</si>
  <si>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</si>
  <si>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</si>
  <si>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</si>
  <si>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</si>
  <si>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</si>
  <si>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</si>
  <si>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</si>
  <si>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</si>
  <si>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</si>
  <si>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</si>
  <si>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</si>
  <si>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</si>
  <si>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</si>
  <si>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</si>
  <si>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</si>
  <si>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</si>
  <si>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</si>
  <si>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</si>
  <si>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</si>
  <si>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</si>
  <si>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</si>
  <si>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</si>
  <si>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</si>
  <si>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</si>
  <si>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</si>
  <si>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</si>
  <si>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</si>
  <si>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</si>
  <si>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</si>
  <si>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</si>
  <si>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</si>
  <si>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</si>
  <si>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</si>
  <si>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</si>
  <si>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</si>
  <si>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</si>
  <si>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</si>
  <si>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</si>
  <si>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</si>
  <si>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</si>
  <si>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</si>
  <si>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</si>
  <si>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</si>
  <si>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</si>
  <si>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</si>
  <si>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</si>
  <si>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</si>
  <si>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</si>
  <si>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</si>
  <si>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</si>
  <si>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</si>
  <si>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</si>
  <si>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</si>
  <si>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</si>
  <si>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</si>
  <si>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</si>
  <si>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</si>
  <si>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</si>
  <si>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</si>
  <si>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</si>
  <si>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</si>
  <si>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</si>
  <si>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</si>
  <si>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</si>
  <si>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</si>
  <si>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</si>
  <si>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</si>
  <si>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</si>
  <si>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</si>
  <si>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</si>
  <si>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</si>
  <si>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</si>
  <si>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</si>
  <si>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</si>
  <si>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</si>
  <si>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</si>
  <si>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</si>
  <si>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</si>
  <si>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</si>
  <si>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</si>
  <si>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</si>
  <si>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</si>
  <si>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</si>
  <si>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</si>
  <si>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</si>
  <si>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</si>
  <si>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</si>
  <si>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</si>
  <si>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</si>
  <si>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</si>
  <si>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</si>
  <si>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</si>
  <si>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</si>
  <si>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</si>
  <si>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</si>
  <si>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</si>
  <si>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</si>
  <si>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</si>
  <si>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</si>
  <si>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</si>
  <si>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</si>
  <si>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</si>
  <si>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</si>
  <si>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</si>
  <si>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</si>
  <si>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</si>
  <si>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</si>
  <si>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</si>
  <si>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</si>
  <si>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</si>
  <si>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</si>
  <si>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</si>
  <si>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</si>
  <si>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</si>
  <si>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</si>
  <si>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</si>
  <si>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</si>
  <si>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</si>
  <si>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</si>
  <si>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</si>
  <si>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</si>
  <si>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</si>
  <si>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</si>
  <si>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</si>
  <si>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</si>
  <si>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</si>
  <si>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</si>
  <si>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</si>
  <si>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</si>
  <si>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</si>
  <si>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</si>
  <si>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</si>
  <si>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</si>
  <si>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</si>
  <si>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</si>
  <si>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</si>
  <si>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</si>
  <si>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</si>
  <si>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</si>
  <si>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</si>
  <si>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</si>
  <si>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</si>
  <si>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</si>
  <si>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</si>
  <si>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</si>
  <si>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</si>
  <si>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</si>
  <si>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</si>
  <si>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</si>
  <si>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</si>
  <si>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</si>
  <si>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</si>
  <si>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</si>
  <si>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</si>
  <si>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</si>
  <si>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</si>
  <si>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</si>
  <si>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</si>
  <si>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</si>
  <si>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</si>
  <si>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</si>
  <si>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</si>
  <si>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</si>
  <si>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</si>
  <si>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</si>
  <si>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</si>
  <si>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</si>
  <si>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</si>
  <si>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</si>
  <si>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</si>
  <si>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</si>
  <si>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</si>
  <si>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</si>
  <si>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</si>
  <si>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</si>
  <si>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</si>
  <si>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</si>
  <si>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</si>
  <si>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</si>
  <si>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</si>
  <si>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</si>
  <si>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</si>
  <si>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</si>
  <si>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</si>
  <si>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</si>
  <si>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</si>
  <si>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</si>
  <si>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</si>
  <si>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</si>
  <si>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</si>
  <si>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</si>
  <si>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</si>
  <si>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</si>
  <si>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</si>
  <si>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</si>
  <si>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</si>
  <si>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</si>
  <si>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</si>
  <si>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</si>
  <si>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</si>
  <si>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</si>
  <si>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</si>
  <si>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</si>
  <si>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</si>
  <si>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</si>
  <si>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</si>
  <si>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</si>
  <si>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</si>
  <si>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</si>
  <si>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</si>
  <si>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</si>
  <si>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</si>
  <si>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</si>
  <si>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</si>
  <si>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</si>
  <si>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</si>
  <si>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</si>
  <si>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</si>
  <si>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</si>
  <si>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</si>
  <si>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</si>
  <si>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</si>
  <si>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</si>
  <si>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</si>
  <si>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</si>
  <si>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</si>
  <si>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</si>
  <si>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</si>
  <si>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</si>
  <si>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</si>
  <si>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</si>
  <si>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</si>
  <si>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</si>
  <si>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</si>
  <si>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</si>
  <si>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</si>
  <si>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</si>
  <si>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</si>
  <si>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</si>
  <si>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</si>
  <si>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</si>
  <si>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</si>
  <si>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</si>
  <si>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</si>
  <si>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</si>
  <si>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</si>
  <si>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</si>
  <si>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</si>
  <si>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</si>
  <si>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</si>
  <si>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</si>
  <si>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</si>
  <si>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</si>
  <si>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</si>
  <si>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</si>
  <si>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</si>
  <si>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</si>
  <si>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</si>
  <si>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</si>
  <si>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</si>
  <si>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</si>
  <si>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</si>
  <si>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</si>
  <si>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</si>
  <si>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</si>
  <si>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</si>
  <si>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</si>
  <si>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</si>
  <si>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</si>
  <si>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</si>
  <si>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</si>
  <si>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</si>
  <si>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</si>
  <si>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</si>
  <si>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</si>
  <si>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</si>
  <si>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</si>
  <si>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</si>
  <si>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</si>
  <si>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</si>
  <si>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</si>
  <si>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</si>
  <si>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</si>
  <si>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</si>
  <si>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</si>
  <si>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</si>
  <si>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</si>
  <si>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</si>
  <si>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</si>
  <si>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</si>
  <si>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</si>
  <si>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</si>
  <si>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</si>
  <si>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</si>
  <si>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</si>
  <si>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</si>
  <si>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</si>
  <si>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</si>
  <si>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</si>
  <si>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</si>
  <si>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</si>
  <si>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</si>
  <si>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</si>
  <si>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</si>
  <si>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</si>
  <si>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</si>
  <si>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</si>
  <si>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</si>
  <si>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</si>
  <si>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</si>
  <si>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</si>
  <si>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</si>
  <si>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</si>
  <si>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</si>
  <si>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</si>
  <si>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</si>
  <si>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</si>
  <si>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</si>
  <si>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</si>
  <si>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</si>
  <si>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</si>
  <si>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</si>
  <si>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</si>
  <si>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</si>
  <si>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</si>
  <si>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</si>
  <si>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</si>
  <si>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</si>
  <si>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</si>
  <si>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</si>
  <si>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</si>
  <si>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</si>
  <si>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</si>
  <si>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</si>
  <si>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</si>
  <si>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</si>
  <si>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</si>
  <si>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</si>
  <si>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</si>
  <si>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</si>
  <si>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</si>
  <si>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</si>
  <si>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</si>
  <si>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</si>
  <si>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</si>
  <si>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</si>
  <si>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</si>
  <si>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</si>
  <si>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</si>
  <si>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</si>
  <si>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</si>
  <si>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</si>
  <si>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</si>
  <si>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</si>
  <si>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</si>
  <si>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</si>
  <si>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</si>
  <si>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</si>
  <si>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</si>
  <si>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</si>
  <si>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</si>
  <si>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</si>
  <si>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</si>
  <si>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</si>
  <si>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</si>
  <si>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</si>
  <si>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</si>
  <si>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</si>
  <si>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</si>
  <si>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</si>
  <si>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</si>
  <si>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</si>
  <si>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</si>
  <si>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</si>
  <si>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</si>
  <si>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</si>
  <si>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</si>
  <si>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</si>
  <si>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</si>
  <si>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</si>
  <si>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</si>
  <si>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</si>
  <si>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</si>
  <si>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</si>
  <si>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</si>
  <si>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</si>
  <si>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</si>
  <si>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</si>
  <si>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</si>
  <si>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</si>
  <si>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</si>
  <si>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</si>
  <si>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</si>
  <si>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</si>
  <si>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</si>
  <si>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</si>
  <si>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</si>
  <si>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</si>
  <si>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</si>
  <si>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</si>
  <si>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</si>
  <si>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</si>
  <si>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</si>
  <si>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</si>
  <si>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</si>
  <si>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</si>
  <si>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</si>
  <si>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</si>
  <si>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</si>
  <si>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</si>
  <si>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</si>
  <si>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</si>
  <si>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</si>
  <si>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</si>
  <si>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</si>
  <si>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</si>
  <si>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</si>
  <si>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</si>
  <si>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</si>
  <si>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</si>
  <si>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</si>
  <si>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</si>
  <si>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</si>
  <si>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</si>
  <si>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</si>
  <si>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</si>
  <si>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</si>
  <si>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</si>
  <si>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</si>
  <si>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</si>
  <si>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</si>
  <si>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</si>
  <si>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</si>
  <si>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</si>
  <si>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</si>
  <si>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</si>
  <si>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</si>
  <si>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</si>
  <si>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</si>
  <si>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</si>
  <si>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</si>
  <si>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</si>
  <si>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</si>
  <si>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</si>
  <si>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</si>
  <si>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</si>
  <si>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</si>
  <si>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</si>
  <si>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</si>
  <si>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</si>
  <si>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</si>
  <si>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</si>
  <si>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</si>
  <si>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</si>
  <si>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</si>
  <si>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</si>
  <si>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</si>
  <si>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</si>
  <si>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</si>
  <si>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</si>
  <si>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</si>
  <si>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</si>
  <si>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</si>
  <si>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</si>
  <si>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</si>
  <si>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</si>
  <si>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</si>
  <si>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</si>
  <si>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</si>
  <si>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</si>
  <si>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</si>
  <si>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</si>
  <si>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</si>
  <si>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</si>
  <si>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</si>
  <si>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</si>
  <si>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</si>
  <si>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</si>
  <si>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</si>
  <si>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</si>
  <si>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</si>
  <si>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</si>
  <si>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</si>
  <si>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</si>
  <si>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</si>
  <si>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</si>
  <si>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</si>
  <si>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</si>
  <si>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</si>
  <si>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</si>
  <si>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</si>
  <si>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</si>
  <si>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</si>
  <si>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</si>
  <si>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</si>
  <si>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</si>
  <si>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</si>
  <si>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</si>
  <si>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</si>
  <si>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</si>
  <si>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</si>
  <si>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</si>
  <si>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</si>
  <si>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</si>
  <si>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</si>
  <si>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</si>
  <si>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</si>
  <si>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</si>
  <si>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</si>
  <si>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</si>
  <si>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</si>
  <si>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</si>
  <si>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</si>
  <si>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</si>
  <si>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</si>
  <si>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</si>
  <si>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</si>
  <si>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</si>
  <si>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</si>
  <si>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</si>
  <si>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</si>
  <si>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</si>
  <si>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</si>
  <si>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</si>
  <si>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</si>
  <si>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</si>
  <si>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</si>
  <si>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</si>
  <si>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</si>
  <si>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</si>
  <si>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</si>
  <si>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</si>
  <si>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</si>
  <si>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</si>
  <si>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</si>
  <si>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</si>
  <si>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</si>
  <si>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</si>
  <si>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</si>
  <si>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</si>
  <si>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</si>
  <si>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</si>
  <si>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</si>
  <si>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</si>
  <si>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</si>
  <si>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</si>
  <si>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</si>
  <si>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</si>
  <si>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</si>
  <si>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</si>
  <si>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</si>
  <si>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</si>
  <si>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</si>
  <si>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</si>
  <si>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</si>
  <si>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</si>
  <si>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</si>
  <si>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</si>
  <si>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</si>
  <si>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</si>
  <si>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</si>
  <si>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</si>
  <si>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</si>
  <si>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</si>
  <si>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</si>
  <si>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</si>
  <si>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</si>
  <si>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</si>
  <si>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</si>
  <si>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</si>
  <si>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</si>
  <si>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</si>
  <si>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</si>
  <si>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</si>
  <si>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</si>
  <si>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</si>
  <si>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</si>
  <si>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</si>
  <si>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</si>
  <si>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</si>
  <si>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</si>
  <si>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</si>
  <si>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</si>
  <si>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</si>
  <si>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</si>
  <si>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</si>
  <si>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</si>
  <si>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</si>
  <si>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</si>
  <si>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</si>
  <si>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</si>
  <si>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</si>
  <si>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</si>
  <si>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</si>
  <si>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</si>
  <si>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</si>
  <si>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</si>
  <si>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</si>
  <si>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</si>
  <si>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</si>
  <si>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</si>
  <si>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</si>
  <si>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</si>
  <si>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</si>
  <si>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</si>
  <si>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</si>
  <si>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</si>
  <si>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</si>
  <si>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</si>
  <si>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</si>
  <si>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</si>
  <si>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</si>
  <si>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</si>
  <si>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</si>
  <si>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</si>
  <si>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</si>
  <si>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</si>
  <si>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</si>
  <si>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</si>
  <si>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</si>
  <si>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</si>
  <si>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</si>
  <si>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</si>
  <si>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</si>
  <si>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</si>
  <si>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</si>
  <si>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</si>
  <si>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</si>
  <si>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</si>
  <si>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</si>
  <si>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</si>
  <si>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</si>
  <si>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</si>
  <si>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</si>
  <si>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</si>
  <si>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</si>
  <si>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</si>
  <si>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</si>
  <si>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</si>
  <si>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</si>
  <si>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</si>
  <si>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</si>
  <si>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</si>
  <si>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</si>
  <si>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</si>
  <si>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</si>
  <si>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</si>
  <si>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</si>
  <si>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</si>
  <si>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</si>
  <si>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</si>
  <si>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</si>
  <si>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</si>
  <si>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</si>
  <si>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</si>
  <si>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</si>
  <si>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</si>
  <si>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</si>
  <si>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</si>
  <si>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</si>
  <si>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</si>
  <si>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</si>
  <si>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</si>
  <si>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</si>
  <si>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</si>
  <si>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</si>
  <si>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</si>
  <si>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</si>
  <si>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</si>
  <si>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</si>
  <si>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</si>
  <si>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</si>
  <si>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</si>
  <si>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</si>
  <si>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</si>
  <si>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</si>
  <si>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</si>
  <si>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</si>
  <si>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</si>
  <si>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</si>
  <si>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</si>
  <si>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</si>
  <si>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</si>
  <si>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</si>
  <si>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</si>
  <si>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</si>
  <si>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</si>
  <si>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</si>
  <si>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</si>
  <si>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</si>
  <si>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</si>
  <si>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</si>
  <si>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</si>
  <si>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</si>
  <si>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</si>
  <si>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</si>
  <si>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</si>
  <si>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</si>
  <si>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</si>
  <si>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</si>
  <si>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</si>
  <si>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</si>
  <si>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</si>
  <si>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</si>
  <si>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</si>
  <si>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</si>
  <si>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</si>
  <si>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</si>
  <si>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</si>
  <si>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</si>
  <si>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</si>
  <si>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</si>
  <si>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</si>
  <si>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</si>
  <si>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</si>
  <si>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</si>
  <si>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</si>
  <si>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</si>
  <si>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</si>
  <si>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</si>
  <si>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</si>
  <si>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</si>
  <si>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</si>
  <si>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</si>
  <si>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</si>
  <si>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</si>
  <si>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</si>
  <si>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</si>
  <si>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</si>
  <si>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</si>
  <si>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</si>
  <si>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</si>
  <si>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</si>
  <si>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</si>
  <si>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</si>
  <si>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</si>
  <si>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</si>
  <si>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</si>
  <si>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</si>
  <si>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</si>
  <si>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</si>
  <si>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</si>
  <si>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</si>
  <si>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</si>
  <si>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</si>
  <si>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</si>
  <si>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</si>
  <si>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</si>
  <si>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</si>
  <si>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</si>
  <si>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</si>
  <si>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</si>
  <si>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</si>
  <si>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</si>
  <si>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</si>
  <si>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</si>
  <si>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</si>
  <si>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</si>
  <si>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</si>
  <si>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</si>
  <si>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</si>
  <si>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</si>
  <si>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</si>
  <si>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</si>
  <si>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</si>
  <si>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</si>
  <si>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</si>
  <si>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</si>
  <si>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</si>
  <si>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</si>
  <si>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</si>
  <si>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</si>
  <si>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</si>
  <si>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</si>
  <si>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</si>
  <si>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</si>
  <si>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</si>
  <si>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</si>
  <si>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</si>
  <si>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</si>
  <si>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</si>
  <si>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</si>
  <si>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</si>
  <si>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</si>
  <si>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</si>
  <si>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</si>
  <si>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</si>
  <si>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</si>
  <si>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</si>
  <si>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</si>
  <si>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</si>
  <si>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</si>
  <si>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</si>
  <si>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</si>
  <si>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</si>
  <si>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</si>
  <si>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</si>
  <si>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</si>
  <si>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</si>
  <si>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</si>
  <si>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</si>
  <si>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</si>
  <si>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</si>
  <si>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</si>
  <si>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</si>
  <si>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</si>
  <si>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</si>
  <si>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</si>
  <si>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</si>
  <si>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</si>
  <si>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</si>
  <si>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</si>
  <si>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</si>
  <si>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</si>
  <si>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</si>
  <si>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</si>
  <si>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</si>
  <si>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</si>
  <si>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</si>
  <si>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</si>
  <si>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</si>
  <si>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</si>
  <si>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</si>
  <si>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</si>
  <si>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</si>
  <si>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</si>
  <si>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</si>
  <si>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</si>
  <si>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</si>
  <si>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</si>
  <si>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</si>
  <si>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</si>
  <si>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</si>
  <si>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</si>
  <si>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</si>
  <si>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</si>
  <si>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</si>
  <si>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</si>
  <si>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</si>
  <si>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</si>
  <si>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</si>
  <si>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</si>
  <si>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</si>
  <si>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</si>
  <si>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</si>
  <si>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</si>
  <si>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</si>
  <si>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</si>
  <si>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</si>
  <si>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</si>
  <si>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</si>
  <si>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</si>
  <si>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</si>
  <si>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</si>
  <si>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</si>
  <si>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</si>
  <si>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</si>
  <si>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</si>
  <si>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</si>
  <si>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</si>
  <si>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</si>
  <si>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</si>
  <si>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</si>
  <si>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</si>
  <si>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</si>
  <si>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</si>
  <si>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</si>
  <si>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</si>
  <si>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</si>
  <si>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</si>
  <si>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</si>
  <si>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</si>
  <si>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</si>
  <si>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</si>
  <si>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</si>
  <si>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</si>
  <si>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</si>
  <si>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</si>
  <si>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</si>
  <si>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</si>
  <si>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</si>
  <si>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</si>
  <si>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</si>
  <si>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</si>
  <si>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</si>
  <si>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</si>
  <si>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</si>
  <si>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</si>
  <si>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</si>
  <si>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</si>
  <si>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</si>
  <si>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</si>
  <si>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</si>
  <si>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</si>
  <si>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</si>
  <si>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</si>
  <si>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</si>
  <si>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</si>
  <si>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</si>
  <si>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</si>
  <si>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</si>
  <si>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</si>
  <si>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</si>
  <si>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</si>
  <si>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</si>
  <si>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</si>
  <si>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</si>
  <si>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</si>
  <si>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</si>
  <si>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</si>
  <si>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</si>
  <si>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</si>
  <si>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</si>
  <si>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</si>
  <si>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</si>
  <si>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</si>
  <si>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</si>
  <si>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</si>
  <si>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</si>
  <si>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</si>
  <si>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</si>
  <si>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</si>
  <si>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</si>
  <si>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</si>
  <si>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</si>
  <si>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</si>
  <si>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</si>
  <si>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</si>
  <si>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</si>
  <si>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</si>
  <si>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</si>
  <si>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</si>
  <si>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</si>
  <si>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</si>
  <si>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</si>
  <si>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</si>
  <si>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</si>
  <si>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</si>
  <si>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</si>
  <si>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</si>
  <si>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</si>
  <si>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</si>
  <si>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</si>
  <si>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</si>
  <si>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</si>
  <si>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</si>
  <si>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</si>
  <si>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</si>
  <si>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</si>
  <si>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</si>
  <si>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</si>
  <si>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</si>
  <si>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</si>
  <si>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</si>
  <si>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</si>
  <si>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</si>
  <si>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</si>
  <si>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</si>
  <si>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</si>
  <si>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</si>
  <si>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</si>
  <si>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</si>
  <si>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</si>
  <si>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</si>
  <si>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</si>
  <si>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</si>
  <si>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</si>
  <si>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</si>
  <si>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</si>
  <si>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</si>
  <si>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</si>
  <si>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</si>
  <si>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</si>
  <si>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</si>
  <si>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</si>
  <si>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</si>
  <si>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</si>
  <si>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</si>
  <si>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</si>
  <si>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</si>
  <si>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</si>
  <si>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</si>
  <si>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</si>
  <si>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</si>
  <si>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</si>
  <si>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</si>
  <si>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</si>
  <si>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</si>
  <si>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</si>
  <si>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</si>
  <si>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</si>
  <si>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</si>
  <si>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</si>
  <si>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</si>
  <si>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</si>
  <si>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</si>
  <si>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</si>
  <si>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</si>
  <si>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</si>
  <si>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</si>
  <si>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</si>
  <si>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</si>
  <si>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</si>
  <si>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</si>
  <si>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</si>
  <si>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</si>
  <si>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</si>
  <si>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</si>
  <si>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</si>
  <si>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</si>
  <si>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</si>
  <si>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</si>
  <si>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</si>
  <si>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</si>
  <si>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</si>
  <si>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</si>
  <si>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</si>
  <si>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</si>
  <si>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</si>
  <si>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</si>
  <si>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</si>
  <si>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</si>
  <si>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</si>
  <si>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</si>
  <si>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</si>
  <si>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</si>
  <si>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</si>
  <si>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</si>
  <si>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</si>
  <si>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</si>
  <si>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</si>
  <si>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</si>
  <si>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</si>
  <si>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</si>
  <si>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</si>
  <si>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</si>
  <si>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</si>
  <si>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</si>
  <si>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</si>
  <si>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</si>
  <si>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</si>
  <si>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</si>
  <si>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</si>
  <si>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</si>
  <si>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</si>
  <si>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</si>
  <si>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</si>
  <si>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</si>
  <si>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</si>
  <si>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</si>
  <si>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</si>
  <si>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</si>
  <si>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</si>
  <si>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</si>
  <si>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</si>
  <si>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</si>
  <si>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</si>
  <si>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</si>
  <si>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</si>
  <si>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</si>
  <si>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</si>
  <si>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</si>
  <si>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</si>
  <si>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</si>
  <si>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</si>
  <si>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</si>
  <si>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</si>
  <si>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</si>
  <si>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</si>
  <si>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</si>
  <si>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</si>
  <si>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</si>
  <si>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</si>
  <si>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</si>
  <si>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</si>
  <si>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</si>
  <si>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</si>
  <si>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</si>
  <si>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</si>
  <si>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</si>
  <si>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</si>
  <si>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</si>
  <si>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</si>
  <si>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</si>
  <si>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</si>
  <si>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</si>
  <si>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</si>
  <si>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</si>
  <si>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</si>
  <si>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</si>
  <si>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</si>
  <si>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</si>
  <si>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</si>
  <si>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</si>
  <si>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</si>
  <si>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</si>
  <si>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</si>
  <si>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</si>
  <si>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</si>
  <si>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</si>
  <si>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</si>
  <si>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</si>
  <si>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</si>
  <si>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</si>
  <si>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</si>
  <si>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</si>
  <si>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</si>
  <si>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</si>
  <si>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</si>
  <si>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</si>
  <si>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</si>
  <si>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</si>
  <si>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</si>
  <si>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</si>
  <si>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</si>
  <si>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</si>
  <si>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</si>
  <si>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</si>
  <si>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</si>
  <si>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</si>
  <si>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</si>
  <si>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</si>
  <si>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</si>
  <si>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</si>
  <si>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</si>
  <si>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</si>
  <si>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</si>
  <si>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</si>
  <si>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</si>
  <si>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</si>
  <si>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</si>
  <si>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</si>
  <si>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</si>
  <si>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</si>
  <si>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</si>
  <si>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</si>
  <si>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</si>
  <si>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</si>
  <si>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</si>
  <si>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</si>
  <si>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</si>
  <si>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</si>
  <si>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</si>
  <si>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</si>
  <si>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</si>
  <si>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</si>
  <si>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</si>
  <si>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</si>
  <si>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</si>
  <si>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</si>
  <si>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</si>
  <si>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</si>
  <si>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</si>
  <si>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</si>
  <si>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</si>
  <si>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</si>
  <si>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</si>
  <si>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</si>
  <si>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</si>
  <si>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</si>
  <si>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</si>
  <si>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</si>
  <si>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</si>
  <si>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</si>
  <si>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</si>
  <si>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</si>
  <si>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</si>
  <si>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</si>
  <si>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</si>
  <si>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</si>
  <si>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</si>
  <si>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</si>
  <si>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</si>
  <si>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</si>
  <si>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</si>
  <si>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</si>
  <si>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</si>
  <si>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</si>
  <si>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</si>
  <si>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</si>
  <si>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</si>
  <si>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</si>
  <si>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</si>
  <si>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</si>
  <si>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</si>
  <si>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</si>
  <si>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</si>
  <si>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</si>
  <si>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</si>
  <si>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</si>
  <si>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</si>
  <si>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</si>
  <si>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</si>
  <si>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</si>
  <si>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</si>
  <si>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</si>
  <si>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</si>
  <si>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</si>
  <si>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</si>
  <si>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</si>
  <si>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</si>
  <si>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</si>
  <si>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</si>
  <si>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</si>
  <si>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</si>
  <si>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</si>
  <si>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</si>
  <si>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</si>
  <si>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</si>
  <si>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</si>
  <si>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</si>
  <si>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</si>
  <si>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</si>
  <si>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</si>
  <si>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</si>
  <si>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</si>
  <si>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</si>
  <si>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</si>
  <si>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</si>
  <si>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</si>
  <si>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</si>
  <si>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</si>
  <si>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</si>
  <si>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</si>
  <si>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</si>
  <si>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</si>
  <si>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</si>
  <si>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</si>
  <si>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</si>
  <si>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</si>
  <si>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</si>
  <si>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</si>
  <si>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</si>
  <si>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</si>
  <si>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</si>
  <si>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</si>
  <si>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</si>
  <si>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</si>
  <si>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</si>
  <si>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</si>
  <si>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</si>
  <si>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</si>
  <si>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</si>
  <si>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</si>
  <si>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</si>
  <si>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</si>
  <si>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</si>
  <si>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</si>
  <si>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</si>
  <si>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</si>
  <si>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</si>
  <si>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</si>
  <si>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</si>
  <si>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</si>
  <si>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</si>
  <si>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</si>
  <si>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</si>
  <si>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</si>
  <si>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</si>
  <si>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</si>
  <si>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</si>
  <si>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</si>
  <si>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</si>
  <si>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</si>
  <si>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</si>
  <si>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</si>
  <si>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</si>
  <si>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</si>
  <si>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</si>
  <si>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</si>
  <si>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</si>
  <si>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</si>
  <si>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</si>
  <si>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</si>
  <si>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</si>
  <si>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</si>
  <si>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</si>
  <si>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</si>
  <si>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</si>
  <si>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</si>
  <si>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</si>
  <si>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</si>
  <si>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</si>
  <si>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</si>
  <si>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</si>
  <si>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</si>
  <si>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</si>
  <si>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</si>
  <si>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</si>
  <si>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</si>
  <si>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</si>
  <si>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</si>
  <si>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</si>
  <si>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</si>
  <si>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</si>
  <si>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</si>
  <si>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</si>
  <si>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</si>
  <si>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</si>
  <si>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</si>
  <si>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</si>
  <si>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</si>
  <si>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</si>
  <si>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</si>
  <si>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</si>
  <si>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</si>
  <si>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</si>
  <si>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</si>
  <si>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</si>
  <si>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</si>
  <si>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</si>
  <si>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</si>
  <si>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</si>
  <si>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</si>
  <si>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</si>
  <si>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</si>
  <si>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</si>
  <si>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</si>
  <si>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</si>
  <si>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</si>
  <si>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</si>
  <si>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</si>
  <si>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</si>
  <si>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</si>
  <si>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</si>
  <si>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</si>
  <si>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</si>
  <si>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</si>
  <si>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</si>
  <si>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</si>
  <si>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</si>
  <si>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</si>
  <si>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</si>
  <si>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</si>
  <si>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</si>
  <si>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</si>
  <si>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</si>
  <si>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</si>
  <si>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</si>
  <si>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</si>
  <si>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</si>
  <si>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</si>
  <si>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</si>
  <si>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</si>
  <si>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</si>
  <si>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</si>
  <si>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</si>
  <si>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</si>
  <si>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</si>
  <si>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</si>
  <si>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</si>
  <si>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</si>
  <si>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</si>
  <si>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</si>
  <si>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</si>
  <si>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</si>
  <si>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</si>
  <si>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</si>
  <si>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</si>
  <si>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</si>
  <si>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</si>
  <si>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</si>
  <si>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</si>
  <si>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</si>
  <si>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</si>
  <si>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</si>
  <si>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</si>
  <si>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</si>
  <si>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</si>
  <si>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</si>
  <si>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</si>
  <si>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</si>
  <si>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</si>
  <si>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</si>
  <si>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</si>
  <si>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</si>
  <si>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</si>
  <si>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</si>
  <si>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</si>
  <si>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</si>
  <si>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</si>
  <si>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</si>
  <si>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</si>
  <si>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</si>
  <si>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</si>
  <si>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</si>
  <si>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</si>
  <si>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</si>
  <si>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</si>
  <si>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</si>
  <si>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</si>
  <si>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</si>
  <si>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</si>
  <si>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</si>
  <si>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</si>
  <si>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</si>
  <si>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</si>
  <si>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</si>
  <si>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</si>
  <si>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</si>
  <si>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</si>
  <si>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</si>
  <si>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</si>
  <si>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</si>
  <si>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</si>
  <si>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</si>
  <si>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</si>
  <si>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</si>
  <si>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</si>
  <si>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</si>
  <si>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</si>
  <si>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</si>
  <si>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</si>
  <si>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</si>
  <si>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</si>
  <si>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</si>
  <si>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</si>
  <si>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</si>
  <si>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</si>
  <si>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</si>
  <si>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</si>
  <si>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</si>
  <si>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</si>
  <si>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</si>
  <si>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</si>
  <si>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</si>
  <si>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</si>
  <si>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</si>
  <si>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</si>
  <si>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</si>
  <si>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</si>
  <si>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</si>
  <si>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</si>
  <si>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</si>
  <si>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</si>
  <si>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</si>
  <si>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</si>
  <si>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</si>
  <si>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</si>
  <si>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</si>
  <si>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</si>
  <si>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</si>
  <si>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</si>
  <si>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</si>
  <si>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</si>
  <si>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</si>
  <si>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</si>
  <si>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</si>
  <si>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</si>
  <si>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</si>
  <si>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</si>
  <si>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</si>
  <si>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</si>
  <si>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</si>
  <si>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</si>
  <si>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</si>
  <si>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</si>
  <si>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</si>
  <si>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</si>
  <si>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</si>
  <si>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</si>
  <si>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</si>
  <si>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</si>
  <si>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</si>
  <si>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</si>
  <si>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</si>
  <si>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</si>
  <si>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</si>
  <si>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</si>
  <si>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</si>
  <si>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</si>
  <si>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</si>
  <si>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</si>
  <si>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</si>
  <si>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</si>
  <si>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</si>
  <si>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</si>
  <si>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</si>
  <si>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</si>
  <si>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</si>
  <si>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</si>
  <si>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</si>
  <si>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</si>
  <si>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</si>
  <si>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</si>
  <si>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</si>
  <si>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</si>
  <si>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</si>
  <si>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</si>
  <si>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</si>
  <si>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</si>
  <si>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</si>
  <si>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</si>
  <si>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</si>
  <si>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</si>
  <si>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</si>
  <si>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</si>
  <si>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</si>
  <si>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</si>
  <si>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</si>
  <si>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</si>
  <si>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</si>
  <si>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</si>
  <si>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</si>
  <si>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</si>
  <si>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</si>
  <si>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</si>
  <si>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</si>
  <si>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</si>
  <si>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</si>
  <si>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</si>
  <si>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</si>
  <si>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</si>
  <si>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</si>
  <si>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</si>
  <si>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</si>
  <si>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</si>
  <si>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</si>
  <si>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</si>
  <si>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</si>
  <si>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</si>
  <si>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</si>
  <si>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</si>
  <si>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</si>
  <si>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</si>
  <si>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</si>
  <si>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</si>
  <si>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</si>
  <si>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</si>
  <si>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</si>
  <si>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</si>
  <si>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</si>
  <si>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</si>
  <si>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</si>
  <si>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</si>
  <si>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</si>
  <si>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</si>
  <si>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</si>
  <si>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</si>
  <si>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</si>
  <si>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</si>
  <si>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</si>
  <si>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</si>
  <si>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</si>
  <si>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</si>
  <si>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</si>
  <si>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</si>
  <si>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</si>
  <si>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</si>
  <si>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</si>
  <si>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</si>
  <si>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</si>
  <si>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</si>
  <si>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</si>
  <si>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</si>
  <si>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</si>
  <si>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</si>
  <si>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</si>
  <si>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</si>
  <si>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</si>
  <si>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</si>
  <si>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</si>
  <si>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</si>
  <si>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</si>
  <si>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</si>
  <si>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</si>
  <si>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</si>
  <si>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</si>
  <si>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</si>
  <si>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</si>
  <si>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</si>
  <si>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</si>
  <si>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</si>
  <si>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</si>
  <si>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</si>
  <si>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</si>
  <si>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</si>
  <si>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</si>
  <si>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</si>
  <si>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</si>
  <si>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</si>
  <si>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</si>
  <si>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</si>
  <si>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</si>
  <si>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</si>
  <si>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</si>
  <si>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</si>
  <si>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</si>
  <si>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</si>
  <si>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</si>
  <si>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</si>
  <si>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</si>
  <si>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</si>
  <si>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</si>
  <si>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</si>
  <si>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</si>
  <si>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</si>
  <si>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</si>
  <si>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</si>
  <si>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</si>
  <si>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</si>
  <si>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</si>
  <si>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</si>
  <si>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</si>
  <si>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</si>
  <si>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</si>
  <si>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</si>
  <si>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</si>
  <si>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</si>
  <si>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</si>
  <si>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</si>
  <si>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</si>
  <si>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</si>
  <si>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</si>
  <si>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</si>
  <si>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</si>
  <si>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</si>
  <si>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</si>
  <si>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</si>
  <si>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</si>
  <si>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</si>
  <si>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</si>
  <si>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</si>
  <si>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</si>
  <si>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</si>
  <si>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</si>
  <si>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</si>
  <si>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</si>
  <si>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</si>
  <si>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</si>
  <si>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</si>
  <si>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</si>
  <si>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</si>
  <si>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</si>
  <si>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</si>
  <si>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</si>
  <si>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</si>
  <si>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</si>
  <si>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</si>
  <si>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</si>
  <si>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</si>
  <si>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</si>
  <si>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</si>
  <si>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</si>
  <si>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</si>
  <si>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</si>
  <si>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</si>
  <si>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</si>
  <si>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</si>
  <si>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</si>
  <si>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</si>
  <si>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</si>
  <si>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</si>
  <si>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</si>
  <si>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</si>
  <si>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</si>
  <si>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</si>
  <si>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</si>
  <si>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</si>
  <si>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</si>
  <si>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</si>
  <si>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</si>
  <si>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</si>
  <si>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</si>
  <si>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</si>
  <si>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</si>
  <si>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</si>
  <si>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</si>
  <si>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</si>
  <si>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</si>
  <si>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L</t>
  </si>
  <si>
    <t>M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</si>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</sst>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dd\-mmm\-yyyy"/>
    <numFmt numFmtId="180" formatCode="0.0&quot;kg&quot;"/>
    <numFmt numFmtId="181" formatCode="&quot;$&quot;#,##0;\-&quot;$&quot;#,##0"/>
  </numFmts>
  <fonts count="21">
    <font>
      <sz val="11"/>
      <color theme="1"/>
      <name val="Calibri"/>
      <charset val="134"/>
      <scheme val="minor"/>
    </font>
    <font>
      <sz val="11"/>
      <color indexed="8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ABABAB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0">
    <xf numFmtId="0" fontId="0" fillId="0" borderId="0" xfId="0"/>
    <xf numFmtId="178" fontId="0" fillId="0" borderId="0" xfId="0" applyNumberFormat="1"/>
    <xf numFmtId="0" fontId="1" fillId="0" borderId="0" xfId="0" applyFont="1" applyAlignment="1">
      <alignment vertical="center"/>
    </xf>
    <xf numFmtId="179" fontId="1" fillId="0" borderId="0" xfId="0" applyNumberFormat="1" applyFont="1" applyAlignment="1">
      <alignment vertical="center"/>
    </xf>
    <xf numFmtId="44" fontId="0" fillId="0" borderId="0" xfId="0" applyNumberFormat="1"/>
    <xf numFmtId="0" fontId="0" fillId="0" borderId="0" xfId="0" applyNumberFormat="1" applyAlignment="1">
      <alignment wrapText="1"/>
    </xf>
    <xf numFmtId="180" fontId="0" fillId="0" borderId="0" xfId="0" applyNumberFormat="1"/>
    <xf numFmtId="181" fontId="0" fillId="0" borderId="0" xfId="0" applyNumberFormat="1"/>
    <xf numFmtId="3" fontId="0" fillId="0" borderId="0" xfId="0" applyNumberFormat="1"/>
    <xf numFmtId="0" fontId="0" fillId="0" borderId="1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4"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numFmt numFmtId="179" formatCode="dd\-mmm\-yyyy"/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font>
        <name val="Calibri"/>
        <scheme val="none"/>
        <charset val="134"/>
        <family val="0"/>
        <b val="0"/>
        <i val="0"/>
        <strike val="0"/>
        <u val="none"/>
        <sz val="11"/>
        <color indexed="8"/>
      </font>
      <alignment vertical="center"/>
    </dxf>
    <dxf>
      <numFmt numFmtId="180" formatCode="0.0&quot;kg&quot;"/>
    </dxf>
    <dxf>
      <numFmt numFmtId="44" formatCode="_(&quot;$&quot;* #,##0.00_);_(&quot;$&quot;* \(#,##0.00\);_(&quot;$&quot;* &quot;-&quot;??_);_(@_)"/>
    </dxf>
    <dxf>
      <numFmt numFmtId="44" formatCode="_(&quot;$&quot;* #,##0.00_);_(&quot;$&quot;* \(#,##0.00\);_(&quot;$&quot;* &quot;-&quot;??_);_(@_)"/>
    </dxf>
    <dxf>
      <numFmt numFmtId="0" formatCode="General"/>
    </dxf>
    <dxf>
      <font>
        <color theme="0"/>
      </font>
      <fill>
        <patternFill patternType="solid">
          <fgColor theme="4"/>
          <bgColor theme="4"/>
        </patternFill>
      </fill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</dxf>
    <dxf>
      <border>
        <left style="thin">
          <color theme="4" tint="0.399975585192419"/>
        </left>
        <right style="thin">
          <color theme="4" tint="0.399975585192419"/>
        </right>
      </border>
    </dxf>
    <dxf>
      <border>
        <top style="thin">
          <color theme="4" tint="0.399975585192419"/>
        </top>
        <bottom style="thin">
          <color theme="4" tint="0.399975585192419"/>
        </bottom>
        <horizontal style="thin">
          <color theme="4" tint="0.399975585192419"/>
        </horizontal>
      </border>
    </dxf>
    <dxf>
      <fill>
        <patternFill patternType="solid">
          <fgColor theme="4" tint="0.599993896298105"/>
          <bgColor theme="4" tint="0.599993896298105"/>
        </patternFill>
      </fill>
    </dxf>
    <dxf>
      <font>
        <b val="1"/>
        <color theme="1"/>
      </font>
      <border>
        <top style="thin">
          <color theme="4" tint="-0.249977111117893"/>
        </top>
        <bottom style="medium">
          <color theme="4" tint="-0.249977111117893"/>
        </bottom>
      </border>
    </dxf>
    <dxf>
      <font>
        <b val="1"/>
        <color theme="0"/>
      </font>
      <fill>
        <patternFill patternType="solid">
          <fgColor theme="4"/>
          <bgColor theme="4"/>
        </patternFill>
      </fill>
      <border>
        <top style="medium">
          <color theme="4" tint="-0.249977111117893"/>
        </top>
      </border>
    </dxf>
    <dxf>
      <font>
        <color theme="1"/>
      </font>
    </dxf>
  </dxfs>
  <tableStyles count="1" defaultTableStyle="TableStyleMedium2" defaultPivotStyle="PivotStyleMedium9">
    <tableStyle name="PivotStylePreset5_Accent1" table="0" count="13" xr9:uid="{74C2B007-2610-4D00-AE71-E269B9CBB027}">
      <tableStyleElement type="wholeTable" dxfId="23"/>
      <tableStyleElement type="headerRow" dxfId="22"/>
      <tableStyleElement type="totalRow" dxfId="21"/>
      <tableStyleElement type="firstColumn" dxfId="20"/>
      <tableStyleElement type="firstRowStripe" dxfId="19"/>
      <tableStyleElement type="firstColumnStripe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</tableStyles>
  <colors>
    <mruColors>
      <color rgb="00DE6514"/>
      <color rgb="00A14A10"/>
      <color rgb="00AF5011"/>
      <color rgb="002D5288"/>
      <color rgb="003764A6"/>
      <color rgb="005484C6"/>
      <color rgb="0082A4D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microsoft.com/office/2007/relationships/slicerCache" Target="slicerCaches/slicerCach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eetMetadata" Target="metadata.xml"/><Relationship Id="rId14" Type="http://schemas.openxmlformats.org/officeDocument/2006/relationships/sharedStrings" Target="sharedStrings.xml"/><Relationship Id="rId13" Type="http://schemas.openxmlformats.org/officeDocument/2006/relationships/theme" Target="theme/theme1.xml"/><Relationship Id="rId12" Type="http://schemas.microsoft.com/office/2007/relationships/slicerCache" Target="slicerCaches/slicerCache4.xml"/><Relationship Id="rId11" Type="http://schemas.microsoft.com/office/2007/relationships/slicerCache" Target="slicerCaches/slicerCache3.xml"/><Relationship Id="rId10" Type="http://schemas.microsoft.com/office/2007/relationships/slicerCache" Target="slicerCaches/slicerCache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82A4D7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5484C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Sheet2!$B$4:$B$6</c:f>
              <c:numCache>
                <c:formatCode>"$"#,##0;\-"$"#,##0</c:formatCode>
                <c:ptCount val="3"/>
                <c:pt idx="0">
                  <c:v>577.07</c:v>
                </c:pt>
                <c:pt idx="1">
                  <c:v>1486.375</c:v>
                </c:pt>
                <c:pt idx="2">
                  <c:v>5485.845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42361515"/>
        <c:axId val="483248553"/>
      </c:barChart>
      <c:catAx>
        <c:axId val="64236151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248553"/>
        <c:crosses val="autoZero"/>
        <c:auto val="1"/>
        <c:lblAlgn val="ctr"/>
        <c:lblOffset val="100"/>
        <c:noMultiLvlLbl val="0"/>
      </c:catAx>
      <c:valAx>
        <c:axId val="4832485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3615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44645ae3-12d6-4635-8274-f73e20ed0513}"/>
      </c:ext>
    </c:extLst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 (2)!PivotTable1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 5 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(2)'!$B$3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82A4D7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5484C6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2D5288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(2)'!$A$4:$A$8</c:f>
              <c:strCache>
                <c:ptCount val="5"/>
                <c:pt idx="0">
                  <c:v>0</c:v>
                </c:pt>
                <c:pt idx="1">
                  <c:v>Guenevere Ruggen</c:v>
                </c:pt>
                <c:pt idx="2">
                  <c:v>Loydie Langlais</c:v>
                </c:pt>
                <c:pt idx="3">
                  <c:v>Tallie felip</c:v>
                </c:pt>
                <c:pt idx="4">
                  <c:v>Tania Craggs</c:v>
                </c:pt>
              </c:strCache>
            </c:strRef>
          </c:cat>
          <c:val>
            <c:numRef>
              <c:f>'Sheet2 (2)'!$B$4:$B$8</c:f>
              <c:numCache>
                <c:formatCode>"$"#,##0;\-"$"#,##0</c:formatCode>
                <c:ptCount val="5"/>
                <c:pt idx="0">
                  <c:v>4338.72</c:v>
                </c:pt>
                <c:pt idx="1">
                  <c:v>167.67</c:v>
                </c:pt>
                <c:pt idx="2">
                  <c:v>178.71</c:v>
                </c:pt>
                <c:pt idx="3">
                  <c:v>148.925</c:v>
                </c:pt>
                <c:pt idx="4">
                  <c:v>178.71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42361515"/>
        <c:axId val="483248553"/>
      </c:barChart>
      <c:catAx>
        <c:axId val="64236151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248553"/>
        <c:crosses val="autoZero"/>
        <c:auto val="1"/>
        <c:lblAlgn val="ctr"/>
        <c:lblOffset val="100"/>
        <c:noMultiLvlLbl val="0"/>
      </c:catAx>
      <c:valAx>
        <c:axId val="4832485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3615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6967b254-e944-40d7-9f4f-9885c0263ce2}"/>
      </c:ext>
    </c:extLst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[coffeeOrdersData.xlsx]Sheet1!TotalSales</c:name>
    <c:fmtId val="6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Totatal Sale Over Time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Sheet1!$A$5:$B$42</c:f>
              <c:multiLvlStrCache>
                <c:ptCount val="3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Jun</c:v>
                  </c:pt>
                  <c:pt idx="4">
                    <c:v>Jul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Nov</c:v>
                  </c:pt>
                  <c:pt idx="20">
                    <c:v>Dec</c:v>
                  </c:pt>
                  <c:pt idx="21">
                    <c:v>Jan</c:v>
                  </c:pt>
                  <c:pt idx="22">
                    <c:v>Feb</c:v>
                  </c:pt>
                  <c:pt idx="23">
                    <c:v>Mar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Jan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Apr</c:v>
                  </c:pt>
                  <c:pt idx="35">
                    <c:v>May</c:v>
                  </c:pt>
                  <c:pt idx="36">
                    <c:v>Jun</c:v>
                  </c:pt>
                  <c:pt idx="37">
                    <c:v>Jul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21">
                    <c:v>2021</c:v>
                  </c:pt>
                  <c:pt idx="31">
                    <c:v>2022</c:v>
                  </c:pt>
                </c:lvl>
              </c:multiLvlStrCache>
            </c:multiLvlStrRef>
          </c:cat>
          <c:val>
            <c:numRef>
              <c:f>Sheet1!$C$5:$C$42</c:f>
              <c:numCache>
                <c:formatCode>#,##0</c:formatCode>
                <c:ptCount val="38"/>
                <c:pt idx="0">
                  <c:v>68.655</c:v>
                </c:pt>
                <c:pt idx="4">
                  <c:v>183.08</c:v>
                </c:pt>
                <c:pt idx="6">
                  <c:v>22.885</c:v>
                </c:pt>
                <c:pt idx="10">
                  <c:v>274.62</c:v>
                </c:pt>
                <c:pt idx="14">
                  <c:v>91.54</c:v>
                </c:pt>
                <c:pt idx="17">
                  <c:v>91.54</c:v>
                </c:pt>
                <c:pt idx="18">
                  <c:v>68.655</c:v>
                </c:pt>
                <c:pt idx="19">
                  <c:v>68.655</c:v>
                </c:pt>
                <c:pt idx="22">
                  <c:v>114.425</c:v>
                </c:pt>
                <c:pt idx="26">
                  <c:v>137.31</c:v>
                </c:pt>
                <c:pt idx="28">
                  <c:v>205.965</c:v>
                </c:pt>
                <c:pt idx="29">
                  <c:v>114.425</c:v>
                </c:pt>
                <c:pt idx="30">
                  <c:v>137.31</c:v>
                </c:pt>
                <c:pt idx="35">
                  <c:v>45.77</c:v>
                </c:pt>
                <c:pt idx="37">
                  <c:v>114.425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rgbClr val="AF501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Sheet1!$A$5:$B$42</c:f>
              <c:multiLvlStrCache>
                <c:ptCount val="3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Jun</c:v>
                  </c:pt>
                  <c:pt idx="4">
                    <c:v>Jul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Nov</c:v>
                  </c:pt>
                  <c:pt idx="20">
                    <c:v>Dec</c:v>
                  </c:pt>
                  <c:pt idx="21">
                    <c:v>Jan</c:v>
                  </c:pt>
                  <c:pt idx="22">
                    <c:v>Feb</c:v>
                  </c:pt>
                  <c:pt idx="23">
                    <c:v>Mar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Jan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Apr</c:v>
                  </c:pt>
                  <c:pt idx="35">
                    <c:v>May</c:v>
                  </c:pt>
                  <c:pt idx="36">
                    <c:v>Jun</c:v>
                  </c:pt>
                  <c:pt idx="37">
                    <c:v>Jul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21">
                    <c:v>2021</c:v>
                  </c:pt>
                  <c:pt idx="31">
                    <c:v>2022</c:v>
                  </c:pt>
                </c:lvl>
              </c:multiLvlStrCache>
            </c:multiLvlStrRef>
          </c:cat>
          <c:val>
            <c:numRef>
              <c:f>Sheet1!$D$5:$D$42</c:f>
              <c:numCache>
                <c:formatCode>#,##0</c:formatCode>
                <c:ptCount val="38"/>
                <c:pt idx="0">
                  <c:v>111.78</c:v>
                </c:pt>
                <c:pt idx="2">
                  <c:v>167.67</c:v>
                </c:pt>
                <c:pt idx="6">
                  <c:v>27.945</c:v>
                </c:pt>
                <c:pt idx="10">
                  <c:v>195.615</c:v>
                </c:pt>
                <c:pt idx="11">
                  <c:v>27.945</c:v>
                </c:pt>
                <c:pt idx="13">
                  <c:v>251.505</c:v>
                </c:pt>
                <c:pt idx="18">
                  <c:v>83.835</c:v>
                </c:pt>
                <c:pt idx="19">
                  <c:v>111.78</c:v>
                </c:pt>
                <c:pt idx="20">
                  <c:v>139.725</c:v>
                </c:pt>
                <c:pt idx="22">
                  <c:v>139.725</c:v>
                </c:pt>
                <c:pt idx="24">
                  <c:v>83.835</c:v>
                </c:pt>
                <c:pt idx="27">
                  <c:v>111.78</c:v>
                </c:pt>
                <c:pt idx="28">
                  <c:v>83.835</c:v>
                </c:pt>
                <c:pt idx="29">
                  <c:v>55.89</c:v>
                </c:pt>
                <c:pt idx="30">
                  <c:v>139.725</c:v>
                </c:pt>
                <c:pt idx="32">
                  <c:v>55.89</c:v>
                </c:pt>
                <c:pt idx="34">
                  <c:v>27.945</c:v>
                </c:pt>
                <c:pt idx="36">
                  <c:v>27.945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Sheet1!$E$3:$E$4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Sheet1!$A$5:$B$42</c:f>
              <c:multiLvlStrCache>
                <c:ptCount val="3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Jun</c:v>
                  </c:pt>
                  <c:pt idx="4">
                    <c:v>Jul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Nov</c:v>
                  </c:pt>
                  <c:pt idx="20">
                    <c:v>Dec</c:v>
                  </c:pt>
                  <c:pt idx="21">
                    <c:v>Jan</c:v>
                  </c:pt>
                  <c:pt idx="22">
                    <c:v>Feb</c:v>
                  </c:pt>
                  <c:pt idx="23">
                    <c:v>Mar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Jan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Apr</c:v>
                  </c:pt>
                  <c:pt idx="35">
                    <c:v>May</c:v>
                  </c:pt>
                  <c:pt idx="36">
                    <c:v>Jun</c:v>
                  </c:pt>
                  <c:pt idx="37">
                    <c:v>Jul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21">
                    <c:v>2021</c:v>
                  </c:pt>
                  <c:pt idx="31">
                    <c:v>2022</c:v>
                  </c:pt>
                </c:lvl>
              </c:multiLvlStrCache>
            </c:multiLvlStrRef>
          </c:cat>
          <c:val>
            <c:numRef>
              <c:f>Sheet1!$E$5:$E$42</c:f>
              <c:numCache>
                <c:formatCode>#,##0</c:formatCode>
                <c:ptCount val="38"/>
                <c:pt idx="1">
                  <c:v>238.28</c:v>
                </c:pt>
                <c:pt idx="3">
                  <c:v>89.355</c:v>
                </c:pt>
                <c:pt idx="7">
                  <c:v>59.57</c:v>
                </c:pt>
                <c:pt idx="9">
                  <c:v>119.14</c:v>
                </c:pt>
                <c:pt idx="10">
                  <c:v>89.355</c:v>
                </c:pt>
                <c:pt idx="11">
                  <c:v>148.925</c:v>
                </c:pt>
                <c:pt idx="14">
                  <c:v>119.14</c:v>
                </c:pt>
                <c:pt idx="18">
                  <c:v>238.28</c:v>
                </c:pt>
                <c:pt idx="19">
                  <c:v>119.14</c:v>
                </c:pt>
                <c:pt idx="21">
                  <c:v>29.785</c:v>
                </c:pt>
                <c:pt idx="23">
                  <c:v>119.14</c:v>
                </c:pt>
                <c:pt idx="25">
                  <c:v>148.925</c:v>
                </c:pt>
                <c:pt idx="26">
                  <c:v>148.925</c:v>
                </c:pt>
                <c:pt idx="29">
                  <c:v>178.71</c:v>
                </c:pt>
                <c:pt idx="30">
                  <c:v>119.14</c:v>
                </c:pt>
                <c:pt idx="31">
                  <c:v>178.71</c:v>
                </c:pt>
                <c:pt idx="33">
                  <c:v>89.355</c:v>
                </c:pt>
                <c:pt idx="35">
                  <c:v>29.785</c:v>
                </c:pt>
                <c:pt idx="37">
                  <c:v>178.71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Sheet1!$F$3:$F$4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Sheet1!$A$5:$B$42</c:f>
              <c:multiLvlStrCache>
                <c:ptCount val="3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Jun</c:v>
                  </c:pt>
                  <c:pt idx="4">
                    <c:v>Jul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Nov</c:v>
                  </c:pt>
                  <c:pt idx="20">
                    <c:v>Dec</c:v>
                  </c:pt>
                  <c:pt idx="21">
                    <c:v>Jan</c:v>
                  </c:pt>
                  <c:pt idx="22">
                    <c:v>Feb</c:v>
                  </c:pt>
                  <c:pt idx="23">
                    <c:v>Mar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Jan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Apr</c:v>
                  </c:pt>
                  <c:pt idx="35">
                    <c:v>May</c:v>
                  </c:pt>
                  <c:pt idx="36">
                    <c:v>Jun</c:v>
                  </c:pt>
                  <c:pt idx="37">
                    <c:v>Jul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21">
                    <c:v>2021</c:v>
                  </c:pt>
                  <c:pt idx="31">
                    <c:v>2022</c:v>
                  </c:pt>
                </c:lvl>
              </c:multiLvlStrCache>
            </c:multiLvlStrRef>
          </c:cat>
          <c:val>
            <c:numRef>
              <c:f>Sheet1!$F$5:$F$42</c:f>
              <c:numCache>
                <c:formatCode>#,##0</c:formatCode>
                <c:ptCount val="38"/>
                <c:pt idx="1">
                  <c:v>41.17</c:v>
                </c:pt>
                <c:pt idx="3">
                  <c:v>82.34</c:v>
                </c:pt>
                <c:pt idx="4">
                  <c:v>123.51</c:v>
                </c:pt>
                <c:pt idx="5">
                  <c:v>123.51</c:v>
                </c:pt>
                <c:pt idx="8">
                  <c:v>20.585</c:v>
                </c:pt>
                <c:pt idx="12">
                  <c:v>82.34</c:v>
                </c:pt>
                <c:pt idx="13">
                  <c:v>41.17</c:v>
                </c:pt>
                <c:pt idx="15">
                  <c:v>247.02</c:v>
                </c:pt>
                <c:pt idx="16">
                  <c:v>41.17</c:v>
                </c:pt>
                <c:pt idx="24">
                  <c:v>82.34</c:v>
                </c:pt>
                <c:pt idx="26">
                  <c:v>61.755</c:v>
                </c:pt>
                <c:pt idx="27">
                  <c:v>82.34</c:v>
                </c:pt>
                <c:pt idx="33">
                  <c:v>123.51</c:v>
                </c:pt>
                <c:pt idx="34">
                  <c:v>102.925</c:v>
                </c:pt>
                <c:pt idx="35">
                  <c:v>164.68</c:v>
                </c:pt>
                <c:pt idx="36">
                  <c:v>102.925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917196"/>
        <c:axId val="461940101"/>
      </c:lineChart>
      <c:catAx>
        <c:axId val="2489171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1940101"/>
        <c:crosses val="autoZero"/>
        <c:auto val="1"/>
        <c:lblAlgn val="ctr"/>
        <c:lblOffset val="100"/>
        <c:noMultiLvlLbl val="0"/>
      </c:catAx>
      <c:valAx>
        <c:axId val="4619401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489171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d75556a8-ef52-4893-a713-db9b90728c26}"/>
      </c:ext>
    </c:extLst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[coffeeOrdersData.xlsx]Sheet2!PivotTable1</c:name>
    <c:fmtId val="8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Sales By Country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943549460791"/>
          <c:y val="0.166268514094601"/>
          <c:w val="0.754080681666888"/>
          <c:h val="0.7017200191113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82A4D7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5484C6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Sheet2!$B$4:$B$6</c:f>
              <c:numCache>
                <c:formatCode>"$"#,##0;\-"$"#,##0</c:formatCode>
                <c:ptCount val="3"/>
                <c:pt idx="0">
                  <c:v>577.07</c:v>
                </c:pt>
                <c:pt idx="1">
                  <c:v>1486.375</c:v>
                </c:pt>
                <c:pt idx="2">
                  <c:v>5485.845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42361515"/>
        <c:axId val="483248553"/>
      </c:barChart>
      <c:catAx>
        <c:axId val="64236151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248553"/>
        <c:crosses val="autoZero"/>
        <c:auto val="1"/>
        <c:lblAlgn val="ctr"/>
        <c:lblOffset val="100"/>
        <c:noMultiLvlLbl val="0"/>
      </c:catAx>
      <c:valAx>
        <c:axId val="4832485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3615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e2ab4c4c-c6e5-43fd-b1de-e5f1053f0739}"/>
      </c:ext>
    </c:extLst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 (2)!PivotTable1</c:name>
    <c:fmtId val="1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Top 5 Customers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(2)'!$B$3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82A4D7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5484C6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2D5288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(2)'!$A$4:$A$8</c:f>
              <c:strCache>
                <c:ptCount val="5"/>
                <c:pt idx="0">
                  <c:v>0</c:v>
                </c:pt>
                <c:pt idx="1">
                  <c:v>Guenevere Ruggen</c:v>
                </c:pt>
                <c:pt idx="2">
                  <c:v>Loydie Langlais</c:v>
                </c:pt>
                <c:pt idx="3">
                  <c:v>Tallie felip</c:v>
                </c:pt>
                <c:pt idx="4">
                  <c:v>Tania Craggs</c:v>
                </c:pt>
              </c:strCache>
            </c:strRef>
          </c:cat>
          <c:val>
            <c:numRef>
              <c:f>'Sheet2 (2)'!$B$4:$B$8</c:f>
              <c:numCache>
                <c:formatCode>"$"#,##0;\-"$"#,##0</c:formatCode>
                <c:ptCount val="5"/>
                <c:pt idx="0">
                  <c:v>4338.72</c:v>
                </c:pt>
                <c:pt idx="1">
                  <c:v>167.67</c:v>
                </c:pt>
                <c:pt idx="2">
                  <c:v>178.71</c:v>
                </c:pt>
                <c:pt idx="3">
                  <c:v>148.925</c:v>
                </c:pt>
                <c:pt idx="4">
                  <c:v>178.71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42361515"/>
        <c:axId val="483248553"/>
      </c:barChart>
      <c:catAx>
        <c:axId val="64236151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3248553"/>
        <c:crosses val="autoZero"/>
        <c:auto val="1"/>
        <c:lblAlgn val="ctr"/>
        <c:lblOffset val="100"/>
        <c:noMultiLvlLbl val="0"/>
      </c:catAx>
      <c:valAx>
        <c:axId val="4832485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423615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11470f8-4bee-4a3a-8866-f4d03ef33534}"/>
      </c:ext>
    </c:extLst>
  </c:chart>
  <c:spPr>
    <a:solidFill>
      <a:schemeClr val="accent1">
        <a:lumMod val="40000"/>
        <a:lumOff val="6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[coffeeOrdersData.xlsx]Sheet1!TotalSales</c:name>
    <c:fmtId val="8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bg1"/>
                </a:solidFill>
              </a:rPr>
              <a:t>Totatal Sale Over Time</a:t>
            </a:r>
            <a:endParaRPr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52225327886476"/>
          <c:y val="0.125833516853696"/>
          <c:w val="0.862524188346592"/>
          <c:h val="0.740207552293932"/>
        </c:manualLayout>
      </c:layout>
      <c:lineChart>
        <c:grouping val="standard"/>
        <c:varyColors val="0"/>
        <c:ser>
          <c:idx val="0"/>
          <c:order val="0"/>
          <c:tx>
            <c:strRef>
              <c:f>Sheet1!$C$3:$C$4</c:f>
              <c:strCache>
                <c:ptCount val="1"/>
                <c:pt idx="0">
                  <c:v>Ara</c:v>
                </c:pt>
              </c:strCache>
            </c:strRef>
          </c:tx>
          <c:spPr>
            <a:ln w="28575" cap="rnd">
              <a:solidFill>
                <a:srgbClr val="FFFF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Sheet1!$A$5:$B$42</c:f>
              <c:multiLvlStrCache>
                <c:ptCount val="3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Jun</c:v>
                  </c:pt>
                  <c:pt idx="4">
                    <c:v>Jul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Nov</c:v>
                  </c:pt>
                  <c:pt idx="20">
                    <c:v>Dec</c:v>
                  </c:pt>
                  <c:pt idx="21">
                    <c:v>Jan</c:v>
                  </c:pt>
                  <c:pt idx="22">
                    <c:v>Feb</c:v>
                  </c:pt>
                  <c:pt idx="23">
                    <c:v>Mar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Jan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Apr</c:v>
                  </c:pt>
                  <c:pt idx="35">
                    <c:v>May</c:v>
                  </c:pt>
                  <c:pt idx="36">
                    <c:v>Jun</c:v>
                  </c:pt>
                  <c:pt idx="37">
                    <c:v>Jul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21">
                    <c:v>2021</c:v>
                  </c:pt>
                  <c:pt idx="31">
                    <c:v>2022</c:v>
                  </c:pt>
                </c:lvl>
              </c:multiLvlStrCache>
            </c:multiLvlStrRef>
          </c:cat>
          <c:val>
            <c:numRef>
              <c:f>Sheet1!$C$5:$C$42</c:f>
              <c:numCache>
                <c:formatCode>#,##0</c:formatCode>
                <c:ptCount val="38"/>
                <c:pt idx="0">
                  <c:v>68.655</c:v>
                </c:pt>
                <c:pt idx="4">
                  <c:v>183.08</c:v>
                </c:pt>
                <c:pt idx="6">
                  <c:v>22.885</c:v>
                </c:pt>
                <c:pt idx="10">
                  <c:v>274.62</c:v>
                </c:pt>
                <c:pt idx="14">
                  <c:v>91.54</c:v>
                </c:pt>
                <c:pt idx="17">
                  <c:v>91.54</c:v>
                </c:pt>
                <c:pt idx="18">
                  <c:v>68.655</c:v>
                </c:pt>
                <c:pt idx="19">
                  <c:v>68.655</c:v>
                </c:pt>
                <c:pt idx="22">
                  <c:v>114.425</c:v>
                </c:pt>
                <c:pt idx="26">
                  <c:v>137.31</c:v>
                </c:pt>
                <c:pt idx="28">
                  <c:v>205.965</c:v>
                </c:pt>
                <c:pt idx="29">
                  <c:v>114.425</c:v>
                </c:pt>
                <c:pt idx="30">
                  <c:v>137.31</c:v>
                </c:pt>
                <c:pt idx="35">
                  <c:v>45.77</c:v>
                </c:pt>
                <c:pt idx="37">
                  <c:v>114.425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Sheet1!$D$3:$D$4</c:f>
              <c:strCache>
                <c:ptCount val="1"/>
                <c:pt idx="0">
                  <c:v>Exc</c:v>
                </c:pt>
              </c:strCache>
            </c:strRef>
          </c:tx>
          <c:spPr>
            <a:ln w="28575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Sheet1!$A$5:$B$42</c:f>
              <c:multiLvlStrCache>
                <c:ptCount val="3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Jun</c:v>
                  </c:pt>
                  <c:pt idx="4">
                    <c:v>Jul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Nov</c:v>
                  </c:pt>
                  <c:pt idx="20">
                    <c:v>Dec</c:v>
                  </c:pt>
                  <c:pt idx="21">
                    <c:v>Jan</c:v>
                  </c:pt>
                  <c:pt idx="22">
                    <c:v>Feb</c:v>
                  </c:pt>
                  <c:pt idx="23">
                    <c:v>Mar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Jan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Apr</c:v>
                  </c:pt>
                  <c:pt idx="35">
                    <c:v>May</c:v>
                  </c:pt>
                  <c:pt idx="36">
                    <c:v>Jun</c:v>
                  </c:pt>
                  <c:pt idx="37">
                    <c:v>Jul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21">
                    <c:v>2021</c:v>
                  </c:pt>
                  <c:pt idx="31">
                    <c:v>2022</c:v>
                  </c:pt>
                </c:lvl>
              </c:multiLvlStrCache>
            </c:multiLvlStrRef>
          </c:cat>
          <c:val>
            <c:numRef>
              <c:f>Sheet1!$D$5:$D$42</c:f>
              <c:numCache>
                <c:formatCode>#,##0</c:formatCode>
                <c:ptCount val="38"/>
                <c:pt idx="0">
                  <c:v>111.78</c:v>
                </c:pt>
                <c:pt idx="2">
                  <c:v>167.67</c:v>
                </c:pt>
                <c:pt idx="6">
                  <c:v>27.945</c:v>
                </c:pt>
                <c:pt idx="10">
                  <c:v>195.615</c:v>
                </c:pt>
                <c:pt idx="11">
                  <c:v>27.945</c:v>
                </c:pt>
                <c:pt idx="13">
                  <c:v>251.505</c:v>
                </c:pt>
                <c:pt idx="18">
                  <c:v>83.835</c:v>
                </c:pt>
                <c:pt idx="19">
                  <c:v>111.78</c:v>
                </c:pt>
                <c:pt idx="20">
                  <c:v>139.725</c:v>
                </c:pt>
                <c:pt idx="22">
                  <c:v>139.725</c:v>
                </c:pt>
                <c:pt idx="24">
                  <c:v>83.835</c:v>
                </c:pt>
                <c:pt idx="27">
                  <c:v>111.78</c:v>
                </c:pt>
                <c:pt idx="28">
                  <c:v>83.835</c:v>
                </c:pt>
                <c:pt idx="29">
                  <c:v>55.89</c:v>
                </c:pt>
                <c:pt idx="30">
                  <c:v>139.725</c:v>
                </c:pt>
                <c:pt idx="32">
                  <c:v>55.89</c:v>
                </c:pt>
                <c:pt idx="34">
                  <c:v>27.945</c:v>
                </c:pt>
                <c:pt idx="36">
                  <c:v>27.945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Sheet1!$E$3:$E$4</c:f>
              <c:strCache>
                <c:ptCount val="1"/>
                <c:pt idx="0">
                  <c:v>Lib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Sheet1!$A$5:$B$42</c:f>
              <c:multiLvlStrCache>
                <c:ptCount val="3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Jun</c:v>
                  </c:pt>
                  <c:pt idx="4">
                    <c:v>Jul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Nov</c:v>
                  </c:pt>
                  <c:pt idx="20">
                    <c:v>Dec</c:v>
                  </c:pt>
                  <c:pt idx="21">
                    <c:v>Jan</c:v>
                  </c:pt>
                  <c:pt idx="22">
                    <c:v>Feb</c:v>
                  </c:pt>
                  <c:pt idx="23">
                    <c:v>Mar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Jan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Apr</c:v>
                  </c:pt>
                  <c:pt idx="35">
                    <c:v>May</c:v>
                  </c:pt>
                  <c:pt idx="36">
                    <c:v>Jun</c:v>
                  </c:pt>
                  <c:pt idx="37">
                    <c:v>Jul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21">
                    <c:v>2021</c:v>
                  </c:pt>
                  <c:pt idx="31">
                    <c:v>2022</c:v>
                  </c:pt>
                </c:lvl>
              </c:multiLvlStrCache>
            </c:multiLvlStrRef>
          </c:cat>
          <c:val>
            <c:numRef>
              <c:f>Sheet1!$E$5:$E$42</c:f>
              <c:numCache>
                <c:formatCode>#,##0</c:formatCode>
                <c:ptCount val="38"/>
                <c:pt idx="1">
                  <c:v>238.28</c:v>
                </c:pt>
                <c:pt idx="3">
                  <c:v>89.355</c:v>
                </c:pt>
                <c:pt idx="7">
                  <c:v>59.57</c:v>
                </c:pt>
                <c:pt idx="9">
                  <c:v>119.14</c:v>
                </c:pt>
                <c:pt idx="10">
                  <c:v>89.355</c:v>
                </c:pt>
                <c:pt idx="11">
                  <c:v>148.925</c:v>
                </c:pt>
                <c:pt idx="14">
                  <c:v>119.14</c:v>
                </c:pt>
                <c:pt idx="18">
                  <c:v>238.28</c:v>
                </c:pt>
                <c:pt idx="19">
                  <c:v>119.14</c:v>
                </c:pt>
                <c:pt idx="21">
                  <c:v>29.785</c:v>
                </c:pt>
                <c:pt idx="23">
                  <c:v>119.14</c:v>
                </c:pt>
                <c:pt idx="25">
                  <c:v>148.925</c:v>
                </c:pt>
                <c:pt idx="26">
                  <c:v>148.925</c:v>
                </c:pt>
                <c:pt idx="29">
                  <c:v>178.71</c:v>
                </c:pt>
                <c:pt idx="30">
                  <c:v>119.14</c:v>
                </c:pt>
                <c:pt idx="31">
                  <c:v>178.71</c:v>
                </c:pt>
                <c:pt idx="33">
                  <c:v>89.355</c:v>
                </c:pt>
                <c:pt idx="35">
                  <c:v>29.785</c:v>
                </c:pt>
                <c:pt idx="37">
                  <c:v>178.71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Sheet1!$F$3:$F$4</c:f>
              <c:strCache>
                <c:ptCount val="1"/>
                <c:pt idx="0">
                  <c:v>Rob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elete val="1"/>
          </c:dLbls>
          <c:cat>
            <c:multiLvlStrRef>
              <c:f>Sheet1!$A$5:$B$42</c:f>
              <c:multiLvlStrCache>
                <c:ptCount val="38"/>
                <c:lvl>
                  <c:pt idx="0">
                    <c:v>Jan</c:v>
                  </c:pt>
                  <c:pt idx="1">
                    <c:v>Feb</c:v>
                  </c:pt>
                  <c:pt idx="2">
                    <c:v>Mar</c:v>
                  </c:pt>
                  <c:pt idx="3">
                    <c:v>Jun</c:v>
                  </c:pt>
                  <c:pt idx="4">
                    <c:v>Jul</c:v>
                  </c:pt>
                  <c:pt idx="5">
                    <c:v>Sep</c:v>
                  </c:pt>
                  <c:pt idx="6">
                    <c:v>Oct</c:v>
                  </c:pt>
                  <c:pt idx="7">
                    <c:v>Nov</c:v>
                  </c:pt>
                  <c:pt idx="8">
                    <c:v>Dec</c:v>
                  </c:pt>
                  <c:pt idx="9">
                    <c:v>Jan</c:v>
                  </c:pt>
                  <c:pt idx="10">
                    <c:v>Feb</c:v>
                  </c:pt>
                  <c:pt idx="11">
                    <c:v>Mar</c:v>
                  </c:pt>
                  <c:pt idx="12">
                    <c:v>Apr</c:v>
                  </c:pt>
                  <c:pt idx="13">
                    <c:v>May</c:v>
                  </c:pt>
                  <c:pt idx="14">
                    <c:v>Jun</c:v>
                  </c:pt>
                  <c:pt idx="15">
                    <c:v>Jul</c:v>
                  </c:pt>
                  <c:pt idx="16">
                    <c:v>Aug</c:v>
                  </c:pt>
                  <c:pt idx="17">
                    <c:v>Sep</c:v>
                  </c:pt>
                  <c:pt idx="18">
                    <c:v>Oct</c:v>
                  </c:pt>
                  <c:pt idx="19">
                    <c:v>Nov</c:v>
                  </c:pt>
                  <c:pt idx="20">
                    <c:v>Dec</c:v>
                  </c:pt>
                  <c:pt idx="21">
                    <c:v>Jan</c:v>
                  </c:pt>
                  <c:pt idx="22">
                    <c:v>Feb</c:v>
                  </c:pt>
                  <c:pt idx="23">
                    <c:v>Mar</c:v>
                  </c:pt>
                  <c:pt idx="24">
                    <c:v>Apr</c:v>
                  </c:pt>
                  <c:pt idx="25">
                    <c:v>May</c:v>
                  </c:pt>
                  <c:pt idx="26">
                    <c:v>Jun</c:v>
                  </c:pt>
                  <c:pt idx="27">
                    <c:v>Aug</c:v>
                  </c:pt>
                  <c:pt idx="28">
                    <c:v>Sep</c:v>
                  </c:pt>
                  <c:pt idx="29">
                    <c:v>Oct</c:v>
                  </c:pt>
                  <c:pt idx="30">
                    <c:v>Nov</c:v>
                  </c:pt>
                  <c:pt idx="31">
                    <c:v>Jan</c:v>
                  </c:pt>
                  <c:pt idx="32">
                    <c:v>Feb</c:v>
                  </c:pt>
                  <c:pt idx="33">
                    <c:v>Mar</c:v>
                  </c:pt>
                  <c:pt idx="34">
                    <c:v>Apr</c:v>
                  </c:pt>
                  <c:pt idx="35">
                    <c:v>May</c:v>
                  </c:pt>
                  <c:pt idx="36">
                    <c:v>Jun</c:v>
                  </c:pt>
                  <c:pt idx="37">
                    <c:v>Jul</c:v>
                  </c:pt>
                </c:lvl>
                <c:lvl>
                  <c:pt idx="0">
                    <c:v>2019</c:v>
                  </c:pt>
                  <c:pt idx="9">
                    <c:v>2020</c:v>
                  </c:pt>
                  <c:pt idx="21">
                    <c:v>2021</c:v>
                  </c:pt>
                  <c:pt idx="31">
                    <c:v>2022</c:v>
                  </c:pt>
                </c:lvl>
              </c:multiLvlStrCache>
            </c:multiLvlStrRef>
          </c:cat>
          <c:val>
            <c:numRef>
              <c:f>Sheet1!$F$5:$F$42</c:f>
              <c:numCache>
                <c:formatCode>#,##0</c:formatCode>
                <c:ptCount val="38"/>
                <c:pt idx="1">
                  <c:v>41.17</c:v>
                </c:pt>
                <c:pt idx="3">
                  <c:v>82.34</c:v>
                </c:pt>
                <c:pt idx="4">
                  <c:v>123.51</c:v>
                </c:pt>
                <c:pt idx="5">
                  <c:v>123.51</c:v>
                </c:pt>
                <c:pt idx="8">
                  <c:v>20.585</c:v>
                </c:pt>
                <c:pt idx="12">
                  <c:v>82.34</c:v>
                </c:pt>
                <c:pt idx="13">
                  <c:v>41.17</c:v>
                </c:pt>
                <c:pt idx="15">
                  <c:v>247.02</c:v>
                </c:pt>
                <c:pt idx="16">
                  <c:v>41.17</c:v>
                </c:pt>
                <c:pt idx="24">
                  <c:v>82.34</c:v>
                </c:pt>
                <c:pt idx="26">
                  <c:v>61.755</c:v>
                </c:pt>
                <c:pt idx="27">
                  <c:v>82.34</c:v>
                </c:pt>
                <c:pt idx="33">
                  <c:v>123.51</c:v>
                </c:pt>
                <c:pt idx="34">
                  <c:v>102.925</c:v>
                </c:pt>
                <c:pt idx="35">
                  <c:v>164.68</c:v>
                </c:pt>
                <c:pt idx="36">
                  <c:v>102.925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8917196"/>
        <c:axId val="461940101"/>
      </c:lineChart>
      <c:catAx>
        <c:axId val="24891719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461940101"/>
        <c:crosses val="autoZero"/>
        <c:auto val="1"/>
        <c:lblAlgn val="ctr"/>
        <c:lblOffset val="100"/>
        <c:noMultiLvlLbl val="0"/>
      </c:catAx>
      <c:valAx>
        <c:axId val="46194010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 defTabSz="914400">
                  <a:defRPr lang="en-US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USD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#,##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2489171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4151f980-2457-4f37-8e8a-8b43ab5370bd}"/>
      </c:ext>
    </c:extLst>
  </c:chart>
  <c:spPr>
    <a:solidFill>
      <a:schemeClr val="accent6">
        <a:lumMod val="75000"/>
      </a:schemeClr>
    </a:solidFill>
    <a:ln w="9525" cap="flat" cmpd="sng" algn="ctr">
      <a:solidFill>
        <a:schemeClr val="bg2"/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 (2)!PivotTable1</c:name>
    <c:fmtId val="1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bg1"/>
                </a:solidFill>
              </a:rPr>
              <a:t>Top 5 Customers</a:t>
            </a:r>
            <a:endParaRPr>
              <a:solidFill>
                <a:schemeClr val="bg1"/>
              </a:solidFill>
            </a:endParaRPr>
          </a:p>
        </c:rich>
      </c:tx>
      <c:layout>
        <c:manualLayout>
          <c:xMode val="edge"/>
          <c:yMode val="edge"/>
          <c:x val="0.40679876044699"/>
          <c:y val="0.0274784482758621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'Sheet2 (2)'!$B$3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5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5484C6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2D5288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'Sheet2 (2)'!$A$4:$A$8</c:f>
              <c:strCache>
                <c:ptCount val="5"/>
                <c:pt idx="0">
                  <c:v>0</c:v>
                </c:pt>
                <c:pt idx="1">
                  <c:v>Guenevere Ruggen</c:v>
                </c:pt>
                <c:pt idx="2">
                  <c:v>Loydie Langlais</c:v>
                </c:pt>
                <c:pt idx="3">
                  <c:v>Tallie felip</c:v>
                </c:pt>
                <c:pt idx="4">
                  <c:v>Tania Craggs</c:v>
                </c:pt>
              </c:strCache>
            </c:strRef>
          </c:cat>
          <c:val>
            <c:numRef>
              <c:f>'Sheet2 (2)'!$B$4:$B$8</c:f>
              <c:numCache>
                <c:formatCode>"$"#,##0;\-"$"#,##0</c:formatCode>
                <c:ptCount val="5"/>
                <c:pt idx="0">
                  <c:v>4338.72</c:v>
                </c:pt>
                <c:pt idx="1">
                  <c:v>167.67</c:v>
                </c:pt>
                <c:pt idx="2">
                  <c:v>178.71</c:v>
                </c:pt>
                <c:pt idx="3">
                  <c:v>148.925</c:v>
                </c:pt>
                <c:pt idx="4">
                  <c:v>178.71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42361515"/>
        <c:axId val="483248553"/>
      </c:barChart>
      <c:catAx>
        <c:axId val="64236151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483248553"/>
        <c:crosses val="autoZero"/>
        <c:auto val="1"/>
        <c:lblAlgn val="ctr"/>
        <c:lblOffset val="100"/>
        <c:noMultiLvlLbl val="0"/>
      </c:catAx>
      <c:valAx>
        <c:axId val="4832485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423615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0fe622c3-6719-43a8-9121-ee52ce6592d5}"/>
      </c:ext>
    </c:extLst>
  </c:chart>
  <c:spPr>
    <a:solidFill>
      <a:schemeClr val="accent6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[coffeeOrdersData.xlsx]Sheet2!PivotTable1</c:name>
    <c:fmtId val="1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>
                <a:solidFill>
                  <a:schemeClr val="bg1"/>
                </a:solidFill>
              </a:rPr>
              <a:t>Sales By Country</a:t>
            </a:r>
            <a:endParaRPr>
              <a:solidFill>
                <a:schemeClr val="bg1"/>
              </a:solidFill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943549460791"/>
          <c:y val="0.166268514094601"/>
          <c:w val="0.754080681666888"/>
          <c:h val="0.701720019111324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4">
                  <a:lumMod val="75000"/>
                </a:schemeClr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</c:f>
              <c:strCache>
                <c:ptCount val="3"/>
                <c:pt idx="0">
                  <c:v>United Kingdom</c:v>
                </c:pt>
                <c:pt idx="1">
                  <c:v>Ireland</c:v>
                </c:pt>
                <c:pt idx="2">
                  <c:v>United States</c:v>
                </c:pt>
              </c:strCache>
            </c:strRef>
          </c:cat>
          <c:val>
            <c:numRef>
              <c:f>Sheet2!$B$4:$B$6</c:f>
              <c:numCache>
                <c:formatCode>"$"#,##0;\-"$"#,##0</c:formatCode>
                <c:ptCount val="3"/>
                <c:pt idx="0">
                  <c:v>577.07</c:v>
                </c:pt>
                <c:pt idx="1">
                  <c:v>1486.375</c:v>
                </c:pt>
                <c:pt idx="2">
                  <c:v>5485.845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42361515"/>
        <c:axId val="483248553"/>
      </c:barChart>
      <c:catAx>
        <c:axId val="642361515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483248553"/>
        <c:crosses val="autoZero"/>
        <c:auto val="1"/>
        <c:lblAlgn val="ctr"/>
        <c:lblOffset val="100"/>
        <c:noMultiLvlLbl val="0"/>
      </c:catAx>
      <c:valAx>
        <c:axId val="48324855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&quot;$&quot;#,##0;\-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</a:p>
        </c:txPr>
        <c:crossAx val="6423615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uri="{0b15fc19-7d7d-44ad-8c2d-2c3a37ce22c3}">
        <chartProps xmlns="https://web.wps.cn/et/2018/main" chartId="{5a64674e-688e-4a60-b2f6-c8277c91bbfc}"/>
      </c:ext>
    </c:extLst>
  </c:chart>
  <c:spPr>
    <a:solidFill>
      <a:schemeClr val="accent6">
        <a:lumMod val="75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Series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2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28575" cap="rnd">
        <a:solidFill>
          <a:schemeClr val="phClr"/>
        </a:solidFill>
        <a:round/>
      </a:ln>
      <a:effectLst/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7" Type="http://schemas.openxmlformats.org/officeDocument/2006/relationships/image" Target="../media/image3.png"/><Relationship Id="rId6" Type="http://schemas.openxmlformats.org/officeDocument/2006/relationships/image" Target="../media/image2.png"/><Relationship Id="rId5" Type="http://schemas.openxmlformats.org/officeDocument/2006/relationships/image" Target="../media/image1.png"/><Relationship Id="rId4" Type="http://schemas.openxmlformats.org/officeDocument/2006/relationships/chart" Target="../charts/chart5.xml"/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596900</xdr:colOff>
      <xdr:row>7</xdr:row>
      <xdr:rowOff>15240</xdr:rowOff>
    </xdr:from>
    <xdr:to>
      <xdr:col>11</xdr:col>
      <xdr:colOff>546100</xdr:colOff>
      <xdr:row>22</xdr:row>
      <xdr:rowOff>15240</xdr:rowOff>
    </xdr:to>
    <xdr:graphicFrame>
      <xdr:nvGraphicFramePr>
        <xdr:cNvPr id="2" name="Chart 1"/>
        <xdr:cNvGraphicFramePr/>
      </xdr:nvGraphicFramePr>
      <xdr:xfrm>
        <a:off x="3111500" y="12954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596900</xdr:colOff>
      <xdr:row>7</xdr:row>
      <xdr:rowOff>15240</xdr:rowOff>
    </xdr:from>
    <xdr:to>
      <xdr:col>11</xdr:col>
      <xdr:colOff>546100</xdr:colOff>
      <xdr:row>22</xdr:row>
      <xdr:rowOff>15240</xdr:rowOff>
    </xdr:to>
    <xdr:graphicFrame>
      <xdr:nvGraphicFramePr>
        <xdr:cNvPr id="2" name="Chart 1"/>
        <xdr:cNvGraphicFramePr/>
      </xdr:nvGraphicFramePr>
      <xdr:xfrm>
        <a:off x="3416300" y="1295400"/>
        <a:ext cx="8956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93345</xdr:colOff>
      <xdr:row>33</xdr:row>
      <xdr:rowOff>8890</xdr:rowOff>
    </xdr:from>
    <xdr:to>
      <xdr:col>15</xdr:col>
      <xdr:colOff>1218565</xdr:colOff>
      <xdr:row>64</xdr:row>
      <xdr:rowOff>79375</xdr:rowOff>
    </xdr:to>
    <xdr:graphicFrame>
      <xdr:nvGraphicFramePr>
        <xdr:cNvPr id="3" name="Chart 2"/>
        <xdr:cNvGraphicFramePr/>
      </xdr:nvGraphicFramePr>
      <xdr:xfrm>
        <a:off x="5335905" y="6043930"/>
        <a:ext cx="11846560" cy="57397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5</xdr:col>
      <xdr:colOff>68580</xdr:colOff>
      <xdr:row>24</xdr:row>
      <xdr:rowOff>74295</xdr:rowOff>
    </xdr:from>
    <xdr:to>
      <xdr:col>18</xdr:col>
      <xdr:colOff>304800</xdr:colOff>
      <xdr:row>32</xdr:row>
      <xdr:rowOff>158115</xdr:rowOff>
    </xdr:to>
    <xdr:pic>
      <xdr:nvPicPr>
        <xdr:cNvPr id="4" name="Order Date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311140" y="4463415"/>
          <a:ext cx="14180820" cy="1546860"/>
        </a:xfrm>
        <a:prstGeom prst="rect">
          <a:avLst/>
        </a:prstGeom>
      </xdr:spPr>
    </xdr:pic>
    <xdr:clientData/>
  </xdr:twoCellAnchor>
  <xdr:twoCellAnchor editAs="oneCell">
    <xdr:from>
      <xdr:col>18</xdr:col>
      <xdr:colOff>320675</xdr:colOff>
      <xdr:row>24</xdr:row>
      <xdr:rowOff>7620</xdr:rowOff>
    </xdr:from>
    <xdr:to>
      <xdr:col>25</xdr:col>
      <xdr:colOff>1044575</xdr:colOff>
      <xdr:row>28</xdr:row>
      <xdr:rowOff>7620</xdr:rowOff>
    </xdr:to>
    <xdr:pic>
      <xdr:nvPicPr>
        <xdr:cNvPr id="5" name="Roast Type Name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9507835" y="4396740"/>
          <a:ext cx="6766560" cy="731520"/>
        </a:xfrm>
        <a:prstGeom prst="rect">
          <a:avLst/>
        </a:prstGeom>
      </xdr:spPr>
    </xdr:pic>
    <xdr:clientData/>
  </xdr:twoCellAnchor>
  <xdr:twoCellAnchor editAs="oneCell">
    <xdr:from>
      <xdr:col>22</xdr:col>
      <xdr:colOff>781050</xdr:colOff>
      <xdr:row>28</xdr:row>
      <xdr:rowOff>33020</xdr:rowOff>
    </xdr:from>
    <xdr:to>
      <xdr:col>25</xdr:col>
      <xdr:colOff>1024890</xdr:colOff>
      <xdr:row>33</xdr:row>
      <xdr:rowOff>10160</xdr:rowOff>
    </xdr:to>
    <xdr:pic>
      <xdr:nvPicPr>
        <xdr:cNvPr id="6" name="Loyalty Card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22970490" y="5153660"/>
          <a:ext cx="3284220" cy="891540"/>
        </a:xfrm>
        <a:prstGeom prst="rect">
          <a:avLst/>
        </a:prstGeom>
      </xdr:spPr>
    </xdr:pic>
    <xdr:clientData/>
  </xdr:twoCellAnchor>
  <xdr:twoCellAnchor>
    <xdr:from>
      <xdr:col>16</xdr:col>
      <xdr:colOff>180340</xdr:colOff>
      <xdr:row>33</xdr:row>
      <xdr:rowOff>12700</xdr:rowOff>
    </xdr:from>
    <xdr:to>
      <xdr:col>25</xdr:col>
      <xdr:colOff>1179830</xdr:colOff>
      <xdr:row>48</xdr:row>
      <xdr:rowOff>135890</xdr:rowOff>
    </xdr:to>
    <xdr:graphicFrame>
      <xdr:nvGraphicFramePr>
        <xdr:cNvPr id="7" name="Chart 6"/>
        <xdr:cNvGraphicFramePr/>
      </xdr:nvGraphicFramePr>
      <xdr:xfrm>
        <a:off x="17439640" y="6047740"/>
        <a:ext cx="8970010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215265</xdr:colOff>
      <xdr:row>48</xdr:row>
      <xdr:rowOff>174625</xdr:rowOff>
    </xdr:from>
    <xdr:to>
      <xdr:col>25</xdr:col>
      <xdr:colOff>1200785</xdr:colOff>
      <xdr:row>63</xdr:row>
      <xdr:rowOff>174625</xdr:rowOff>
    </xdr:to>
    <xdr:graphicFrame>
      <xdr:nvGraphicFramePr>
        <xdr:cNvPr id="8" name="Chart 7"/>
        <xdr:cNvGraphicFramePr/>
      </xdr:nvGraphicFramePr>
      <xdr:xfrm>
        <a:off x="17474565" y="8952865"/>
        <a:ext cx="895604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81915</xdr:colOff>
      <xdr:row>1</xdr:row>
      <xdr:rowOff>86995</xdr:rowOff>
    </xdr:from>
    <xdr:to>
      <xdr:col>27</xdr:col>
      <xdr:colOff>591185</xdr:colOff>
      <xdr:row>5</xdr:row>
      <xdr:rowOff>158115</xdr:rowOff>
    </xdr:to>
    <xdr:sp>
      <xdr:nvSpPr>
        <xdr:cNvPr id="2" name="Rectangles 1"/>
        <xdr:cNvSpPr/>
      </xdr:nvSpPr>
      <xdr:spPr>
        <a:xfrm>
          <a:off x="203835" y="150495"/>
          <a:ext cx="16358870" cy="802640"/>
        </a:xfrm>
        <a:prstGeom prst="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>
            <a:lumMod val="75000"/>
          </a:schemeClr>
        </a:lnRef>
        <a:fillRef idx="1">
          <a:schemeClr val="accent1"/>
        </a:fillRef>
        <a:effectRef idx="0">
          <a:srgbClr val="FFFFFF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sz="1100"/>
            <a:t>                                                                                                                                                         </a:t>
          </a:r>
          <a:r>
            <a:rPr lang="en-US" sz="4800"/>
            <a:t>COFFEE SALES DASHBOARD</a:t>
          </a:r>
          <a:endParaRPr lang="en-US" sz="4800"/>
        </a:p>
      </xdr:txBody>
    </xdr:sp>
    <xdr:clientData/>
  </xdr:twoCellAnchor>
  <xdr:twoCellAnchor>
    <xdr:from>
      <xdr:col>1</xdr:col>
      <xdr:colOff>82550</xdr:colOff>
      <xdr:row>15</xdr:row>
      <xdr:rowOff>146050</xdr:rowOff>
    </xdr:from>
    <xdr:to>
      <xdr:col>16</xdr:col>
      <xdr:colOff>377825</xdr:colOff>
      <xdr:row>45</xdr:row>
      <xdr:rowOff>132715</xdr:rowOff>
    </xdr:to>
    <xdr:graphicFrame>
      <xdr:nvGraphicFramePr>
        <xdr:cNvPr id="17" name="Chart 16"/>
        <xdr:cNvGraphicFramePr/>
      </xdr:nvGraphicFramePr>
      <xdr:xfrm>
        <a:off x="204470" y="2769870"/>
        <a:ext cx="9439275" cy="54730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478790</xdr:colOff>
      <xdr:row>32</xdr:row>
      <xdr:rowOff>88265</xdr:rowOff>
    </xdr:from>
    <xdr:to>
      <xdr:col>27</xdr:col>
      <xdr:colOff>561340</xdr:colOff>
      <xdr:row>45</xdr:row>
      <xdr:rowOff>123825</xdr:rowOff>
    </xdr:to>
    <xdr:graphicFrame>
      <xdr:nvGraphicFramePr>
        <xdr:cNvPr id="19" name="Chart 18"/>
        <xdr:cNvGraphicFramePr/>
      </xdr:nvGraphicFramePr>
      <xdr:xfrm>
        <a:off x="9744710" y="5821045"/>
        <a:ext cx="6788150" cy="24130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493395</xdr:colOff>
      <xdr:row>15</xdr:row>
      <xdr:rowOff>168910</xdr:rowOff>
    </xdr:from>
    <xdr:to>
      <xdr:col>27</xdr:col>
      <xdr:colOff>563880</xdr:colOff>
      <xdr:row>31</xdr:row>
      <xdr:rowOff>161925</xdr:rowOff>
    </xdr:to>
    <xdr:graphicFrame>
      <xdr:nvGraphicFramePr>
        <xdr:cNvPr id="20" name="Chart 19"/>
        <xdr:cNvGraphicFramePr/>
      </xdr:nvGraphicFramePr>
      <xdr:xfrm>
        <a:off x="9759315" y="2792730"/>
        <a:ext cx="6776085" cy="29190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1</xdr:col>
      <xdr:colOff>77470</xdr:colOff>
      <xdr:row>6</xdr:row>
      <xdr:rowOff>56515</xdr:rowOff>
    </xdr:from>
    <xdr:to>
      <xdr:col>18</xdr:col>
      <xdr:colOff>349885</xdr:colOff>
      <xdr:row>15</xdr:row>
      <xdr:rowOff>54610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1" name="Order Dat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der Da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9390" y="1034415"/>
              <a:ext cx="10635615" cy="164401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501015</xdr:colOff>
      <xdr:row>6</xdr:row>
      <xdr:rowOff>0</xdr:rowOff>
    </xdr:from>
    <xdr:to>
      <xdr:col>28</xdr:col>
      <xdr:colOff>14605</xdr:colOff>
      <xdr:row>10</xdr:row>
      <xdr:rowOff>91440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2" name="Roast Type Nam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Roast Type 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86135" y="977900"/>
              <a:ext cx="5609590" cy="8229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22</xdr:col>
      <xdr:colOff>85725</xdr:colOff>
      <xdr:row>10</xdr:row>
      <xdr:rowOff>139065</xdr:rowOff>
    </xdr:from>
    <xdr:to>
      <xdr:col>27</xdr:col>
      <xdr:colOff>563880</xdr:colOff>
      <xdr:row>15</xdr:row>
      <xdr:rowOff>102235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3" name="Size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z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009245" y="1848485"/>
              <a:ext cx="3526155" cy="8775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18</xdr:col>
      <xdr:colOff>493395</xdr:colOff>
      <xdr:row>10</xdr:row>
      <xdr:rowOff>182245</xdr:rowOff>
    </xdr:from>
    <xdr:to>
      <xdr:col>21</xdr:col>
      <xdr:colOff>599440</xdr:colOff>
      <xdr:row>15</xdr:row>
      <xdr:rowOff>29210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24" name="Loyalty Card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Loyalty Card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978515" y="1891665"/>
              <a:ext cx="1934845" cy="7613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618.7159259259" refreshedBy="K A L K I D A N" recordCount="1000">
  <cacheSource type="worksheet">
    <worksheetSource name="Orders"/>
  </cacheSource>
  <cacheFields count="17">
    <cacheField name="Order ID" numFmtId="0">
      <sharedItems count="957">
        <s v="QEV-37451-860"/>
        <s v="FAA-43335-268"/>
        <s v="KAC-83089-793"/>
        <s v="CVP-18956-553"/>
        <s v="IPP-31994-879"/>
        <s v="SNZ-65340-705"/>
        <s v="EZT-46571-659"/>
        <s v="NWQ-70061-912"/>
        <s v="BKK-47233-845"/>
        <s v="VQR-01002-970"/>
        <s v="SZW-48378-399"/>
        <s v="ITA-87418-783"/>
        <s v="GNZ-46006-527"/>
        <s v="FYQ-78248-319"/>
        <s v="VAU-44387-624"/>
        <s v="RDW-33155-159"/>
        <s v="TDZ-59011-211"/>
        <s v="IDU-25793-399"/>
        <s v="NUO-20013-488"/>
        <s v="UQU-65630-479"/>
        <s v="FEO-11834-332"/>
        <s v="TKY-71558-096"/>
        <s v="OXY-65322-253"/>
        <s v="EVP-43500-491"/>
        <s v="WAG-26945-689"/>
        <s v="CHE-78995-767"/>
        <s v="RYZ-14633-602"/>
        <s v="WOQ-36015-429"/>
        <s v="SCT-60553-454"/>
        <s v="GFK-52063-244"/>
        <s v="AMM-79521-378"/>
        <s v="QUQ-90580-772"/>
        <s v="LGD-24408-274"/>
        <s v="HCT-95608-959"/>
        <s v="OFX-99147-470"/>
        <s v="LUO-37559-016"/>
        <s v="XWC-20610-167"/>
        <s v="GPU-79113-136"/>
        <s v="ULR-52653-960"/>
        <s v="HPI-42308-142"/>
        <s v="XHI-30227-581"/>
        <s v="DJH-05202-380"/>
        <s v="VMW-26889-781"/>
        <s v="DBU-81099-586"/>
        <s v="PQA-54820-810"/>
        <s v="XKB-41924-202"/>
        <s v="DWZ-69106-473"/>
        <s v="YHV-68700-050"/>
        <s v="KRB-88066-642"/>
        <s v="LQU-08404-173"/>
        <s v="CWK-60159-881"/>
        <s v="EEG-74197-843"/>
        <s v="UCZ-59708-525"/>
        <s v="HUB-47311-849"/>
        <s v="WYM-17686-694"/>
        <s v="ZYQ-15797-695"/>
        <s v="EEJ-16185-108"/>
        <s v="RWR-77888-800"/>
        <s v="LHN-75209-742"/>
        <s v="TIR-71396-998"/>
        <s v="RXF-37618-213"/>
        <s v="ANM-16388-634"/>
        <s v="WYL-29300-070"/>
        <s v="JHW-74554-805"/>
        <s v="KYS-27063-603"/>
        <s v="GAZ-58626-277"/>
        <s v="RPJ-37787-335"/>
        <s v="LEF-83057-763"/>
        <s v="RPW-36123-215"/>
        <s v="WLL-59044-117"/>
        <s v="AWT-22827-563"/>
        <s v="QLM-07145-668"/>
        <s v="HVQ-64398-930"/>
        <s v="WRT-40778-247"/>
        <s v="SUB-13006-125"/>
        <s v="CQM-49696-263"/>
        <s v="KXN-85094-246"/>
        <s v="XOQ-12405-419"/>
        <s v="HYF-10254-369"/>
        <s v="XXJ-47000-307"/>
        <s v="ZDK-82166-357"/>
        <s v="IHN-19982-362"/>
        <s v="VMT-10030-889"/>
        <s v="NHL-11063-100"/>
        <s v="ROV-87448-086"/>
        <s v="DGY-35773-612"/>
        <s v="YWH-50638-556"/>
        <s v="ISL-11200-600"/>
        <s v="LBZ-75997-047"/>
        <s v="EUH-08089-954"/>
        <s v="BLD-12227-251"/>
        <s v="OPY-30711-853"/>
        <s v="DBC-44122-300"/>
        <s v="FJQ-60035-234"/>
        <s v="HSF-66926-425"/>
        <s v="LQG-41416-375"/>
        <s v="VZO-97265-841"/>
        <s v="MOR-12987-399"/>
        <s v="UOA-23786-489"/>
        <s v="AJL-52941-018"/>
        <s v="XSZ-84273-421"/>
        <s v="NUN-48214-216"/>
        <s v="AKV-93064-769"/>
        <s v="BRB-40903-533"/>
        <s v="GPR-19973-483"/>
        <s v="XIY-43041-882"/>
        <s v="YGY-98425-969"/>
        <s v="MSB-08397-648"/>
        <s v="WDR-06028-345"/>
        <s v="MXM-42948-061"/>
        <s v="MGQ-98961-173"/>
        <s v="RFH-64349-897"/>
        <s v="TKL-20738-660"/>
        <s v="GOW-03198-575"/>
        <s v="QJB-90477-635"/>
        <s v="MWP-46239-785"/>
        <s v="QDV-03406-248"/>
        <s v="GPH-40635-105"/>
        <s v="JOM-80930-071"/>
        <s v="OIL-26493-755"/>
        <s v="CYV-13426-645"/>
        <s v="WRP-39846-614"/>
        <s v="VDZ-76673-968"/>
        <s v="VTV-03546-175"/>
        <s v="GHR-72274-715"/>
        <s v="ZGK-97262-313"/>
        <s v="ZFS-30776-804"/>
        <s v="QUU-91729-492"/>
        <s v="PVI-72795-960"/>
        <s v="PPP-78935-365"/>
        <s v="JUO-34131-517"/>
        <s v="ZJE-89333-489"/>
        <s v="LOO-35324-159"/>
        <s v="JBQ-93412-846"/>
        <s v="EHX-66333-637"/>
        <s v="WXG-25759-236"/>
        <s v="QNA-31113-984"/>
        <s v="ZWI-52029-159"/>
        <s v="DFS-49954-707"/>
        <s v="VYP-89830-878"/>
        <s v="AMT-40418-362"/>
        <s v="NFQ-23241-793"/>
        <s v="JQK-64922-985"/>
        <s v="YET-17732-678"/>
        <s v="NKW-24945-846"/>
        <s v="VKA-82720-513"/>
        <s v="THA-60599-417"/>
        <s v="MEK-39769-035"/>
        <s v="JAF-18294-750"/>
        <s v="TME-59627-221"/>
        <s v="UDG-65353-824"/>
        <s v="ENQ-42923-176"/>
        <s v="CBT-55781-720"/>
        <s v="NEU-86533-016"/>
        <s v="BYU-58154-603"/>
        <s v="EHJ-05910-257"/>
        <s v="EIL-44855-309"/>
        <s v="HCA-87224-420"/>
        <s v="ABO-29054-365"/>
        <s v="TKN-58485-031"/>
        <s v="RCK-04069-371"/>
        <s v="IRJ-67095-738"/>
        <s v="VEA-31961-977"/>
        <s v="BAF-42286-205"/>
        <s v="WOR-52762-511"/>
        <s v="ZWK-03995-815"/>
        <s v="CKF-43291-846"/>
        <s v="RMW-74160-339"/>
        <s v="FMT-94584-786"/>
        <s v="NWT-78222-575"/>
        <s v="EOI-02511-919"/>
        <s v="UCT-03935-589"/>
        <s v="SBI-60013-494"/>
        <s v="QRA-73277-814"/>
        <s v="EQE-31648-909"/>
        <s v="QOO-24615-950"/>
        <s v="WDV-73864-037"/>
        <s v="PKR-88575-066"/>
        <s v="BWR-85735-955"/>
        <s v="YFX-64795-136"/>
        <s v="DDO-71442-967"/>
        <s v="ILQ-11027-588"/>
        <s v="KRZ-13868-122"/>
        <s v="VRM-93594-914"/>
        <s v="HXL-22497-359"/>
        <s v="NOP-21394-646"/>
        <s v="FTV-77095-168"/>
        <s v="BOR-02906-411"/>
        <s v="WMP-68847-770"/>
        <s v="TMO-22785-872"/>
        <s v="TJG-73587-353"/>
        <s v="OOU-61343-455"/>
        <s v="RMA-08327-369"/>
        <s v="SFB-97929-779"/>
        <s v="AUP-10128-606"/>
        <s v="YTW-40242-005"/>
        <s v="PRP-53390-819"/>
        <s v="GSJ-01065-125"/>
        <s v="YQU-65147-580"/>
        <s v="QPM-95832-683"/>
        <s v="BNQ-88920-567"/>
        <s v="PUX-47906-110"/>
        <s v="COL-72079-610"/>
        <s v="LBC-45686-819"/>
        <s v="BLQ-03709-265"/>
        <s v="VFZ-91673-181"/>
        <s v="WKD-81956-870"/>
        <s v="TNI-91067-006"/>
        <s v="IZA-61469-812"/>
        <s v="PSS-22466-862"/>
        <s v="REH-56504-397"/>
        <s v="ALA-62598-016"/>
        <s v="EYE-70374-835"/>
        <s v="CCZ-19589-212"/>
        <s v="BPT-83989-157"/>
        <s v="YFH-87456-208"/>
        <s v="JLN-14700-924"/>
        <s v="JVW-22582-137"/>
        <s v="LAA-41879-001"/>
        <s v="BRV-64870-915"/>
        <s v="RGJ-12544-083"/>
        <s v="JJX-83339-346"/>
        <s v="BIU-21970-705"/>
        <s v="ELJ-87741-745"/>
        <s v="SGI-48226-857"/>
        <s v="AHV-66988-037"/>
        <s v="ISK-42066-094"/>
        <s v="FTC-35822-530"/>
        <s v="VSS-56247-688"/>
        <s v="HVW-25584-144"/>
        <s v="MUY-15309-209"/>
        <s v="VAJ-44572-469"/>
        <s v="YJU-84377-606"/>
        <s v="VNC-93921-469"/>
        <s v="OGB-91614-810"/>
        <s v="BQI-61647-496"/>
        <s v="IOM-51636-823"/>
        <s v="GGD-38107-641"/>
        <s v="LTO-95975-728"/>
        <s v="IGM-84664-265"/>
        <s v="SKO-45740-621"/>
        <s v="FOJ-02234-063"/>
        <s v="MSJ-11909-468"/>
        <s v="DKB-78053-329"/>
        <s v="DFZ-45083-941"/>
        <s v="OTA-40969-710"/>
        <s v="GRH-45571-667"/>
        <s v="NXV-05302-067"/>
        <s v="VZH-86274-142"/>
        <s v="KIX-93248-135"/>
        <s v="AXR-10962-010"/>
        <s v="IHS-71573-008"/>
        <s v="QTR-19001-114"/>
        <s v="WBK-62297-910"/>
        <s v="OGY-19377-175"/>
        <s v="ESR-66651-814"/>
        <s v="CPX-46916-770"/>
        <s v="MDC-03318-645"/>
        <s v="SFF-86059-407"/>
        <s v="SCL-94540-788"/>
        <s v="HVU-21634-076"/>
        <s v="XUS-73326-418"/>
        <s v="XWD-18933-006"/>
        <s v="HPD-65272-772"/>
        <s v="JEG-93140-224"/>
        <s v="NNH-62058-950"/>
        <s v="LTD-71429-845"/>
        <s v="MPV-26985-215"/>
        <s v="IYO-10245-081"/>
        <s v="BYZ-39669-954"/>
        <s v="EFB-72860-209"/>
        <s v="GMM-72397-378"/>
        <s v="LYP-52345-883"/>
        <s v="DFK-35846-692"/>
        <s v="XAH-93337-609"/>
        <s v="QKA-72582-644"/>
        <s v="ZDK-84567-102"/>
        <s v="WAV-38301-984"/>
        <s v="KZR-33023-209"/>
        <s v="ULM-49433-003"/>
        <s v="SIB-83254-136"/>
        <s v="NOK-50349-551"/>
        <s v="YIS-96268-844"/>
        <s v="CXI-04933-855"/>
        <s v="IZU-90429-382"/>
        <s v="WIT-40912-783"/>
        <s v="PSD-57291-590"/>
        <s v="GOI-41472-677"/>
        <s v="KTX-17944-494"/>
        <s v="RDM-99811-230"/>
        <s v="JTU-55897-581"/>
        <s v="CRK-07584-240"/>
        <s v="MKE-75518-399"/>
        <s v="AEL-51169-725"/>
        <s v="ZGM-83108-823"/>
        <s v="JBP-78754-392"/>
        <s v="RNH-54912-747"/>
        <s v="JDS-33440-914"/>
        <s v="SYX-48878-182"/>
        <s v="ZGD-94763-868"/>
        <s v="CZY-70361-485"/>
        <s v="RJR-12175-899"/>
        <s v="ELB-07929-407"/>
        <s v="UJQ-54441-340"/>
        <s v="OWY-43108-475"/>
        <s v="GNO-91911-159"/>
        <s v="CNY-06284-066"/>
        <s v="OQS-46321-904"/>
        <s v="IBW-87442-480"/>
        <s v="DGZ-82537-477"/>
        <s v="LPS-39089-432"/>
        <s v="MQU-86100-929"/>
        <s v="XUR-14132-391"/>
        <s v="OVI-27064-381"/>
        <s v="SHP-17012-870"/>
        <s v="FDY-03414-903"/>
        <s v="WXT-85291-143"/>
        <s v="QNP-18893-547"/>
        <s v="DOH-92927-530"/>
        <s v="HGJ-82768-173"/>
        <s v="YPT-95383-088"/>
        <s v="OYH-16533-767"/>
        <s v="DWW-28642-549"/>
        <s v="CGO-79583-871"/>
        <s v="TFY-52090-386"/>
        <s v="NYY-73968-094"/>
        <s v="QEY-71761-460"/>
        <s v="GKQ-82603-910"/>
        <s v="IOB-32673-745"/>
        <s v="YAU-98893-150"/>
        <s v="XNM-14163-951"/>
        <s v="JPB-45297-000"/>
        <s v="MOU-74341-266"/>
        <s v="DHJ-87461-571"/>
        <s v="DKM-97676-850"/>
        <s v="UEB-09112-118"/>
        <s v="ORZ-67699-748"/>
        <s v="JXP-28398-485"/>
        <s v="WWH-92259-198"/>
        <s v="FLR-82914-153"/>
        <s v="AMB-93600-000"/>
        <s v="FEP-36895-658"/>
        <s v="RXW-91413-276"/>
        <s v="SDB-77492-188"/>
        <s v="RZN-65182-395"/>
        <s v="HDQ-86094-507"/>
        <s v="YXO-79631-417"/>
        <s v="SNF-57032-096"/>
        <s v="DGL-29648-995"/>
        <s v="GPU-65651-504"/>
        <s v="OJU-34452-896"/>
        <s v="GZS-50547-887"/>
        <s v="ESR-54041-053"/>
        <s v="OGD-10781-526"/>
        <s v="FVH-29271-315"/>
        <s v="BNZ-20544-633"/>
        <s v="FUX-85791-078"/>
        <s v="YXP-20078-116"/>
        <s v="VQV-59984-866"/>
        <s v="JEH-37276-048"/>
        <s v="VYD-28555-589"/>
        <s v="WUG-76466-650"/>
        <s v="RJV-08261-583"/>
        <s v="PMR-56062-609"/>
        <s v="XLD-12920-505"/>
        <s v="UBW-50312-037"/>
        <s v="QAW-05889-019"/>
        <s v="EPT-12715-397"/>
        <s v="DHT-93810-053"/>
        <s v="DMY-96037-963"/>
        <s v="MBM-55936-917"/>
        <s v="TPA-93614-840"/>
        <s v="WDM-77521-710"/>
        <s v="EIP-19142-462"/>
        <s v="ZZL-76364-387"/>
        <s v="GMF-18638-786"/>
        <s v="TDJ-20844-787"/>
        <s v="BWK-39400-446"/>
        <s v="LCB-02099-995"/>
        <s v="UBA-43678-174"/>
        <s v="UDH-24280-432"/>
        <s v="IDQ-20193-502"/>
        <s v="DJG-14442-608"/>
        <s v="DWB-61381-370"/>
        <s v="FRD-17347-990"/>
        <s v="YPP-27450-525"/>
        <s v="EFC-39577-424"/>
        <s v="LAW-80062-016"/>
        <s v="WKL-27981-758"/>
        <s v="VRT-39834-265"/>
        <s v="QTC-71005-730"/>
        <s v="TNX-09857-717"/>
        <s v="JZV-43874-185"/>
        <s v="ICF-17486-106"/>
        <s v="BMK-49520-383"/>
        <s v="HTS-15020-632"/>
        <s v="YLE-18247-749"/>
        <s v="KJJ-12573-591"/>
        <s v="RGU-43561-950"/>
        <s v="JSN-73975-443"/>
        <s v="WNR-71736-993"/>
        <s v="HNI-91338-546"/>
        <s v="CYH-53243-218"/>
        <s v="SVD-75407-177"/>
        <s v="NVN-66443-451"/>
        <s v="JUA-13580-095"/>
        <s v="ACY-56225-839"/>
        <s v="QBB-07903-622"/>
        <s v="JLJ-81802-619"/>
        <s v="HFT-77191-168"/>
        <s v="SZR-35951-530"/>
        <s v="IKL-95976-565"/>
        <s v="XEY-48929-474"/>
        <s v="SQT-07286-736"/>
        <s v="QDU-45390-361"/>
        <s v="RUJ-30649-712"/>
        <s v="WSV-49732-075"/>
        <s v="VJF-46305-323"/>
        <s v="CXD-74176-600"/>
        <s v="ADX-50674-975"/>
        <s v="RRP-51647-420"/>
        <s v="PKJ-99134-523"/>
        <s v="FZQ-29439-457"/>
        <s v="USN-68115-161"/>
        <s v="IXU-20263-532"/>
        <s v="CBT-15092-420"/>
        <s v="PKQ-46841-696"/>
        <s v="XDU-05471-219"/>
        <s v="NID-20149-329"/>
        <s v="SVU-27222-213"/>
        <s v="RWI-84131-848"/>
        <s v="GUU-40666-525"/>
        <s v="SCN-51395-066"/>
        <s v="ULA-24644-321"/>
        <s v="EOL-92666-762"/>
        <s v="AJV-18231-334"/>
        <s v="ZQI-47236-301"/>
        <s v="ZCR-15721-658"/>
        <s v="QEW-47945-682"/>
        <s v="PSY-45485-542"/>
        <s v="BAQ-74241-156"/>
        <s v="BVU-77367-451"/>
        <s v="TJE-91516-344"/>
        <s v="LIS-96202-702"/>
        <s v="VIO-27668-766"/>
        <s v="ZVG-20473-043"/>
        <s v="KGZ-56395-231"/>
        <s v="CUU-92244-729"/>
        <s v="EHE-94714-312"/>
        <s v="RTL-16205-161"/>
        <s v="GTS-22482-014"/>
        <s v="DYG-25473-881"/>
        <s v="HTR-21838-286"/>
        <s v="KYG-28296-920"/>
        <s v="NNB-20459-430"/>
        <s v="FEK-14025-351"/>
        <s v="AWH-16980-469"/>
        <s v="ZPW-31329-741"/>
        <s v="UBI-83843-396"/>
        <s v="VID-40587-569"/>
        <s v="KBB-52530-416"/>
        <s v="ISJ-48676-420"/>
        <s v="MIF-17920-768"/>
        <s v="CPX-19312-088"/>
        <s v="RXI-67978-260"/>
        <s v="LKE-14821-285"/>
        <s v="LRK-97117-150"/>
        <s v="IGK-51227-573"/>
        <s v="ZAY-43009-775"/>
        <s v="EMA-63190-618"/>
        <s v="FBI-35855-418"/>
        <s v="TXB-80533-417"/>
        <s v="MBM-00112-248"/>
        <s v="EUO-69145-988"/>
        <s v="GYA-80327-368"/>
        <s v="TNW-41601-420"/>
        <s v="ALR-62963-723"/>
        <s v="JIG-27636-870"/>
        <s v="CTE-31437-326"/>
        <s v="SLD-63003-334"/>
        <s v="BXN-64230-789"/>
        <s v="XEE-37895-169"/>
        <s v="ZTX-80764-911"/>
        <s v="WVT-88135-549"/>
        <s v="IPA-94170-889"/>
        <s v="YQL-63755-365"/>
        <s v="RKW-81145-984"/>
        <s v="MBT-23379-866"/>
        <s v="GEJ-39834-935"/>
        <s v="KRW-91640-596"/>
        <s v="AOT-70449-651"/>
        <s v="DGC-21813-731"/>
        <s v="JBE-92943-643"/>
        <s v="ZIL-34948-499"/>
        <s v="JSU-23781-256"/>
        <s v="VPX-44956-367"/>
        <s v="VTB-46451-959"/>
        <s v="DNZ-11665-950"/>
        <s v="ITR-54735-364"/>
        <s v="YDS-02797-307"/>
        <s v="BPG-68988-842"/>
        <s v="XZG-51938-658"/>
        <s v="KAR-24978-271"/>
        <s v="FQK-28730-361"/>
        <s v="BGB-67996-089"/>
        <s v="XMC-20620-809"/>
        <s v="ZSO-58292-191"/>
        <s v="LWJ-06793-303"/>
        <s v="FLM-82229-989"/>
        <s v="CPV-90280-133"/>
        <s v="OGW-60685-912"/>
        <s v="DEC-11160-362"/>
        <s v="WCT-07869-499"/>
        <s v="FHD-89872-325"/>
        <s v="AZF-45991-584"/>
        <s v="MDG-14481-513"/>
        <s v="OFN-49424-848"/>
        <s v="NFA-03411-746"/>
        <s v="CYM-74988-450"/>
        <s v="WTV-24996-658"/>
        <s v="DSL-69915-544"/>
        <s v="NBT-35757-542"/>
        <s v="OYU-25085-528"/>
        <s v="XCG-07109-195"/>
        <s v="YZA-25234-630"/>
        <s v="OKU-29966-417"/>
        <s v="MEX-29350-659"/>
        <s v="NOY-99738-977"/>
        <s v="TCR-01064-030"/>
        <s v="YUL-42750-776"/>
        <s v="XQJ-86887-506"/>
        <s v="CUN-90044-279"/>
        <s v="ICC-73030-502"/>
        <s v="ADP-04506-084"/>
        <s v="PNU-22150-408"/>
        <s v="VSQ-07182-513"/>
        <s v="SPF-31673-217"/>
        <s v="NEX-63825-598"/>
        <s v="XPG-66112-335"/>
        <s v="NSQ-72210-345"/>
        <s v="XRR-28376-277"/>
        <s v="WHQ-25197-475"/>
        <s v="HMB-30634-745"/>
        <s v="XTL-68000-371"/>
        <s v="YES-51109-625"/>
        <s v="EAY-89850-211"/>
        <s v="IOQ-84840-827"/>
        <s v="FBD-56220-430"/>
        <s v="COV-52659-202"/>
        <s v="YUO-76652-814"/>
        <s v="PBT-36926-102"/>
        <s v="BLV-60087-454"/>
        <s v="QYC-63914-195"/>
        <s v="OIB-77163-890"/>
        <s v="SGS-87525-238"/>
        <s v="GQR-12490-152"/>
        <s v="UOJ-28238-299"/>
        <s v="ETD-58130-674"/>
        <s v="UPF-60123-025"/>
        <s v="NQS-01613-687"/>
        <s v="MGH-36050-573"/>
        <s v="UVF-59322-459"/>
        <s v="VET-41158-896"/>
        <s v="XYL-52196-459"/>
        <s v="BPZ-51283-916"/>
        <s v="VQW-91903-926"/>
        <s v="OLF-77983-457"/>
        <s v="MVI-04946-827"/>
        <s v="UOG-94188-104"/>
        <s v="DSN-15872-519"/>
        <s v="OUQ-73954-002"/>
        <s v="LGL-16843-667"/>
        <s v="TCC-89722-031"/>
        <s v="TRA-79507-007"/>
        <s v="MZJ-77284-941"/>
        <s v="AXN-57779-891"/>
        <s v="PJB-15659-994"/>
        <s v="LTS-03470-353"/>
        <s v="UMM-28497-689"/>
        <s v="MJZ-93232-402"/>
        <s v="UHW-74617-126"/>
        <s v="RIK-61730-794"/>
        <s v="IDJ-55379-750"/>
        <s v="OHX-11953-965"/>
        <s v="TVV-42245-088"/>
        <s v="DYP-74337-787"/>
        <s v="OKA-93124-100"/>
        <s v="IXW-20780-268"/>
        <s v="NGG-24006-937"/>
        <s v="JZC-31180-557"/>
        <s v="ZMU-63715-204"/>
        <s v="GND-08192-056"/>
        <s v="RYY-38961-093"/>
        <s v="CVA-64996-969"/>
        <s v="XTH-67276-442"/>
        <s v="PVU-02950-470"/>
        <s v="XSN-26809-910"/>
        <s v="UDN-88321-005"/>
        <s v="EXP-21628-670"/>
        <s v="VGM-24161-361"/>
        <s v="PKN-19556-918"/>
        <s v="DXQ-44537-297"/>
        <s v="BPC-54727-307"/>
        <s v="KSH-47717-456"/>
        <s v="ANK-59436-446"/>
        <s v="AYY-83051-752"/>
        <s v="CSW-59644-267"/>
        <s v="ITY-92466-909"/>
        <s v="IGW-04801-466"/>
        <s v="LJN-34281-921"/>
        <s v="BWZ-46364-547"/>
        <s v="SBC-95710-706"/>
        <s v="WRN-55114-031"/>
        <s v="TZU-64255-831"/>
        <s v="JVF-91003-729"/>
        <s v="MVB-22135-665"/>
        <s v="CKS-47815-571"/>
        <s v="OAW-17338-101"/>
        <s v="ALP-37623-536"/>
        <s v="WMU-87639-108"/>
        <s v="USN-44968-231"/>
        <s v="YZG-20575-451"/>
        <s v="HTH-52867-812"/>
        <s v="FWU-44971-444"/>
        <s v="EQI-82205-066"/>
        <s v="NAR-00747-074"/>
        <s v="JYR-22052-185"/>
        <s v="XKO-54097-932"/>
        <s v="HXA-72415-025"/>
        <s v="MJF-20065-335"/>
        <s v="GFI-83300-059"/>
        <s v="WJR-51493-682"/>
        <s v="SHP-55648-472"/>
        <s v="HYR-03455-684"/>
        <s v="HUG-52766-375"/>
        <s v="DAH-46595-917"/>
        <s v="VEM-79839-466"/>
        <s v="OWH-11126-533"/>
        <s v="UMT-26130-151"/>
        <s v="JKA-27899-806"/>
        <s v="ULU-07744-724"/>
        <s v="NOM-56457-507"/>
        <s v="NZN-71683-705"/>
        <s v="WMA-34232-850"/>
        <s v="EZL-27919-704"/>
        <s v="ZYU-11345-774"/>
        <s v="CPW-34587-459"/>
        <s v="NQZ-82067-394"/>
        <s v="JBW-95055-851"/>
        <s v="AHY-20324-088"/>
        <s v="ZSL-66684-103"/>
        <s v="WNE-73911-475"/>
        <s v="EZB-68383-559"/>
        <s v="OVO-01283-090"/>
        <s v="TXH-78646-919"/>
        <s v="CYZ-37122-164"/>
        <s v="AGQ-06534-750"/>
        <s v="QVL-32245-818"/>
        <s v="LTD-96842-834"/>
        <s v="SEC-91807-425"/>
        <s v="MHM-44857-599"/>
        <s v="KGC-95046-911"/>
        <s v="RZC-75150-413"/>
        <s v="EYH-88288-452"/>
        <s v="NYQ-24237-772"/>
        <s v="WKB-21680-566"/>
        <s v="THE-61147-027"/>
        <s v="PTY-86420-119"/>
        <s v="QHL-27188-431"/>
        <s v="MIS-54381-047"/>
        <s v="TBB-29780-459"/>
        <s v="QLC-52637-305"/>
        <s v="CWT-27056-328"/>
        <s v="ASS-05878-128"/>
        <s v="EGK-03027-418"/>
        <s v="KCY-61732-849"/>
        <s v="BLI-21697-702"/>
        <s v="KFJ-46568-890"/>
        <s v="SOK-43535-680"/>
        <s v="XUE-87260-201"/>
        <s v="CZF-40873-691"/>
        <s v="AIA-98989-755"/>
        <s v="ITZ-21793-986"/>
        <s v="YOK-93322-608"/>
        <s v="LXK-00634-611"/>
        <s v="CQW-37388-302"/>
        <s v="SPA-79365-334"/>
        <s v="VPX-08817-517"/>
        <s v="PBP-87115-410"/>
        <s v="SFB-93752-440"/>
        <s v="TBU-65158-068"/>
        <s v="TEH-08414-216"/>
        <s v="MAY-77231-536"/>
        <s v="ATY-28980-884"/>
        <s v="SWP-88281-918"/>
        <s v="VCE-56531-986"/>
        <s v="FVV-75700-005"/>
        <s v="CFZ-53492-600"/>
        <s v="LDK-71031-121"/>
        <s v="EBA-82404-343"/>
        <s v="USA-42811-560"/>
        <s v="SNL-83703-516"/>
        <s v="SUZ-83036-175"/>
        <s v="RGM-01187-513"/>
        <s v="CZG-01299-952"/>
        <s v="KLD-88731-484"/>
        <s v="BQK-38412-229"/>
        <s v="TCX-76953-071"/>
        <s v="LIN-88046-551"/>
        <s v="PMV-54491-220"/>
        <s v="SKA-73676-005"/>
        <s v="TKH-62197-239"/>
        <s v="YXF-57218-272"/>
        <s v="PKJ-30083-501"/>
        <s v="WTT-91832-645"/>
        <s v="TRZ-94735-865"/>
        <s v="UDB-09651-780"/>
        <s v="EHJ-82097-549"/>
        <s v="ZFR-79447-696"/>
        <s v="NUU-03893-975"/>
        <s v="GVG-59542-307"/>
        <s v="YLY-35287-172"/>
        <s v="DCI-96254-548"/>
        <s v="KHZ-26264-253"/>
        <s v="AAQ-13644-699"/>
        <s v="LWL-68108-794"/>
        <s v="JQT-14347-517"/>
        <s v="BMM-86471-923"/>
        <s v="IXU-67272-326"/>
        <s v="ITE-28312-615"/>
        <s v="ZHQ-30471-635"/>
        <s v="LTP-31133-134"/>
        <s v="ZVQ-26122-859"/>
        <s v="MIU-01481-194"/>
        <s v="UEA-72681-629"/>
        <s v="CVE-15042-481"/>
        <s v="EJA-79176-833"/>
        <s v="AHQ-40440-522"/>
        <s v="TID-21626-411"/>
        <s v="RSR-96390-187"/>
        <s v="BZE-96093-118"/>
        <s v="LOU-41819-242"/>
        <s v="FND-99527-640"/>
        <s v="ASG-27179-958"/>
        <s v="YKX-23510-272"/>
        <s v="FSA-98650-921"/>
        <s v="ZUR-55774-294"/>
        <s v="FUO-99821-974"/>
        <s v="YVH-19865-819"/>
        <s v="NNF-47422-501"/>
        <s v="RJI-71409-490"/>
        <s v="UZL-46108-213"/>
        <s v="AOX-44467-109"/>
        <s v="TZD-67261-174"/>
        <s v="TBU-64277-625"/>
        <s v="TYP-85767-944"/>
        <s v="GTT-73214-334"/>
        <s v="WAI-89905-069"/>
        <s v="OJL-96844-459"/>
        <s v="VGI-33205-360"/>
        <s v="PCA-14081-576"/>
        <s v="SCS-67069-962"/>
        <s v="BDM-03174-485"/>
        <s v="UJV-32333-364"/>
        <s v="FLI-11493-954"/>
        <s v="IWL-13117-537"/>
        <s v="OAM-76916-748"/>
        <s v="UMB-11223-710"/>
        <s v="LXR-09892-726"/>
        <s v="QXX-89943-393"/>
        <s v="WVS-57822-366"/>
        <s v="CLJ-23403-689"/>
        <s v="XNU-83276-288"/>
        <s v="YOG-94666-679"/>
        <s v="KHG-33953-115"/>
        <s v="MHD-95615-696"/>
        <s v="HBH-64794-080"/>
        <s v="CNJ-56058-223"/>
        <s v="KHO-27106-786"/>
        <s v="YAC-50329-982"/>
        <s v="VVL-95291-039"/>
        <s v="VUT-20974-364"/>
        <s v="SFC-34054-213"/>
        <s v="UDS-04807-593"/>
        <s v="FWE-98471-488"/>
        <s v="RAU-17060-674"/>
        <s v="AOL-13866-711"/>
        <s v="NOA-79645-377"/>
        <s v="KMS-49214-806"/>
        <s v="ABK-08091-531"/>
        <s v="GPT-67705-953"/>
        <s v="JNA-21450-177"/>
        <s v="MPQ-23421-608"/>
        <s v="NLI-63891-565"/>
        <s v="HHF-36647-854"/>
        <s v="SBN-16537-046"/>
        <s v="XZD-44484-632"/>
        <s v="IKQ-39946-768"/>
        <s v="KMB-95211-174"/>
        <s v="QWY-99467-368"/>
        <s v="SRG-76791-614"/>
        <s v="VSN-94485-621"/>
        <s v="UFZ-24348-219"/>
        <s v="UKS-93055-397"/>
        <s v="AVH-56062-335"/>
        <s v="HGE-19842-613"/>
        <s v="WBA-85905-175"/>
        <s v="DZI-35365-596"/>
        <s v="XIR-88982-743"/>
        <s v="VUC-72395-865"/>
        <s v="BQJ-44755-910"/>
        <s v="JKC-64636-831"/>
        <s v="ZKI-78561-066"/>
        <s v="IMP-12563-728"/>
        <s v="MZL-81126-390"/>
        <s v="TVF-57766-608"/>
        <s v="RUX-37995-892"/>
        <s v="AVK-76526-953"/>
        <s v="RIU-02231-623"/>
        <s v="WFK-99317-827"/>
        <s v="SFD-00372-284"/>
        <s v="SXC-62166-515"/>
        <s v="YIE-87008-621"/>
        <s v="HRM-94548-288"/>
        <s v="UJG-34731-295"/>
        <s v="TWD-70988-853"/>
        <s v="CIX-22904-641"/>
        <s v="DLV-65840-759"/>
        <s v="RXN-55491-201"/>
        <s v="UHK-63283-868"/>
        <s v="PJC-31401-893"/>
        <s v="HHO-79903-185"/>
        <s v="YWM-07310-594"/>
        <s v="FHD-94983-982"/>
        <s v="WQK-10857-119"/>
        <s v="DXA-50313-073"/>
        <s v="ONW-00560-570"/>
        <s v="BRJ-19414-277"/>
        <s v="MIQ-16322-908"/>
        <s v="MVO-39328-830"/>
        <s v="NTJ-88319-746"/>
        <s v="LCY-24377-948"/>
        <s v="FWD-85967-769"/>
        <s v="KTO-53793-109"/>
        <s v="OCK-89033-348"/>
        <s v="GPZ-36017-366"/>
        <s v="BZP-33213-637"/>
        <s v="WFH-21507-708"/>
        <s v="HST-96923-073"/>
        <s v="ENN-79947-323"/>
        <s v="BHA-47429-889"/>
        <s v="SZY-63017-318"/>
        <s v="LCU-93317-340"/>
        <s v="UOM-71431-481"/>
        <s v="PJH-42618-877"/>
        <s v="XED-90333-402"/>
        <s v="IKK-62234-199"/>
        <s v="KAW-95195-329"/>
        <s v="QDO-57268-842"/>
        <s v="IIZ-24416-212"/>
        <s v="AWP-11469-510"/>
        <s v="KXA-27983-918"/>
        <s v="VKQ-39009-292"/>
        <s v="PDB-98743-282"/>
        <s v="SXW-34014-556"/>
        <s v="QOJ-38788-727"/>
        <s v="TGF-38649-658"/>
        <s v="EAI-25194-209"/>
        <s v="IJK-34441-720"/>
        <s v="ZMC-00336-619"/>
        <s v="UPX-54529-618"/>
        <s v="DLX-01059-899"/>
        <s v="MEK-85120-243"/>
        <s v="NFI-37188-246"/>
        <s v="BXH-62195-013"/>
        <s v="YLK-78851-470"/>
        <s v="DXY-76225-633"/>
        <s v="UHP-24614-199"/>
        <s v="HBY-35655-049"/>
        <s v="DCE-22886-861"/>
        <s v="QTG-93823-843"/>
        <s v="WFT-16178-396"/>
        <s v="ERC-54560-934"/>
        <s v="RUK-78200-416"/>
        <s v="KHK-13105-388"/>
        <s v="NJR-03699-189"/>
        <s v="PJV-20427-019"/>
        <s v="UGK-07613-982"/>
        <s v="OLA-68289-577"/>
        <s v="TNR-84447-052"/>
        <s v="FBZ-64200-586"/>
        <s v="OBN-66334-505"/>
        <s v="NXM-89323-646"/>
        <s v="NHI-23264-055"/>
        <s v="EQH-53569-934"/>
        <s v="XKK-06692-189"/>
        <s v="BYP-16005-016"/>
        <s v="LWS-13938-905"/>
        <s v="OLH-95722-362"/>
        <s v="KCW-50949-318"/>
        <s v="JGZ-16947-591"/>
        <s v="LXS-63326-144"/>
        <s v="CZG-86544-655"/>
        <s v="WFV-88138-247"/>
        <s v="RFG-28227-288"/>
        <s v="QAK-77286-758"/>
        <s v="CZD-56716-840"/>
        <s v="UBI-59229-277"/>
        <s v="WJJ-37489-898"/>
        <s v="ORX-57454-917"/>
        <s v="GRB-68838-629"/>
        <s v="SHT-04865-419"/>
        <s v="UQI-28177-865"/>
        <s v="OIB-13664-879"/>
        <s v="PJS-30996-485"/>
        <s v="HEL-86709-449"/>
        <s v="NCH-55389-562"/>
        <s v="GUG-45603-775"/>
        <s v="KJB-98240-098"/>
        <s v="JMS-48374-462"/>
        <s v="YIT-15877-117"/>
        <s v="YVK-82679-655"/>
        <s v="TYH-81940-054"/>
        <s v="HTY-30660-254"/>
        <s v="GPW-43956-761"/>
        <s v="DWY-56352-412"/>
        <s v="PUH-55647-976"/>
        <s v="DTB-71371-705"/>
        <s v="ZDC-64769-740"/>
        <s v="TED-81959-419"/>
        <s v="FDO-25756-141"/>
        <s v="HKN-31467-517"/>
        <s v="POF-29666-012"/>
        <s v="IRX-59256-644"/>
        <s v="LTN-89139-350"/>
        <s v="TXF-79780-017"/>
        <s v="ALM-80762-974"/>
        <s v="NXF-15738-707"/>
        <s v="MVV-19034-198"/>
        <s v="KUX-19632-830"/>
        <s v="SNZ-44595-152"/>
        <s v="GQA-37241-629"/>
        <s v="WVV-79948-067"/>
        <s v="LHX-81117-166"/>
        <s v="GCD-75444-320"/>
        <s v="SGA-30059-217"/>
        <s v="GNL-98714-885"/>
        <s v="OQA-93249-841"/>
        <s v="DUV-12075-132"/>
        <s v="KPO-24942-184"/>
        <s v="SRJ-79353-838"/>
        <s v="XBV-40336-071"/>
        <s v="RLM-96511-467"/>
        <s v="AEZ-13242-456"/>
        <s v="UME-75640-698"/>
        <s v="GJC-66474-557"/>
        <s v="IRV-20769-219"/>
      </sharedItems>
    </cacheField>
    <cacheField name="Order Date" numFmtId="0">
      <sharedItems containsSemiMixedTypes="0" containsString="0" containsNonDate="0" containsDate="1" minDate="2019-01-02T00:00:00" maxDate="2022-08-19T00:00:00" count="689">
        <d v="2019-09-05T00:00:00"/>
        <d v="2021-06-17T00:00:00"/>
        <d v="2021-07-15T00:00:00"/>
        <d v="2021-08-04T00:00:00"/>
        <d v="2022-01-21T00:00:00"/>
        <d v="2022-05-20T00:00:00"/>
        <d v="2019-01-02T00:00:00"/>
        <d v="2021-03-08T00:00:00"/>
        <d v="2020-10-28T00:00:00"/>
        <d v="2022-07-02T00:00:00"/>
        <d v="2020-05-22T00:00:00"/>
        <d v="2022-04-05T00:00:00"/>
        <d v="2022-06-07T00:00:00"/>
        <d v="2019-03-20T00:00:00"/>
        <d v="2019-10-19T00:00:00"/>
        <d v="2019-06-13T00:00:00"/>
        <d v="2020-12-04T00:00:00"/>
        <d v="2021-01-22T00:00:00"/>
        <d v="2022-02-11T00:00:00"/>
        <d v="2021-09-15T00:00:00"/>
        <d v="2020-10-24T00:00:00"/>
        <d v="2019-02-20T00:00:00"/>
        <d v="2019-10-08T00:00:00"/>
        <d v="2022-08-02T00:00:00"/>
        <d v="2021-09-25T00:00:00"/>
        <d v="2021-07-17T00:00:00"/>
        <d v="2020-06-29T00:00:00"/>
        <d v="2021-06-01T00:00:00"/>
        <d v="2021-02-06T00:00:00"/>
        <d v="2019-04-25T00:00:00"/>
        <d v="2020-04-25T00:00:00"/>
        <d v="2021-11-24T00:00:00"/>
        <d v="2021-04-19T00:00:00"/>
        <d v="2022-07-07T00:00:00"/>
        <d v="2019-05-22T00:00:00"/>
        <d v="2021-10-04T00:00:00"/>
        <d v="2020-04-11T00:00:00"/>
        <d v="2022-01-31T00:00:00"/>
        <d v="2019-11-07T00:00:00"/>
        <d v="2019-06-28T00:00:00"/>
        <d v="2020-09-11T00:00:00"/>
        <d v="2022-08-17T00:00:00"/>
        <d v="2022-08-19T00:00:00"/>
        <d v="2019-05-15T00:00:00"/>
        <d v="2019-09-11T00:00:00"/>
        <d v="2021-03-16T00:00:00"/>
        <d v="2020-12-03T00:00:00"/>
        <d v="2020-01-27T00:00:00"/>
        <d v="2022-07-17T00:00:00"/>
        <d v="2022-03-04T00:00:00"/>
        <d v="2021-12-07T00:00:00"/>
        <d v="2021-02-25T00:00:00"/>
        <d v="2019-02-25T00:00:00"/>
        <d v="2019-02-09T00:00:00"/>
        <d v="2020-02-07T00:00:00"/>
        <d v="2020-03-23T00:00:00"/>
        <d v="2022-03-06T00:00:00"/>
        <d v="2022-04-15T00:00:00"/>
        <d v="2021-11-19T00:00:00"/>
        <d v="2019-10-16T00:00:00"/>
        <d v="2019-11-26T00:00:00"/>
        <d v="2019-06-30T00:00:00"/>
        <d v="2021-01-04T00:00:00"/>
        <d v="2020-10-27T00:00:00"/>
        <d v="2021-06-15T00:00:00"/>
        <d v="2021-07-19T00:00:00"/>
        <d v="2021-07-23T00:00:00"/>
        <d v="2020-01-25T00:00:00"/>
        <d v="2019-05-09T00:00:00"/>
        <d v="2020-03-30T00:00:00"/>
        <d v="2022-03-13T00:00:00"/>
        <d v="2019-04-17T00:00:00"/>
        <d v="2019-10-25T00:00:00"/>
        <d v="2019-09-13T00:00:00"/>
        <d v="2020-04-12T00:00:00"/>
        <d v="2019-11-14T00:00:00"/>
        <d v="2019-07-18T00:00:00"/>
        <d v="2021-04-03T00:00:00"/>
        <d v="2021-03-29T00:00:00"/>
        <d v="2021-12-15T00:00:00"/>
        <d v="2020-05-20T00:00:00"/>
        <d v="2020-11-02T00:00:00"/>
        <d v="2020-07-25T00:00:00"/>
        <d v="2019-03-14T00:00:00"/>
        <d v="2020-07-02T00:00:00"/>
        <d v="2019-12-17T00:00:00"/>
        <d v="2020-12-06T00:00:00"/>
        <d v="2021-03-04T00:00:00"/>
        <d v="2020-11-04T00:00:00"/>
        <d v="2021-04-05T00:00:00"/>
        <d v="2020-03-01T00:00:00"/>
        <d v="2021-10-19T00:00:00"/>
        <d v="2022-07-08T00:00:00"/>
        <d v="2019-08-17T00:00:00"/>
        <d v="2020-05-31T00:00:00"/>
        <d v="2020-05-05T00:00:00"/>
        <d v="2019-04-14T00:00:00"/>
        <d v="2020-07-29T00:00:00"/>
        <d v="2019-12-12T00:00:00"/>
        <d v="2022-06-15T00:00:00"/>
        <d v="2019-06-26T00:00:00"/>
        <d v="2021-10-12T00:00:00"/>
        <d v="2019-04-01T00:00:00"/>
        <d v="2021-03-10T00:00:00"/>
        <d v="2019-08-16T00:00:00"/>
        <d v="2020-08-11T00:00:00"/>
        <d v="2019-10-22T00:00:00"/>
        <d v="2021-10-02T00:00:00"/>
        <d v="2021-03-13T00:00:00"/>
        <d v="2022-06-12T00:00:00"/>
        <d v="2019-04-27T00:00:00"/>
        <d v="2019-05-23T00:00:00"/>
        <d v="2020-07-14T00:00:00"/>
        <d v="2021-11-10T00:00:00"/>
        <d v="2021-08-31T00:00:00"/>
        <d v="2019-07-06T00:00:00"/>
        <d v="2020-12-31T00:00:00"/>
        <d v="2020-07-31T00:00:00"/>
        <d v="2021-05-24T00:00:00"/>
        <d v="2022-07-16T00:00:00"/>
        <d v="2021-02-05T00:00:00"/>
        <d v="2021-07-29T00:00:00"/>
        <d v="2022-03-17T00:00:00"/>
        <d v="2021-02-11T00:00:00"/>
        <d v="2019-02-13T00:00:00"/>
        <d v="2022-05-13T00:00:00"/>
        <d v="2020-05-19T00:00:00"/>
        <d v="2022-04-27T00:00:00"/>
        <d v="2020-09-09T00:00:00"/>
        <d v="2019-04-07T00:00:00"/>
        <d v="2020-07-12T00:00:00"/>
        <d v="2021-12-21T00:00:00"/>
        <d v="2020-10-04T00:00:00"/>
        <d v="2020-08-08T00:00:00"/>
        <d v="2020-10-11T00:00:00"/>
        <d v="2021-06-20T00:00:00"/>
        <d v="2019-06-24T00:00:00"/>
        <d v="2019-10-26T00:00:00"/>
        <d v="2021-06-27T00:00:00"/>
        <d v="2019-09-06T00:00:00"/>
        <d v="2021-04-30T00:00:00"/>
        <d v="2020-01-07T00:00:00"/>
        <d v="2021-01-11T00:00:00"/>
        <d v="2021-11-15T00:00:00"/>
        <d v="2019-06-03T00:00:00"/>
        <d v="2020-12-17T00:00:00"/>
        <d v="2021-02-07T00:00:00"/>
        <d v="2021-03-15T00:00:00"/>
        <d v="2022-08-04T00:00:00"/>
        <d v="2019-01-19T00:00:00"/>
        <d v="2022-03-23T00:00:00"/>
        <d v="2021-10-07T00:00:00"/>
        <d v="2022-06-08T00:00:00"/>
        <d v="2019-12-14T00:00:00"/>
        <d v="2021-04-10T00:00:00"/>
        <d v="2020-03-10T00:00:00"/>
        <d v="2020-10-16T00:00:00"/>
        <d v="2019-12-31T00:00:00"/>
        <d v="2020-03-20T00:00:00"/>
        <d v="2021-11-12T00:00:00"/>
        <d v="2021-07-20T00:00:00"/>
        <d v="2019-01-18T00:00:00"/>
        <d v="2019-08-07T00:00:00"/>
        <d v="2022-05-17T00:00:00"/>
        <d v="2020-01-15T00:00:00"/>
        <d v="2019-04-12T00:00:00"/>
        <d v="2020-03-29T00:00:00"/>
        <d v="2022-03-24T00:00:00"/>
        <d v="2021-07-21T00:00:00"/>
        <d v="2019-08-06T00:00:00"/>
        <d v="2021-05-23T00:00:00"/>
        <d v="2021-04-08T00:00:00"/>
        <d v="2021-10-17T00:00:00"/>
        <d v="2022-02-16T00:00:00"/>
        <d v="2020-07-15T00:00:00"/>
        <d v="2020-02-22T00:00:00"/>
        <d v="2021-01-15T00:00:00"/>
        <d v="2022-04-08T00:00:00"/>
        <d v="2020-10-01T00:00:00"/>
        <d v="2019-10-28T00:00:00"/>
        <d v="2021-03-28T00:00:00"/>
        <d v="2020-03-31T00:00:00"/>
        <d v="2022-03-26T00:00:00"/>
        <d v="2019-11-06T00:00:00"/>
        <d v="2019-12-30T00:00:00"/>
        <d v="2021-10-01T00:00:00"/>
        <d v="2020-12-09T00:00:00"/>
        <d v="2021-05-01T00:00:00"/>
        <d v="2021-11-13T00:00:00"/>
        <d v="2020-09-16T00:00:00"/>
        <d v="2020-10-05T00:00:00"/>
        <d v="2020-01-06T00:00:00"/>
        <d v="2021-05-21T00:00:00"/>
        <d v="2020-02-26T00:00:00"/>
        <d v="2020-02-19T00:00:00"/>
        <d v="2021-06-29T00:00:00"/>
        <d v="2021-03-27T00:00:00"/>
        <d v="2021-10-27T00:00:00"/>
        <d v="2019-06-12T00:00:00"/>
        <d v="2020-06-28T00:00:00"/>
        <d v="2021-03-23T00:00:00"/>
        <d v="2022-02-10T00:00:00"/>
        <d v="2019-04-16T00:00:00"/>
        <d v="2020-02-12T00:00:00"/>
        <d v="2022-01-02T00:00:00"/>
        <d v="2020-12-07T00:00:00"/>
        <d v="2020-02-20T00:00:00"/>
        <d v="2020-06-11T00:00:00"/>
        <d v="2020-09-08T00:00:00"/>
        <d v="2020-03-28T00:00:00"/>
        <d v="2020-10-10T00:00:00"/>
        <d v="2022-05-21T00:00:00"/>
        <d v="2020-04-30T00:00:00"/>
        <d v="2021-12-12T00:00:00"/>
        <d v="2020-07-07T00:00:00"/>
        <d v="2020-01-31T00:00:00"/>
        <d v="2020-02-18T00:00:00"/>
        <d v="2021-06-13T00:00:00"/>
        <d v="2022-08-06T00:00:00"/>
        <d v="2021-11-23T00:00:00"/>
        <d v="2021-10-13T00:00:00"/>
        <d v="2020-01-16T00:00:00"/>
        <d v="2022-04-25T00:00:00"/>
        <d v="2021-06-08T00:00:00"/>
        <d v="2020-11-21T00:00:00"/>
        <d v="2019-04-22T00:00:00"/>
        <d v="2022-05-02T00:00:00"/>
        <d v="2020-02-11T00:00:00"/>
        <d v="2021-05-08T00:00:00"/>
        <d v="2019-11-21T00:00:00"/>
        <d v="2021-05-17T00:00:00"/>
        <d v="2019-07-09T00:00:00"/>
        <d v="2021-08-27T00:00:00"/>
        <d v="2022-04-30T00:00:00"/>
        <d v="2020-06-03T00:00:00"/>
        <d v="2022-06-13T00:00:00"/>
        <d v="2020-06-10T00:00:00"/>
        <d v="2020-12-18T00:00:00"/>
        <d v="2019-08-31T00:00:00"/>
        <d v="2021-01-14T00:00:00"/>
        <d v="2019-02-24T00:00:00"/>
        <d v="2019-06-23T00:00:00"/>
        <d v="2020-05-09T00:00:00"/>
        <d v="2020-07-18T00:00:00"/>
        <d v="2019-10-17T00:00:00"/>
        <d v="2022-05-16T00:00:00"/>
        <d v="2021-03-24T00:00:00"/>
        <d v="2019-11-03T00:00:00"/>
        <d v="2021-10-28T00:00:00"/>
        <d v="2020-12-16T00:00:00"/>
        <d v="2021-11-29T00:00:00"/>
        <d v="2021-03-20T00:00:00"/>
        <d v="2020-08-14T00:00:00"/>
        <d v="2019-05-12T00:00:00"/>
        <d v="2021-03-03T00:00:00"/>
        <d v="2020-09-28T00:00:00"/>
        <d v="2019-10-24T00:00:00"/>
        <d v="2019-12-29T00:00:00"/>
        <d v="2019-11-27T00:00:00"/>
        <d v="2020-02-29T00:00:00"/>
        <d v="2021-01-31T00:00:00"/>
        <d v="2022-06-17T00:00:00"/>
        <d v="2020-02-03T00:00:00"/>
        <d v="2022-01-25T00:00:00"/>
        <d v="2021-08-29T00:00:00"/>
        <d v="2019-12-27T00:00:00"/>
        <d v="2019-06-25T00:00:00"/>
        <d v="2019-03-02T00:00:00"/>
        <d v="2019-07-30T00:00:00"/>
        <d v="2020-12-05T00:00:00"/>
        <d v="2021-06-26T00:00:00"/>
        <d v="2019-07-20T00:00:00"/>
        <d v="2022-07-14T00:00:00"/>
        <d v="2019-04-24T00:00:00"/>
        <d v="2019-06-04T00:00:00"/>
        <d v="2022-08-08T00:00:00"/>
        <d v="2019-11-13T00:00:00"/>
        <d v="2020-06-07T00:00:00"/>
        <d v="2019-08-12T00:00:00"/>
        <d v="2019-09-04T00:00:00"/>
        <d v="2019-10-04T00:00:00"/>
        <d v="2020-02-24T00:00:00"/>
        <d v="2021-08-26T00:00:00"/>
        <d v="2021-10-03T00:00:00"/>
        <d v="2020-06-13T00:00:00"/>
        <d v="2021-03-01T00:00:00"/>
        <d v="2019-03-04T00:00:00"/>
        <d v="2019-10-13T00:00:00"/>
        <d v="2019-08-15T00:00:00"/>
        <d v="2020-01-19T00:00:00"/>
        <d v="2021-05-28T00:00:00"/>
        <d v="2022-01-15T00:00:00"/>
        <d v="2019-12-04T00:00:00"/>
        <d v="2022-07-01T00:00:00"/>
        <d v="2019-05-07T00:00:00"/>
        <d v="2020-08-23T00:00:00"/>
        <d v="2020-06-02T00:00:00"/>
        <d v="2020-01-30T00:00:00"/>
        <d v="2020-02-15T00:00:00"/>
        <d v="2021-06-11T00:00:00"/>
        <d v="2022-03-11T00:00:00"/>
        <d v="2021-09-09T00:00:00"/>
        <d v="2019-05-14T00:00:00"/>
        <d v="2019-04-08T00:00:00"/>
        <d v="2020-08-15T00:00:00"/>
        <d v="2022-05-05T00:00:00"/>
        <d v="2020-02-13T00:00:00"/>
        <d v="2021-07-16T00:00:00"/>
        <d v="2022-05-11T00:00:00"/>
        <d v="2019-02-04T00:00:00"/>
        <d v="2019-02-05T00:00:00"/>
        <d v="2022-05-24T00:00:00"/>
        <d v="2022-06-30T00:00:00"/>
        <d v="2020-10-21T00:00:00"/>
        <d v="2020-09-23T00:00:00"/>
        <d v="2019-03-08T00:00:00"/>
        <d v="2021-06-30T00:00:00"/>
        <d v="2019-08-13T00:00:00"/>
        <d v="2021-02-22T00:00:00"/>
        <d v="2020-01-10T00:00:00"/>
        <d v="2019-05-01T00:00:00"/>
        <d v="2020-02-09T00:00:00"/>
        <d v="2021-12-29T00:00:00"/>
        <d v="2021-09-16T00:00:00"/>
        <d v="2020-10-26T00:00:00"/>
        <d v="2019-03-12T00:00:00"/>
        <d v="2021-02-18T00:00:00"/>
        <d v="2020-10-29T00:00:00"/>
        <d v="2021-09-06T00:00:00"/>
        <d v="2021-09-26T00:00:00"/>
        <d v="2020-11-05T00:00:00"/>
        <d v="2019-09-12T00:00:00"/>
        <d v="2019-07-31T00:00:00"/>
        <d v="2019-03-15T00:00:00"/>
        <d v="2021-05-16T00:00:00"/>
        <d v="2019-05-06T00:00:00"/>
        <d v="2019-02-06T00:00:00"/>
        <d v="2021-04-09T00:00:00"/>
        <d v="2020-12-02T00:00:00"/>
        <d v="2021-08-08T00:00:00"/>
        <d v="2022-02-03T00:00:00"/>
        <d v="2021-01-07T00:00:00"/>
        <d v="2021-09-02T00:00:00"/>
        <d v="2021-11-04T00:00:00"/>
        <d v="2021-08-02T00:00:00"/>
        <d v="2019-12-03T00:00:00"/>
        <d v="2020-03-11T00:00:00"/>
        <d v="2021-09-18T00:00:00"/>
        <d v="2020-11-07T00:00:00"/>
        <d v="2022-06-27T00:00:00"/>
        <d v="2020-02-05T00:00:00"/>
        <d v="2021-08-23T00:00:00"/>
        <d v="2021-08-20T00:00:00"/>
        <d v="2021-01-28T00:00:00"/>
        <d v="2019-10-21T00:00:00"/>
        <d v="2019-12-09T00:00:00"/>
        <d v="2019-12-08T00:00:00"/>
        <d v="2021-11-28T00:00:00"/>
        <d v="2021-01-17T00:00:00"/>
        <d v="2021-02-03T00:00:00"/>
        <d v="2019-04-18T00:00:00"/>
        <d v="2021-07-07T00:00:00"/>
        <d v="2021-02-23T00:00:00"/>
        <d v="2021-08-10T00:00:00"/>
        <d v="2019-11-15T00:00:00"/>
        <d v="2020-03-18T00:00:00"/>
        <d v="2022-06-06T00:00:00"/>
        <d v="2021-05-20T00:00:00"/>
        <d v="2019-02-22T00:00:00"/>
        <d v="2022-01-18T00:00:00"/>
        <d v="2021-08-13T00:00:00"/>
        <d v="2020-01-11T00:00:00"/>
        <d v="2020-07-05T00:00:00"/>
        <d v="2019-07-25T00:00:00"/>
        <d v="2022-05-26T00:00:00"/>
        <d v="2019-05-17T00:00:00"/>
        <d v="2020-07-24T00:00:00"/>
        <d v="2020-10-20T00:00:00"/>
        <d v="2019-09-22T00:00:00"/>
        <d v="2019-12-15T00:00:00"/>
        <d v="2021-12-06T00:00:00"/>
        <d v="2020-07-11T00:00:00"/>
        <d v="2021-06-28T00:00:00"/>
        <d v="2020-02-08T00:00:00"/>
        <d v="2022-07-25T00:00:00"/>
        <d v="2021-03-19T00:00:00"/>
        <d v="2020-05-11T00:00:00"/>
        <d v="2019-06-08T00:00:00"/>
        <d v="2019-10-09T00:00:00"/>
        <d v="2021-02-20T00:00:00"/>
        <d v="2021-10-10T00:00:00"/>
        <d v="2021-08-05T00:00:00"/>
        <d v="2020-09-19T00:00:00"/>
        <d v="2020-05-03T00:00:00"/>
        <d v="2019-07-08T00:00:00"/>
        <d v="2020-09-27T00:00:00"/>
        <d v="2022-02-28T00:00:00"/>
        <d v="2019-09-02T00:00:00"/>
        <d v="2021-08-30T00:00:00"/>
        <d v="2021-06-04T00:00:00"/>
        <d v="2020-11-24T00:00:00"/>
        <d v="2020-06-21T00:00:00"/>
        <d v="2020-07-13T00:00:00"/>
        <d v="2022-02-17T00:00:00"/>
        <d v="2020-12-19T00:00:00"/>
        <d v="2019-11-16T00:00:00"/>
        <d v="2019-03-11T00:00:00"/>
        <d v="2022-05-10T00:00:00"/>
        <d v="2021-12-25T00:00:00"/>
        <d v="2022-04-22T00:00:00"/>
        <d v="2022-06-11T00:00:00"/>
        <d v="2020-12-29T00:00:00"/>
        <d v="2021-09-07T00:00:00"/>
        <d v="2019-06-09T00:00:00"/>
        <d v="2020-10-25T00:00:00"/>
        <d v="2021-02-28T00:00:00"/>
        <d v="2020-07-26T00:00:00"/>
        <d v="2022-06-05T00:00:00"/>
        <d v="2019-02-21T00:00:00"/>
        <d v="2020-04-05T00:00:00"/>
        <d v="2019-01-10T00:00:00"/>
        <d v="2022-04-12T00:00:00"/>
        <d v="2022-01-30T00:00:00"/>
        <d v="2021-05-14T00:00:00"/>
        <d v="2022-01-24T00:00:00"/>
        <d v="2019-04-29T00:00:00"/>
        <d v="2019-10-12T00:00:00"/>
        <d v="2021-05-19T00:00:00"/>
        <d v="2021-07-03T00:00:00"/>
        <d v="2020-10-23T00:00:00"/>
        <d v="2020-12-11T00:00:00"/>
        <d v="2019-10-23T00:00:00"/>
        <d v="2019-09-29T00:00:00"/>
        <d v="2021-11-06T00:00:00"/>
        <d v="2021-01-29T00:00:00"/>
        <d v="2022-04-16T00:00:00"/>
        <d v="2021-07-24T00:00:00"/>
        <d v="2019-08-11T00:00:00"/>
        <d v="2019-07-23T00:00:00"/>
        <d v="2020-06-09T00:00:00"/>
        <d v="2020-07-19T00:00:00"/>
        <d v="2021-09-20T00:00:00"/>
        <d v="2021-05-02T00:00:00"/>
        <d v="2021-11-26T00:00:00"/>
        <d v="2020-04-07T00:00:00"/>
        <d v="2019-02-19T00:00:00"/>
        <d v="2019-11-12T00:00:00"/>
        <d v="2021-02-12T00:00:00"/>
        <d v="2021-04-04T00:00:00"/>
        <d v="2020-05-14T00:00:00"/>
        <d v="2020-12-25T00:00:00"/>
        <d v="2021-07-05T00:00:00"/>
        <d v="2021-03-07T00:00:00"/>
        <d v="2021-11-05T00:00:00"/>
        <d v="2020-02-06T00:00:00"/>
        <d v="2021-03-12T00:00:00"/>
        <d v="2020-08-03T00:00:00"/>
        <d v="2020-04-29T00:00:00"/>
        <d v="2019-05-02T00:00:00"/>
        <d v="2020-03-13T00:00:00"/>
        <d v="2019-02-16T00:00:00"/>
        <d v="2021-11-27T00:00:00"/>
        <d v="2021-12-02T00:00:00"/>
        <d v="2019-01-06T00:00:00"/>
        <d v="2021-05-05T00:00:00"/>
        <d v="2021-10-23T00:00:00"/>
        <d v="2019-12-16T00:00:00"/>
        <d v="2019-05-18T00:00:00"/>
        <d v="2019-07-14T00:00:00"/>
        <d v="2020-11-13T00:00:00"/>
        <d v="2020-07-16T00:00:00"/>
        <d v="2020-11-03T00:00:00"/>
        <d v="2022-03-20T00:00:00"/>
        <d v="2020-11-12T00:00:00"/>
        <d v="2019-10-05T00:00:00"/>
        <d v="2019-10-01T00:00:00"/>
        <d v="2020-03-06T00:00:00"/>
        <d v="2020-04-23T00:00:00"/>
        <d v="2020-06-24T00:00:00"/>
        <d v="2021-09-30T00:00:00"/>
        <d v="2022-05-01T00:00:00"/>
        <d v="2021-01-21T00:00:00"/>
        <d v="2019-03-03T00:00:00"/>
        <d v="2022-04-29T00:00:00"/>
        <d v="2020-08-06T00:00:00"/>
        <d v="2019-12-21T00:00:00"/>
        <d v="2020-04-19T00:00:00"/>
        <d v="2022-01-17T00:00:00"/>
        <d v="2019-01-22T00:00:00"/>
        <d v="2020-02-28T00:00:00"/>
        <d v="2021-05-15T00:00:00"/>
        <d v="2021-12-17T00:00:00"/>
        <d v="2020-10-02T00:00:00"/>
        <d v="2021-11-02T00:00:00"/>
        <d v="2020-02-23T00:00:00"/>
        <d v="2020-07-03T00:00:00"/>
        <d v="2019-02-11T00:00:00"/>
        <d v="2020-09-10T00:00:00"/>
        <d v="2020-03-02T00:00:00"/>
        <d v="2019-01-11T00:00:00"/>
        <d v="2019-09-20T00:00:00"/>
        <d v="2021-10-16T00:00:00"/>
        <d v="2020-01-01T00:00:00"/>
        <d v="2022-03-10T00:00:00"/>
        <d v="2022-05-12T00:00:00"/>
        <d v="2019-03-30T00:00:00"/>
        <d v="2021-12-19T00:00:00"/>
        <d v="2020-06-05T00:00:00"/>
        <d v="2021-09-12T00:00:00"/>
        <d v="2022-03-16T00:00:00"/>
        <d v="2019-05-21T00:00:00"/>
        <d v="2021-10-26T00:00:00"/>
        <d v="2020-03-26T00:00:00"/>
        <d v="2020-10-14T00:00:00"/>
        <d v="2021-12-13T00:00:00"/>
        <d v="2021-01-10T00:00:00"/>
        <d v="2021-03-26T00:00:00"/>
        <d v="2022-03-25T00:00:00"/>
        <d v="2021-07-22T00:00:00"/>
        <d v="2020-09-06T00:00:00"/>
        <d v="2019-12-28T00:00:00"/>
        <d v="2020-04-20T00:00:00"/>
        <d v="2021-05-30T00:00:00"/>
        <d v="2022-07-12T00:00:00"/>
        <d v="2020-06-30T00:00:00"/>
        <d v="2020-03-25T00:00:00"/>
        <d v="2021-04-14T00:00:00"/>
        <d v="2021-04-12T00:00:00"/>
        <d v="2019-09-28T00:00:00"/>
        <d v="2019-07-15T00:00:00"/>
        <d v="2019-02-10T00:00:00"/>
        <d v="2022-06-04T00:00:00"/>
        <d v="2021-06-06T00:00:00"/>
        <d v="2019-03-16T00:00:00"/>
        <d v="2019-12-05T00:00:00"/>
        <d v="2019-01-20T00:00:00"/>
        <d v="2022-04-04T00:00:00"/>
        <d v="2022-02-08T00:00:00"/>
        <d v="2022-02-20T00:00:00"/>
        <d v="2019-07-03T00:00:00"/>
        <d v="2020-11-15T00:00:00"/>
        <d v="2021-01-19T00:00:00"/>
        <d v="2020-09-02T00:00:00"/>
        <d v="2022-01-10T00:00:00"/>
        <d v="2021-03-09T00:00:00"/>
        <d v="2020-11-20T00:00:00"/>
        <d v="2022-03-14T00:00:00"/>
        <d v="2021-01-26T00:00:00"/>
        <d v="2021-04-26T00:00:00"/>
        <d v="2022-01-04T00:00:00"/>
        <d v="2019-08-20T00:00:00"/>
        <d v="2022-07-15T00:00:00"/>
        <d v="2019-02-12T00:00:00"/>
        <d v="2021-09-08T00:00:00"/>
        <d v="2019-12-13T00:00:00"/>
        <d v="2021-08-25T00:00:00"/>
        <d v="2019-04-11T00:00:00"/>
        <d v="2020-07-30T00:00:00"/>
        <d v="2021-12-27T00:00:00"/>
        <d v="2019-10-03T00:00:00"/>
        <d v="2020-08-31T00:00:00"/>
        <d v="2021-01-13T00:00:00"/>
        <d v="2021-03-22T00:00:00"/>
        <d v="2020-01-17T00:00:00"/>
        <d v="2019-07-02T00:00:00"/>
        <d v="2022-05-23T00:00:00"/>
        <d v="2022-06-14T00:00:00"/>
        <d v="2022-06-03T00:00:00"/>
        <d v="2020-05-26T00:00:00"/>
        <d v="2019-07-26T00:00:00"/>
        <d v="2020-10-22T00:00:00"/>
        <d v="2020-12-24T00:00:00"/>
        <d v="2022-01-26T00:00:00"/>
        <d v="2019-11-28T00:00:00"/>
        <d v="2019-07-21T00:00:00"/>
        <d v="2022-01-01T00:00:00"/>
        <d v="2020-03-22T00:00:00"/>
        <d v="2020-09-18T00:00:00"/>
        <d v="2019-01-03T00:00:00"/>
        <d v="2021-09-29T00:00:00"/>
        <d v="2021-12-10T00:00:00"/>
        <d v="2019-03-17T00:00:00"/>
        <d v="2019-11-09T00:00:00"/>
        <d v="2020-03-07T00:00:00"/>
        <d v="2021-11-11T00:00:00"/>
        <d v="2020-02-27T00:00:00"/>
        <d v="2022-07-29T00:00:00"/>
        <d v="2022-02-21T00:00:00"/>
        <d v="2019-03-21T00:00:00"/>
        <d v="2021-12-03T00:00:00"/>
        <d v="2022-07-09T00:00:00"/>
        <d v="2022-01-27T00:00:00"/>
        <d v="2021-02-13T00:00:00"/>
        <d v="2020-03-12T00:00:00"/>
        <d v="2020-05-04T00:00:00"/>
        <d v="2022-06-01T00:00:00"/>
        <d v="2021-02-14T00:00:00"/>
        <d v="2021-02-08T00:00:00"/>
        <d v="2020-12-08T00:00:00"/>
        <d v="2019-03-10T00:00:00"/>
        <d v="2019-11-29T00:00:00"/>
        <d v="2022-07-19T00:00:00"/>
        <d v="2020-06-26T00:00:00"/>
        <d v="2019-02-14T00:00:00"/>
        <d v="2020-11-09T00:00:00"/>
        <d v="2019-04-30T00:00:00"/>
        <d v="2020-10-30T00:00:00"/>
        <d v="2021-08-06T00:00:00"/>
        <d v="2021-04-16T00:00:00"/>
        <d v="2020-11-06T00:00:00"/>
        <d v="2019-09-07T00:00:00"/>
        <d v="2022-07-13T00:00:00"/>
        <d v="2021-11-21T00:00:00"/>
        <d v="2022-01-13T00:00:00"/>
        <d v="2021-07-10T00:00:00"/>
        <d v="2022-07-05T00:00:00"/>
        <d v="2021-09-21T00:00:00"/>
        <d v="2022-03-08T00:00:00"/>
        <d v="2021-11-16T00:00:00"/>
        <d v="2019-06-16T00:00:00"/>
        <d v="2019-06-22T00:00:00"/>
        <d v="2019-09-08T00:00:00"/>
        <d v="2019-09-17T00:00:00"/>
        <d v="2022-05-31T00:00:00"/>
        <d v="2022-04-24T00:00:00"/>
        <d v="2020-01-21T00:00:00"/>
        <d v="2019-08-30T00:00:00"/>
        <d v="2019-08-03T00:00:00"/>
        <d v="2021-02-26T00:00:00"/>
        <d v="2021-08-03T00:00:00"/>
        <d v="2021-05-07T00:00:00"/>
        <d v="2019-06-14T00:00:00"/>
        <d v="2021-03-31T00:00:00"/>
        <d v="2019-07-01T00:00:00"/>
        <d v="2021-11-18T00:00:00"/>
        <d v="2020-06-20T00:00:00"/>
        <d v="2021-04-06T00:00:00"/>
        <d v="2019-06-17T00:00:00"/>
        <d v="2019-06-19T00:00:00"/>
        <d v="2022-03-31T00:00:00"/>
        <d v="2020-07-04T00:00:00"/>
        <d v="2021-05-31T00:00:00"/>
        <d v="2020-09-15T00:00:00"/>
        <d v="2022-01-23T00:00:00"/>
        <d v="2021-01-27T00:00:00"/>
        <d v="2020-03-15T00:00:00"/>
        <d v="2021-09-24T00:00:00"/>
        <d v="2019-04-05T00:00:00"/>
        <d v="2021-09-10T00:00:00"/>
        <d v="2022-03-15T00:00:00"/>
        <d v="2019-09-18T00:00:00"/>
        <d v="2022-01-12T00:00:00"/>
        <d v="2022-05-30T00:00:00"/>
        <d v="2021-11-09T00:00:00"/>
        <d v="2022-07-28T00:00:00"/>
        <d v="2019-01-09T00:00:00"/>
        <d v="2020-11-30T00:00:00"/>
        <d v="2019-03-22T00:00:00"/>
        <d v="2022-02-15T00:00:00"/>
        <d v="2020-10-13T00:00:00"/>
        <d v="2021-08-01T00:00:00"/>
        <d v="2020-11-18T00:00:00"/>
        <d v="2021-10-24T00:00:00"/>
        <d v="2021-02-02T00:00:00"/>
        <d v="2022-04-23T00:00:00"/>
        <d v="2019-02-28T00:00:00"/>
        <d v="2022-05-22T00:00:00"/>
        <d v="2022-06-10T00:00:00"/>
        <d v="2022-02-06T00:00:00"/>
        <d v="2020-11-23T00:00:00"/>
        <d v="2022-04-13T00:00:00"/>
        <d v="2020-02-04T00:00:00"/>
        <d v="2019-09-16T00:00:00"/>
        <d v="2019-01-26T00:00:00"/>
        <d v="2021-02-19T00:00:00"/>
        <d v="2022-03-22T00:00:00"/>
        <d v="2019-09-21T00:00:00"/>
        <d v="2019-08-26T00:00:00"/>
        <d v="2021-12-08T00:00:00"/>
        <d v="2019-06-27T00:00:00"/>
        <d v="2020-01-26T00:00:00"/>
        <d v="2022-08-12T00:00:00"/>
        <d v="2021-01-18T00:00:00"/>
        <d v="2021-12-31T00:00:00"/>
        <d v="2021-03-21T00:00:00"/>
        <d v="2021-02-17T00:00:00"/>
        <d v="2022-05-04T00:00:00"/>
        <d v="2019-10-11T00:00:00"/>
        <d v="2020-10-15T00:00:00"/>
      </sharedItems>
      <fieldGroup base="1">
        <rangePr groupBy="months" startDate="2019-01-02T00:00:00" endDate="2022-08-19T00:00:00" groupInterval="1"/>
        <groupItems count="14">
          <s v="&lt;1/2/201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8/19/2022"/>
        </groupItems>
      </fieldGroup>
    </cacheField>
    <cacheField name="Customer ID" numFmtId="0">
      <sharedItems count="913">
        <s v="17670-51384-MA"/>
        <s v="21125-22134-PX"/>
        <s v="23806-46781-OU"/>
        <s v="86561-91660-RB"/>
        <s v="65223-29612-CB"/>
        <s v="21134-81676-FR"/>
        <s v="03396-68805-ZC"/>
        <s v="61021-27840-ZN"/>
        <s v="76239-90137-UQ"/>
        <s v="49315-21985-BB"/>
        <s v="34136-36674-OM"/>
        <s v="39396-12890-PE"/>
        <s v="95875-73336-RG"/>
        <s v="25473-43727-BY"/>
        <s v="99643-51048-IQ"/>
        <s v="62173-15287-CU"/>
        <s v="57611-05522-ST"/>
        <s v="76664-37050-DT"/>
        <s v="03090-88267-BQ"/>
        <s v="37651-47492-NC"/>
        <s v="95399-57205-HI"/>
        <s v="24010-66714-HW"/>
        <s v="07591-92789-UA"/>
        <s v="49231-44455-IC"/>
        <s v="50124-88608-EO"/>
        <s v="00888-74814-UZ"/>
        <s v="14158-30713-OB"/>
        <s v="51427-89175-QJ"/>
        <s v="39123-12846-YJ"/>
        <s v="44981-99666-XB"/>
        <s v="24825-51803-CQ"/>
        <s v="77634-13918-GJ"/>
        <s v="13694-25001-LX"/>
        <s v="08523-01791-TI"/>
        <s v="49860-68865-AB"/>
        <s v="21240-83132-SP"/>
        <s v="08350-81623-TF"/>
        <s v="73284-01385-SJ"/>
        <s v="04152-34436-IE"/>
        <s v="06631-86965-XP"/>
        <s v="54619-08558-ZU"/>
        <s v="85589-17020-CX"/>
        <s v="36078-91009-WU"/>
        <s v="15770-27099-GX"/>
        <s v="91460-04823-BX"/>
        <s v="45089-52817-WN"/>
        <s v="76447-50326-IC"/>
        <s v="26333-67911-OL"/>
        <s v="22107-86640-SB"/>
        <s v="09960-34242-LZ"/>
        <s v="04671-85591-RT"/>
        <s v="25729-68859-UA"/>
        <s v="05501-86351-NX"/>
        <s v="04521-04300-OK"/>
        <s v="58689-55264-VK"/>
        <s v="79436-73011-MM"/>
        <s v="65552-60476-KY"/>
        <s v="69904-02729-YS"/>
        <s v="01433-04270-AX"/>
        <s v="14204-14186-LA"/>
        <s v="32948-34398-HC"/>
        <s v="77343-52608-FF"/>
        <s v="42770-36274-QA"/>
        <s v="14103-58987-ZU"/>
        <s v="69958-32065-SW"/>
        <s v="69533-84907-FA"/>
        <s v="76005-95461-CI"/>
        <s v="15395-90855-VB"/>
        <s v="80640-45811-LB"/>
        <s v="28476-04082-GR"/>
        <s v="12018-75670-EU"/>
        <s v="86437-17399-FK"/>
        <s v="62979-53167-ML"/>
        <s v="54810-81899-HL"/>
        <s v="26103-41504-IB"/>
        <s v="76534-45229-SG"/>
        <s v="81744-27332-RR"/>
        <s v="91513-75657-PH"/>
        <s v="30373-66619-CB"/>
        <s v="31582-23562-FM"/>
        <s v="81431-12577-VD"/>
        <s v="68894-91205-MP"/>
        <s v="87602-55754-VN"/>
        <s v="39181-35745-WH"/>
        <s v="30381-64762-NG"/>
        <s v="17503-27693-ZH"/>
        <s v="89442-35633-HJ"/>
        <s v="13654-85265-IL"/>
        <s v="40946-22090-FP"/>
        <s v="29050-93691-TS"/>
        <s v="64395-74865-WF"/>
        <s v="81861-66046-SU"/>
        <s v="13366-78506-KP"/>
        <s v="08847-29858-HN"/>
        <s v="00539-42510-RY"/>
        <s v="45190-08727-NV"/>
        <s v="87049-37901-FU"/>
        <s v="34015-31593-JC"/>
        <s v="90305-50099-SV"/>
        <s v="55871-61935-MF"/>
        <s v="15405-60469-TM"/>
        <s v="06953-94794-FB"/>
        <s v="22305-40299-CY"/>
        <s v="09020-56774-GU"/>
        <s v="92926-08470-YS"/>
        <s v="07250-63194-JO"/>
        <s v="63787-96257-TQ"/>
        <s v="49530-25460-RW"/>
        <s v="66508-21373-OQ"/>
        <s v="20203-03950-FY"/>
        <s v="83895-90735-XH"/>
        <s v="61954-61462-RJ"/>
        <s v="47939-53158-LS"/>
        <s v="61513-27752-FA"/>
        <s v="89714-19856-WX"/>
        <s v="87979-56781-YV"/>
        <s v="74126-88836-KA"/>
        <s v="37397-05992-VO"/>
        <s v="54904-18397-UD"/>
        <s v="19017-95853-EK"/>
        <s v="88593-59934-VU"/>
        <s v="47493-68564-YM"/>
        <s v="82246-82543-DW"/>
        <s v="03384-62101-IY"/>
        <s v="86881-41559-OR"/>
        <s v="02536-18494-AQ"/>
        <s v="58638-01029-CB"/>
        <s v="90312-11148-LA"/>
        <s v="68239-74809-TF"/>
        <s v="91074-60023-IP"/>
        <s v="07972-83748-JI"/>
        <s v="08694-57330-XR"/>
        <s v="68412-11126-YJ"/>
        <s v="69037-66822-DW"/>
        <s v="01297-94364-XH"/>
        <s v="39919-06540-ZI"/>
        <s v="60512-78550-WS"/>
        <s v="40172-12000-AU"/>
        <s v="39019-13649-CL"/>
        <s v="12715-05198-QU"/>
        <s v="04513-76520-QO"/>
        <s v="88446-59251-SQ"/>
        <s v="23779-10274-KN"/>
        <s v="57235-92842-DK"/>
        <s v="75977-30364-AY"/>
        <s v="12299-30914-NG"/>
        <s v="59971-35626-YJ"/>
        <s v="15380-76513-PS"/>
        <s v="73564-98204-EY"/>
        <s v="72282-40594-RX"/>
        <s v="17514-94165-RJ"/>
        <s v="56248-75861-JX"/>
        <s v="97855-54761-IS"/>
        <s v="96544-91644-IT"/>
        <s v="51971-70393-QM"/>
        <s v="06812-11924-IK"/>
        <s v="59741-90220-OW"/>
        <s v="62682-27930-PD"/>
        <s v="00256-19905-YG"/>
        <s v="38890-22576-UI"/>
        <s v="94573-61802-PH"/>
        <s v="86447-02699-UT"/>
        <s v="51432-27169-KN"/>
        <s v="43074-00987-PB"/>
        <s v="04739-85772-QT"/>
        <s v="28279-78469-YW"/>
        <s v="91829-99544-DS"/>
        <s v="38978-59582-JP"/>
        <s v="86504-96610-BH"/>
        <s v="75986-98864-EZ"/>
        <s v="66776-88682-RG"/>
        <s v="85851-78384-DM"/>
        <s v="55232-81621-BX"/>
        <s v="80310-92912-JA"/>
        <s v="19821-05175-WZ"/>
        <s v="01338-83217-GV"/>
        <s v="66044-25298-TA"/>
        <s v="28728-47861-TZ"/>
        <s v="32638-38620-AX"/>
        <s v="83163-65741-IH"/>
        <s v="89422-58281-FD"/>
        <s v="76293-30918-DQ"/>
        <s v="86779-84838-EJ"/>
        <s v="66806-41795-MX"/>
        <s v="64875-71224-UI"/>
        <s v="16982-35708-BZ"/>
        <s v="66708-26678-QK"/>
        <s v="08743-09057-OO"/>
        <s v="37490-01572-JW"/>
        <s v="01811-60350-CU"/>
        <s v="24766-58139-GT"/>
        <s v="90123-70970-NY"/>
        <s v="93809-05424-MG"/>
        <s v="85425-33494-HQ"/>
        <s v="54387-64897-XC"/>
        <s v="01035-70465-UO"/>
        <s v="84260-39432-ML"/>
        <s v="69779-40609-RS"/>
        <s v="80247-70000-HT"/>
        <s v="35058-04550-VC"/>
        <s v="27226-53717-SY"/>
        <s v="02002-98725-CH"/>
        <s v="38487-01549-MV"/>
        <s v="98573-41811-EQ"/>
        <s v="72463-75685-MV"/>
        <s v="10225-91535-AI"/>
        <s v="48090-06534-HI"/>
        <s v="80444-58185-FX"/>
        <s v="13561-92774-WP"/>
        <s v="11550-78378-GE"/>
        <s v="90961-35603-RP"/>
        <s v="57145-03803-ZL"/>
        <s v="89115-11966-VF"/>
        <s v="05754-41702-FG"/>
        <s v="84269-49816-ML"/>
        <s v="23600-98432-ME"/>
        <s v="79058-02767-CP"/>
        <s v="89208-74646-UK"/>
        <s v="11408-81032-UR"/>
        <s v="32070-55528-UG"/>
        <s v="48873-84433-PN"/>
        <s v="32928-18158-OW"/>
        <s v="89711-56688-GG"/>
        <s v="48389-71976-JB"/>
        <s v="84033-80762-EQ"/>
        <s v="12743-00952-KO"/>
        <s v="41505-42181-EF"/>
        <s v="14307-87663-KB"/>
        <s v="08360-19442-GB"/>
        <s v="93405-51204-UW"/>
        <s v="97152-03355-IW"/>
        <s v="79216-73157-TE"/>
        <s v="20259-47723-AC"/>
        <s v="04666-71569-RI"/>
        <s v="08909-77713-CG"/>
        <s v="84340-73931-VV"/>
        <s v="04609-95151-XH"/>
        <s v="99562-88650-YF"/>
        <s v="46560-73885-PJ"/>
        <s v="80179-44620-WN"/>
        <s v="59081-87231-VP"/>
        <s v="07878-45872-CC"/>
        <s v="12444-05174-OO"/>
        <s v="34665-62561-AU"/>
        <s v="77877-11993-QH"/>
        <s v="32291-18308-YZ"/>
        <s v="25754-33191-ZI"/>
        <s v="53120-45532-KL"/>
        <s v="36605-83052-WB"/>
        <s v="53683-35977-KI"/>
        <s v="07972-83134-NM"/>
        <s v="25514-23938-IQ"/>
        <s v="49084-44492-OJ"/>
        <s v="76624-72205-CK"/>
        <s v="12729-50170-JE"/>
        <s v="43974-44760-QI"/>
        <s v="30585-48726-BK"/>
        <s v="16123-07017-TY"/>
        <s v="27723-45097-MH"/>
        <s v="37078-56703-AF"/>
        <s v="79420-11075-MY"/>
        <s v="57504-13456-UO"/>
        <s v="53751-57560-CN"/>
        <s v="96112-42558-EA"/>
        <s v="03157-23165-UB"/>
        <s v="51466-52850-AG"/>
        <s v="57145-31023-FK"/>
        <s v="66408-53777-VE"/>
        <s v="53035-99701-WG"/>
        <s v="45899-92796-EI"/>
        <s v="17649-28133-PY"/>
        <s v="49612-33852-CN"/>
        <s v="66976-43829-YG"/>
        <s v="64852-04619-XZ"/>
        <s v="58690-31815-VY"/>
        <s v="62863-81239-DT"/>
        <s v="21177-40725-CF"/>
        <s v="99421-80253-UI"/>
        <s v="45315-50206-DK"/>
        <s v="09595-95726-OV"/>
        <s v="60221-67036-TD"/>
        <s v="62923-29397-KX"/>
        <s v="33011-52383-BA"/>
        <s v="86768-91598-FA"/>
        <s v="37191-12203-MX"/>
        <s v="16545-76328-JY"/>
        <s v="74330-29286-RO"/>
        <s v="22349-47389-GY"/>
        <s v="70290-38099-GB"/>
        <s v="18741-72071-PP"/>
        <s v="62588-82624-II"/>
        <s v="37430-29579-HD"/>
        <s v="84132-22322-QT"/>
        <s v="37445-17791-NQ"/>
        <s v="58511-10548-ZU"/>
        <s v="47725-34771-FJ"/>
        <s v="53086-67334-KT"/>
        <s v="83308-82257-UN"/>
        <s v="37274-08534-FM"/>
        <s v="54004-04664-AA"/>
        <s v="26822-19510-SD"/>
        <s v="06432-73165-ML"/>
        <s v="96503-31833-CW"/>
        <s v="63985-64148-MG"/>
        <s v="19597-91185-CM"/>
        <s v="79814-23626-JR"/>
        <s v="43439-94003-DW"/>
        <s v="97655-45555-LI"/>
        <s v="64418-01720-VW"/>
        <s v="96836-09258-RI"/>
        <s v="69529-07533-CV"/>
        <s v="94840-49457-UD"/>
        <s v="81414-81273-DK"/>
        <s v="76930-61689-CH"/>
        <s v="12839-56537-TQ"/>
        <s v="62741-01322-HU"/>
        <s v="44932-34838-RM"/>
        <s v="91181-19412-RQ"/>
        <s v="37182-54930-XC"/>
        <s v="08613-17327-XT"/>
        <s v="70451-38048-AH"/>
        <s v="35442-75769-PL"/>
        <s v="83737-56117-JE"/>
        <s v="07095-81281-NJ"/>
        <s v="77043-48851-HG"/>
        <s v="78224-60622-KH"/>
        <s v="83105-86631-IU"/>
        <s v="99358-65399-TC"/>
        <s v="94525-76037-JP"/>
        <s v="82718-93677-XO"/>
        <s v="44708-78241-DF"/>
        <s v="23039-93032-FN"/>
        <s v="35256-12529-FT"/>
        <s v="86100-33488-WP"/>
        <s v="64435-53100-WM"/>
        <s v="44699-43836-UH"/>
        <s v="29588-35679-RG"/>
        <s v="64815-54078-HH"/>
        <s v="59572-41990-XY"/>
        <s v="32481-61533-ZJ"/>
        <s v="31587-92570-HL"/>
        <s v="93832-04799-ID"/>
        <s v="59367-30821-ZQ"/>
        <s v="83947-45528-ET"/>
        <s v="60799-92593-CX"/>
        <s v="61600-55136-UM"/>
        <s v="59771-90302-OF"/>
        <s v="16880-78077-FB"/>
        <s v="74415-50873-FC"/>
        <s v="31798-95707-NR"/>
        <s v="59122-08794-WT"/>
        <s v="37238-52421-JJ"/>
        <s v="48854-01899-FN"/>
        <s v="80896-38819-DW"/>
        <s v="29814-01459-RC"/>
        <s v="48497-29281-FE"/>
        <s v="43605-12616-YH"/>
        <s v="21907-75962-VB"/>
        <s v="69503-12127-YD"/>
        <s v="68810-07329-EU"/>
        <s v="08478-75251-OG"/>
        <s v="17005-82030-EA"/>
        <s v="42179-95059-DO"/>
        <s v="55989-39849-WO"/>
        <s v="28932-49296-TM"/>
        <s v="86144-10144-CB"/>
        <s v="60973-72562-DQ"/>
        <s v="11263-86515-VU"/>
        <s v="60004-62976-NI"/>
        <s v="77876-28498-HI"/>
        <s v="61302-06948-EH"/>
        <s v="06757-96251-UH"/>
        <s v="44530-75983-OD"/>
        <s v="44865-58249-RY"/>
        <s v="36021-61205-DF"/>
        <s v="75716-12782-SS"/>
        <s v="11812-00461-KH"/>
        <s v="46681-78850-ZW"/>
        <s v="01932-87052-KO"/>
        <s v="16046-34805-ZF"/>
        <s v="34546-70516-LR"/>
        <s v="73699-93557-FZ"/>
        <s v="86686-37462-CK"/>
        <s v="14298-02150-KH"/>
        <s v="48675-07824-HJ"/>
        <s v="18551-80943-YQ"/>
        <s v="19196-09748-DB"/>
        <s v="72233-08665-IP"/>
        <s v="53817-13148-RK"/>
        <s v="92227-49331-QR"/>
        <s v="12997-41076-FQ"/>
        <s v="44220-00348-MB"/>
        <s v="93047-98331-DD"/>
        <s v="67285-75317-XI"/>
        <s v="88167-57964-PH"/>
        <s v="16106-36039-QS"/>
        <s v="98921-82417-GN"/>
        <s v="55265-75151-AK"/>
        <s v="47386-50743-FG"/>
        <s v="32622-54551-UC"/>
        <s v="48419-02347-XP"/>
        <s v="14121-20527-OJ"/>
        <s v="53486-73919-BQ"/>
        <s v="21889-94615-WT"/>
        <s v="87726-16941-QW"/>
        <s v="03677-09134-BC"/>
        <s v="93224-71517-WV"/>
        <s v="76263-95145-GJ"/>
        <s v="68555-89840-GZ"/>
        <s v="70624-19112-AO"/>
        <s v="58916-61837-QH"/>
        <s v="89292-52335-YZ"/>
        <s v="77284-34297-YY"/>
        <s v="50449-80974-BZ"/>
        <s v="08120-16183-AW"/>
        <s v="68044-89277-ML"/>
        <s v="71364-35210-HS"/>
        <s v="37177-68797-ON"/>
        <s v="60308-06944-GS"/>
        <s v="49888-39458-PF"/>
        <s v="60748-46813-DZ"/>
        <s v="16385-11286-NX"/>
        <s v="72164-90254-EJ"/>
        <s v="67010-92988-CT"/>
        <s v="15776-91507-GT"/>
        <s v="23473-41001-CD"/>
        <s v="23446-47798-ID"/>
        <s v="28327-84469-ND"/>
        <s v="42466-87067-DT"/>
        <s v="62246-99443-HF"/>
        <s v="99869-55718-UU"/>
        <s v="77421-46059-RY"/>
        <s v="49894-06550-OQ"/>
        <s v="72028-63343-SU"/>
        <s v="10074-20104-NN"/>
        <s v="71769-10219-IM"/>
        <s v="22221-71106-JD"/>
        <s v="99735-44927-OL"/>
        <s v="27132-68907-RC"/>
        <s v="90440-62727-HI"/>
        <s v="36769-16558-SX"/>
        <s v="10138-31681-SD"/>
        <s v="24669-76297-SF"/>
        <s v="78050-20355-DI"/>
        <s v="79825-17822-UH"/>
        <s v="03990-21586-MQ"/>
        <s v="27493-46921-TZ"/>
        <s v="58816-74064-TF"/>
        <s v="09818-59895-EH"/>
        <s v="06488-46303-IZ"/>
        <s v="93046-67561-AY"/>
        <s v="68946-40750-LK"/>
        <s v="38387-64959-WW"/>
        <s v="48418-60841-CC"/>
        <s v="13736-92418-JS"/>
        <s v="33000-22405-LO"/>
        <s v="46959-60474-LT"/>
        <s v="73431-39823-UP"/>
        <s v="90993-98984-JK"/>
        <s v="06552-04430-AG"/>
        <s v="54597-57004-QM"/>
        <s v="50238-24377-ZS"/>
        <s v="60370-41934-IF"/>
        <s v="06899-54551-EH"/>
        <s v="66458-91190-YC"/>
        <s v="80463-43913-WZ"/>
        <s v="67204-04870-LG"/>
        <s v="22721-63196-UJ"/>
        <s v="55515-37571-RS"/>
        <s v="25598-77476-CB"/>
        <s v="14888-85625-TM"/>
        <s v="92793-68332-NR"/>
        <s v="64439-27325-LG"/>
        <s v="78570-76770-LB"/>
        <s v="98661-69719-VI"/>
        <s v="82990-92703-IX"/>
        <s v="49412-86877-VY"/>
        <s v="70879-00984-FJ"/>
        <s v="53414-73391-CR"/>
        <s v="43606-83072-OA"/>
        <s v="84466-22864-CE"/>
        <s v="76499-89100-JQ"/>
        <s v="39582-35773-ZJ"/>
        <s v="66240-46962-IO"/>
        <s v="10637-45522-ID"/>
        <s v="92599-58687-CS"/>
        <s v="06058-48844-PI"/>
        <s v="53631-24432-SY"/>
        <s v="18275-73980-KL"/>
        <s v="23187-65750-HZ"/>
        <s v="22725-79522-GP"/>
        <s v="06279-72603-JE"/>
        <s v="83543-79246-ON"/>
        <s v="66794-66795-VW"/>
        <s v="95424-67020-AP"/>
        <s v="73017-69644-MS"/>
        <s v="67423-10113-LM"/>
        <s v="48582-05061-RY"/>
        <s v="32031-49093-KE"/>
        <s v="31715-98714-OO"/>
        <s v="73759-17258-KA"/>
        <s v="64897-79178-MH"/>
        <s v="73346-85564-JB"/>
        <s v="07476-13102-NJ"/>
        <s v="87223-37422-SK"/>
        <s v="57837-15577-YK"/>
        <s v="10142-55267-YO"/>
        <s v="73647-66148-VM"/>
        <s v="92976-19453-DT"/>
        <s v="89757-51438-HX"/>
        <s v="76192-13390-HZ"/>
        <s v="02009-87294-SY"/>
        <s v="82872-34456-LJ"/>
        <s v="13181-04387-LI"/>
        <s v="24845-36117-TI"/>
        <s v="86646-65810-TD"/>
        <s v="59480-02795-IU"/>
        <s v="61809-87758-LJ"/>
        <s v="77408-43873-RS"/>
        <s v="18366-65239-WF"/>
        <s v="19485-98072-PS"/>
        <s v="72072-33025-SD"/>
        <s v="58118-22461-GC"/>
        <s v="90940-63327-DJ"/>
        <s v="64481-42546-II"/>
        <s v="27536-28463-NJ"/>
        <s v="70140-82812-KD"/>
        <s v="91895-55605-LS"/>
        <s v="43155-71724-XP"/>
        <s v="32038-81174-JF"/>
        <s v="59205-20324-NB"/>
        <s v="99899-54612-NX"/>
        <s v="26248-84194-FI"/>
        <s v="84493-71314-WX"/>
        <s v="39789-43945-IV"/>
        <s v="38972-89678-ZM"/>
        <s v="91465-84526-IJ"/>
        <s v="22832-98538-RB"/>
        <s v="30844-91890-ZA"/>
        <s v="05325-97750-WP"/>
        <s v="88992-49081-AT"/>
        <s v="10204-31464-SA"/>
        <s v="75156-80911-YT"/>
        <s v="53971-49906-PZ"/>
        <s v="10728-17633-ST"/>
        <s v="13549-65017-VE"/>
        <s v="87688-42420-TO"/>
        <s v="51901-35210-UI"/>
        <s v="62483-50867-OM"/>
        <s v="92753-50029-SD"/>
        <s v="53809-98498-SN"/>
        <s v="66308-13503-KD"/>
        <s v="82458-87830-JE"/>
        <s v="41611-34336-WT"/>
        <s v="70089-27418-UJ"/>
        <s v="99978-56910-BN"/>
        <s v="09668-23340-IC"/>
        <s v="39457-62611-YK"/>
        <s v="90985-89807-RW"/>
        <s v="17816-67941-ZS"/>
        <s v="90816-65619-LM"/>
        <s v="69761-61146-KD"/>
        <s v="24040-20817-QB"/>
        <s v="19524-21432-XP"/>
        <s v="14398-43114-RV"/>
        <s v="41486-52502-QQ"/>
        <s v="20236-64364-QL"/>
        <s v="29102-40100-TZ"/>
        <s v="09171-42203-EB"/>
        <s v="29060-75856-UI"/>
        <s v="17088-16989-PL"/>
        <s v="14756-18321-CL"/>
        <s v="13324-78688-MI"/>
        <s v="73799-04749-BM"/>
        <s v="01927-46702-YT"/>
        <s v="80467-17137-TO"/>
        <s v="14640-87215-BK"/>
        <s v="94447-35885-HK"/>
        <s v="71034-49694-CS"/>
        <s v="00445-42781-KX"/>
        <s v="96116-24737-LV"/>
        <s v="18684-73088-YL"/>
        <s v="74671-55639-TU"/>
        <s v="17488-65879-XL"/>
        <s v="46431-09298-OU"/>
        <s v="60378-26473-FE"/>
        <s v="34927-68586-ZV"/>
        <s v="29051-27555-GD"/>
        <s v="52143-35672-JF"/>
        <s v="64918-67725-MN"/>
        <s v="85634-61759-ND"/>
        <s v="40180-22940-QB"/>
        <s v="34666-76738-SQ"/>
        <s v="98536-88616-FF"/>
        <s v="55621-06130-SA"/>
        <s v="45666-86771-EH"/>
        <s v="24689-69376-XX"/>
        <s v="71891-51101-VQ"/>
        <s v="71749-05400-CN"/>
        <s v="64845-00270-NO"/>
        <s v="29851-36402-UX"/>
        <s v="12190-25421-WM"/>
        <s v="52316-30571-GD"/>
        <s v="23243-92649-RY"/>
        <s v="39528-19971-OR"/>
        <s v="32743-78448-KT"/>
        <s v="93417-12322-YB"/>
        <s v="56891-86662-UY"/>
        <s v="40414-26467-VE"/>
        <s v="87858-83734-RK"/>
        <s v="46818-20198-GB"/>
        <s v="29808-89098-XD"/>
        <s v="78786-77449-RQ"/>
        <s v="27878-42224-QF"/>
        <s v="25331-13794-SB"/>
        <s v="55864-37682-GQ"/>
        <s v="97005-25609-CQ"/>
        <s v="94058-95794-IJ"/>
        <s v="40214-03678-GU"/>
        <s v="04921-85445-SL"/>
        <s v="53386-94266-LJ"/>
        <s v="49480-85909-DG"/>
        <s v="18293-78136-MN"/>
        <s v="84641-67384-TD"/>
        <s v="72320-29738-EB"/>
        <s v="47355-97488-XS"/>
        <s v="63499-24884-PP"/>
        <s v="39193-51770-FM"/>
        <s v="61323-91967-GG"/>
        <s v="90123-01967-KS"/>
        <s v="15958-25089-OS"/>
        <s v="98430-37820-UV"/>
        <s v="21798-04171-XC"/>
        <s v="52798-46508-HP"/>
        <s v="46478-42970-EM"/>
        <s v="00246-15080-LE"/>
        <s v="94091-86957-HX"/>
        <s v="26295-44907-DK"/>
        <s v="95351-96177-QV"/>
        <s v="92204-96636-BS"/>
        <s v="03010-30348-UA"/>
        <s v="13441-34686-SW"/>
        <s v="96612-41722-VJ"/>
        <s v="25504-41681-WA"/>
        <s v="75443-07820-DZ"/>
        <s v="39276-95489-XV"/>
        <s v="61437-83623-PZ"/>
        <s v="34317-87258-HQ"/>
        <s v="18570-80998-ZS"/>
        <s v="66580-33745-OQ"/>
        <s v="19820-29285-FD"/>
        <s v="11349-55147-SN"/>
        <s v="21141-12455-VB"/>
        <s v="71003-85639-HB"/>
        <s v="58443-95866-YO"/>
        <s v="89646-21249-OH"/>
        <s v="64988-20636-XQ"/>
        <s v="34704-83143-KS"/>
        <s v="67388-17544-XX"/>
        <s v="69411-48470-ID"/>
        <s v="97741-98924-KT"/>
        <s v="79857-78167-KO"/>
        <s v="46963-10322-ZA"/>
        <s v="93812-74772-MV"/>
        <s v="48203-23480-UB"/>
        <s v="60357-65386-RD"/>
        <s v="35099-13971-JI"/>
        <s v="01304-59807-OB"/>
        <s v="50705-17295-NK"/>
        <s v="77657-61366-FY"/>
        <s v="57192-13428-PL"/>
        <s v="24891-77957-LU"/>
        <s v="64896-18468-BT"/>
        <s v="84761-40784-SV"/>
        <s v="20236-42322-CM"/>
        <s v="49671-11547-WG"/>
        <s v="57976-33535-WK"/>
        <s v="55915-19477-MK"/>
        <s v="28121-11641-UA"/>
        <s v="09540-70637-EV"/>
        <s v="17775-77072-PP"/>
        <s v="90392-73338-BC"/>
        <s v="10725-45724-CO"/>
        <s v="87242-18006-IR"/>
        <s v="36572-91896-PP"/>
        <s v="25181-97933-UX"/>
        <s v="55374-03175-IA"/>
        <s v="76948-43532-JS"/>
        <s v="24344-88599-PP"/>
        <s v="54462-58311-YF"/>
        <s v="90767-92589-LV"/>
        <s v="27517-43747-YD"/>
        <s v="77828-66867-KH"/>
        <s v="41054-59693-XE"/>
        <s v="26314-66792-VP"/>
        <s v="69410-04668-MA"/>
        <s v="24972-55878-KX"/>
        <s v="46296-42617-OQ"/>
        <s v="44494-89923-UW"/>
        <s v="11621-09964-ID"/>
        <s v="76319-80715-II"/>
        <s v="91654-79216-IC"/>
        <s v="56450-21890-HK"/>
        <s v="40600-58915-WZ"/>
        <s v="66527-94478-PB"/>
        <s v="77154-45038-IH"/>
        <s v="08439-55669-AI"/>
        <s v="91509-62250-GN"/>
        <s v="83833-46106-ZC"/>
        <s v="19383-33606-PW"/>
        <s v="67052-76184-CB"/>
        <s v="43452-18035-DH"/>
        <s v="88060-50676-MV"/>
        <s v="89574-96203-EP"/>
        <s v="12607-75113-UV"/>
        <s v="56991-05510-PR"/>
        <s v="01841-48191-NL"/>
        <s v="33269-10023-CO"/>
        <s v="31245-81098-PJ"/>
        <s v="08946-56610-IH"/>
        <s v="20260-32948-EB"/>
        <s v="31613-41626-KX"/>
        <s v="75961-20170-RD"/>
        <s v="72524-06410-KD"/>
        <s v="98918-34330-GY"/>
        <s v="51497-50894-WU"/>
        <s v="98636-90072-YE"/>
        <s v="47011-57815-HJ"/>
        <s v="61253-98356-VD"/>
        <s v="96762-10814-DA"/>
        <s v="63112-10870-LC"/>
        <s v="21403-49423-PD"/>
        <s v="29581-13303-VB"/>
        <s v="86110-83695-YS"/>
        <s v="80454-42225-FT"/>
        <s v="29129-60664-KO"/>
        <s v="63025-62939-AN"/>
        <s v="49012-12987-QT"/>
        <s v="50924-94200-SQ"/>
        <s v="15673-18812-IU"/>
        <s v="52151-75971-YY"/>
        <s v="19413-02045-CG"/>
        <s v="98185-92775-KT"/>
        <s v="86991-53901-AT"/>
        <s v="78226-97287-JI"/>
        <s v="27930-59250-JT"/>
        <s v="40560-18556-YE"/>
        <s v="40780-22081-LX"/>
        <s v="01603-43789-TN"/>
        <s v="75419-92838-TI"/>
        <s v="96516-97464-MF"/>
        <s v="90285-56295-PO"/>
        <s v="08100-71102-HQ"/>
        <s v="84074-28110-OV"/>
        <s v="12747-63766-EU"/>
        <s v="83490-88357-LJ"/>
        <s v="53729-30320-XZ"/>
        <s v="50384-52703-LA"/>
        <s v="53864-36201-FG"/>
        <s v="70631-33225-MZ"/>
        <s v="54798-14109-HC"/>
        <s v="08023-52962-ET"/>
        <s v="41899-00283-VK"/>
        <s v="39011-18412-GR"/>
        <s v="60255-12579-PZ"/>
        <s v="80541-38332-BP"/>
        <s v="72778-50968-UQ"/>
        <s v="23941-30203-MO"/>
        <s v="96434-50068-DZ"/>
        <s v="11729-74102-XB"/>
        <s v="88116-12604-TE"/>
        <s v="13082-41034-PD"/>
        <s v="18082-74419-QH"/>
        <s v="49401-45041-ZU"/>
        <s v="41252-45992-VS"/>
        <s v="00852-54571-WP"/>
        <s v="13321-57602-GK"/>
        <s v="75006-89922-VW"/>
        <s v="52098-80103-FD"/>
        <s v="60121-12432-VU"/>
        <s v="68346-14810-UA"/>
        <s v="48464-99723-HK"/>
        <s v="88420-46464-XE"/>
        <s v="37762-09530-MP"/>
        <s v="47268-50127-XY"/>
        <s v="25544-84179-QC"/>
        <s v="32058-76765-ZL"/>
        <s v="69171-65646-UC"/>
        <s v="22503-52799-MI"/>
        <s v="08934-65581-ZI"/>
        <s v="15764-22559-ZT"/>
        <s v="87519-68847-ZG"/>
        <s v="78012-56878-UB"/>
        <s v="77192-72145-RG"/>
        <s v="86071-79238-CX"/>
        <s v="16809-16936-WF"/>
        <s v="11212-69985-ZJ"/>
        <s v="53893-01719-CL"/>
        <s v="66028-99867-WJ"/>
        <s v="62839-56723-CH"/>
        <s v="96849-52854-CR"/>
        <s v="19755-55847-VW"/>
        <s v="32900-82606-BO"/>
        <s v="20118-28138-QD"/>
        <s v="84057-45461-AH"/>
        <s v="90882-88130-KQ"/>
        <s v="21617-79890-DD"/>
        <s v="20256-54689-LO"/>
        <s v="17572-27091-AA"/>
        <s v="82300-88786-UE"/>
        <s v="65732-22589-OW"/>
        <s v="77175-09826-SF"/>
        <s v="07237-32539-NB"/>
        <s v="54722-76431-EX"/>
        <s v="67847-82662-TE"/>
        <s v="51114-51191-EW"/>
        <s v="91809-58808-TV"/>
        <s v="84996-26826-DK"/>
        <s v="93676-95250-XJ"/>
        <s v="28300-14355-GF"/>
        <s v="91190-84826-IQ"/>
        <s v="34570-99384-AF"/>
        <s v="57808-90533-UE"/>
        <s v="76060-30540-LB"/>
        <s v="76730-63769-ND"/>
        <s v="96042-27290-EQ"/>
        <s v="51940-02669-OR"/>
        <s v="99144-98314-GN"/>
        <s v="16358-63919-CE"/>
        <s v="67743-54817-UT"/>
        <s v="44601-51441-BH"/>
        <s v="97201-58870-WB"/>
        <s v="19849-12926-QF"/>
        <s v="40535-56770-UM"/>
        <s v="74940-09646-MU"/>
        <s v="06623-54610-HC"/>
        <s v="89490-75361-AF"/>
        <s v="94526-79230-GZ"/>
        <s v="58559-08254-UY"/>
        <s v="88574-37083-WX"/>
        <s v="67953-79896-AC"/>
        <s v="69207-93422-CQ"/>
        <s v="56060-17602-RG"/>
        <s v="46859-14212-FI"/>
        <s v="33555-01585-RP"/>
        <s v="11932-85629-CU"/>
        <s v="36192-07175-XC"/>
        <s v="46242-54946-ZW"/>
        <s v="95152-82155-VQ"/>
        <s v="13404-39127-WQ"/>
        <s v="40226-52317-IO"/>
        <s v="34419-18068-AG"/>
        <s v="51738-61457-RS"/>
        <s v="86757-52367-ON"/>
        <s v="28158-93383-CK"/>
        <s v="44799-09711-XW"/>
        <s v="53667-91553-LT"/>
        <s v="86579-92122-OC"/>
        <s v="01474-63436-TP"/>
        <s v="90533-82440-EE"/>
        <s v="48553-69225-VX"/>
        <s v="52374-27313-IV"/>
        <s v="14264-41252-SL"/>
        <s v="35367-50483-AR"/>
        <s v="69443-77665-QW"/>
        <s v="63411-51758-QC"/>
        <s v="68605-21835-UF"/>
        <s v="34786-30419-XY"/>
        <s v="15456-29250-RU"/>
        <s v="00886-35803-FG"/>
        <s v="31599-82152-AD"/>
        <s v="76209-39601-ZR"/>
        <s v="15064-65241-HB"/>
        <s v="69215-90789-DL"/>
        <s v="04317-46176-TB"/>
        <s v="04713-57765-KR"/>
        <s v="40959-32642-DN"/>
        <s v="77746-08153-PM"/>
        <s v="49667-96708-JL"/>
        <s v="24155-79322-EQ"/>
        <s v="95342-88311-SF"/>
        <s v="69374-08133-RI"/>
        <s v="83844-95908-RX"/>
        <s v="09667-09231-YM"/>
        <s v="55427-08059-DF"/>
        <s v="06624-54037-BQ"/>
        <s v="48544-90737-AZ"/>
        <s v="79463-01597-FQ"/>
        <s v="27702-50024-XC"/>
        <s v="57360-46846-NS"/>
        <s v="84045-66771-SL"/>
        <s v="46885-00260-TL"/>
        <s v="96446-62142-EN"/>
        <s v="07756-71018-GU"/>
        <s v="92048-47813-QB"/>
        <s v="28699-16256-XV"/>
        <s v="98476-63654-CG"/>
        <s v="55409-07759-YG"/>
        <s v="06136-65250-PG"/>
        <s v="08405-33165-BS"/>
        <s v="66070-30559-WI"/>
        <s v="01282-28364-RZ"/>
        <s v="51277-93873-RP"/>
        <s v="84405-83364-DG"/>
        <s v="83731-53280-YC"/>
        <s v="03917-13632-KC"/>
        <s v="62494-09113-RP"/>
        <s v="70567-65133-CN"/>
        <s v="77869-81373-AY"/>
        <s v="38536-98293-JZ"/>
        <s v="43014-53743-XK"/>
        <s v="64965-78386-MY"/>
        <s v="77131-58092-GE"/>
      </sharedItems>
    </cacheField>
    <cacheField name="Product ID" numFmtId="0">
      <sharedItems count="48">
        <s v="R-M-1"/>
        <s v="E-M-0.5"/>
        <s v="A-L-1"/>
        <s v="E-M-1"/>
        <s v="R-L-2.5"/>
        <s v="L-D-1"/>
        <s v="E-D-0.5"/>
        <s v="L-L-0.2"/>
        <s v="R-M-0.5"/>
        <s v="A-D-1"/>
        <s v="E-L-2.5"/>
        <s v="R-D-2.5"/>
        <s v="L-D-0.2"/>
        <s v="R-M-2.5"/>
        <s v="A-M-0.2"/>
        <s v="E-D-0.2"/>
        <s v="A-D-0.2"/>
        <s v="A-M-1"/>
        <s v="E-M-0.2"/>
        <s v="A-M-0.5"/>
        <s v="A-D-0.5"/>
        <s v="L-M-0.2"/>
        <s v="L-M-0.5"/>
        <s v="L-L-0.5"/>
        <s v="L-M-1"/>
        <s v="R-D-0.2"/>
        <s v="L-L-2.5"/>
        <s v="L-D-2.5"/>
        <s v="E-M-2.5"/>
        <s v="A-L-0.2"/>
        <s v="A-D-2.5"/>
        <s v="L-D-0.5"/>
        <s v="L-L-1"/>
        <s v="E-L-1"/>
        <s v="R-D-0.5"/>
        <s v="R-L-0.5"/>
        <s v="R-M-0.2"/>
        <s v="A-M-2.5"/>
        <s v="E-L-0.5"/>
        <s v="R-D-1"/>
        <s v="R-L-0.2"/>
        <s v="R-L-1"/>
        <s v="A-L-0.5"/>
        <s v="L-M-2.5"/>
        <s v="A-L-2.5"/>
        <s v="E-D-1"/>
        <s v="E-L-0.2"/>
        <s v="E-D-2.5"/>
      </sharedItems>
    </cacheField>
    <cacheField name="Quantity" numFmtId="0">
      <sharedItems containsSemiMixedTypes="0" containsString="0" containsNumber="1" containsInteger="1" minValue="1" maxValue="6" count="6">
        <n v="2"/>
        <n v="5"/>
        <n v="1"/>
        <n v="3"/>
        <n v="4"/>
        <n v="6"/>
      </sharedItems>
    </cacheField>
    <cacheField name="Customer Name" numFmtId="0">
      <sharedItems containsNumber="1" containsInteger="1" containsMixedTypes="1" count="495">
        <s v="Aloisia Allner"/>
        <s v="Piotr Bote"/>
        <s v="Christoffer O' Shea"/>
        <s v="Melvin Wharfe"/>
        <s v="Guthrey Petracci"/>
        <s v="Ferrell Ferber"/>
        <s v="Rosaleen Scholar"/>
        <s v="Patrice Trobe"/>
        <s v="Minni Alabaster"/>
        <s v="Pall Redford"/>
        <s v="Kendal Scardefield"/>
        <s v="Annabel Antuk"/>
        <s v="Chrisy Blofeld"/>
        <s v="Selene Shales"/>
        <s v="Theresita Newbury"/>
        <s v="Adrian Swaine"/>
        <s v="Nelly Basezzi"/>
        <s v="Una Welberry"/>
        <s v="Zorina Ponting"/>
        <s v="Dorie de la Tremoille"/>
        <s v="Hy Zanetto"/>
        <s v="Abigail Tolworthy"/>
        <s v="Olag Baudassi"/>
        <s v="Donna Baskeyfied"/>
        <s v="Raynor McGilvary"/>
        <s v="Inger Bouldon"/>
        <s v="Hartley Mattioli"/>
        <s v="Archambault Gillard"/>
        <s v="Theda Grizard"/>
        <s v="Willa Rolling"/>
        <s v="Correy Cottingham"/>
        <s v="Pammi Endacott"/>
        <s v="Nona Linklater"/>
        <s v="Belvia Umpleby"/>
        <s v="Hayward Goulter"/>
        <s v="Shannon List"/>
        <s v="Aurlie McCarl"/>
        <s v="Jennifer Rangall"/>
        <s v="Melania Beadle"/>
        <s v="Lothaire Mizzi"/>
        <s v="Ami Arnow"/>
        <s v="Bunny Naulls"/>
        <s v="Zaccaria Sherewood"/>
        <s v="Blancha McAmish"/>
        <s v="Elna Grise"/>
        <s v="Loydie Langlais"/>
        <s v="Hamish MacSherry"/>
        <s v="Rudy Farquharson"/>
        <s v="Vicki Kirdsch"/>
        <s v="Ruy Cancellieri"/>
        <s v="Rudiger Di Bartolomeo"/>
        <s v="Dyanna Aizikovitz"/>
        <s v="Emiline Priddis"/>
        <s v="Queenie Veel"/>
        <s v="Isahella Hagland"/>
        <s v="Marie-jeanne Redgrave"/>
        <s v="Shawnee Critchlow"/>
        <s v="Carmina Hubbuck"/>
        <s v="Geneva Standley"/>
        <s v="Muffin Yallop"/>
        <s v="Ezri Hows"/>
        <s v="Mahala Ludwell"/>
        <s v="Stanford Rodliff"/>
        <s v="Hewet Synnot"/>
        <s v="Timofei Woofinden"/>
        <s v="Bidget Tremellier"/>
        <s v="Osbert Robins"/>
        <s v="Ewell Hanby"/>
        <s v="Lowell Keenleyside"/>
        <s v="Abraham Coleman"/>
        <s v="Vallie Kundt"/>
        <s v="Julio Armytage"/>
        <s v="Winn Keyse"/>
        <s v="Leonore Francisco"/>
        <s v="Giacobo Skingle"/>
        <s v="Jacinthe Balsillie"/>
        <s v="Bettina Leffek"/>
        <s v="Jocko Pray"/>
        <s v="Fielding Keinrat"/>
        <s v="Say Risborough"/>
        <s v="Kari Swede"/>
        <s v="Dottie Tift"/>
        <s v="Claiborne Feye"/>
        <s v="Sherman Mewrcik"/>
        <s v="Stanislaus Valsler"/>
        <s v="Serena Earley"/>
        <s v="Minny Chamberlayne"/>
        <s v="Elysee Sketch"/>
        <s v="Odille Thynne"/>
        <s v="Katerina Melloi"/>
        <s v="Abrahan Mussen"/>
        <s v="Anny Mundford"/>
        <s v="Isa Blazewicz"/>
        <s v="Mord Meriet"/>
        <s v="Astrix Kitchingham"/>
        <s v="Madelene Prinn"/>
        <s v="Philipa Petrushanko"/>
        <s v="Emlynne Laird"/>
        <s v="Nealson Cuttler"/>
        <s v="Jenn Munnings"/>
        <s v="Ingaborg Dunwoody"/>
        <s v="Tallie felip"/>
        <s v="Sarette Ducarel"/>
        <s v="Nertie Poolman"/>
        <s v="Constance Halfhide"/>
        <s v="Anselma Attwater"/>
        <s v="Dael Camilletti"/>
        <s v="Murdock Hame"/>
        <s v="Alfy Snowding"/>
        <s v="Rem Furman"/>
        <s v="Monte Percifull"/>
        <s v="Waneta Edinborough"/>
        <s v="Ketty Bromehead"/>
        <s v="Anabelle Hutchens"/>
        <s v="Beltran Mathon"/>
        <s v="Portie Cutchie"/>
        <s v="Conny Gheraldi"/>
        <s v="Tomas Sutty"/>
        <s v="Carlie Harce"/>
        <s v="Friederike Drysdale"/>
        <s v="Devon Magowan"/>
        <s v="Codi Littrell"/>
        <s v="Effie Yurkov"/>
        <s v="Georgena Bentjens"/>
        <s v="Lyn Entwistle"/>
        <s v="Mercedes Acott"/>
        <s v="Devy Bulbrook"/>
        <s v="Rosaline McLae"/>
        <s v="Zacharias Kiffe"/>
        <s v="Cobby Cromwell"/>
        <s v="Tani Taffarello"/>
        <s v="Javier Kopke"/>
        <s v="Arabella Fransewich"/>
        <s v="Myles Seawright"/>
        <s v="Annecorinne Leehane"/>
        <s v="Lenka Rushmer"/>
        <s v="Zachariah Carlson"/>
        <s v="Donnie Hedlestone"/>
        <s v="Dorelia Bury"/>
        <s v="Emlynne Palfrey"/>
        <s v="Christopher Grieveson"/>
        <s v="Flory Crumpe"/>
        <s v="Nanine McCarthy"/>
        <s v="Byram Mergue"/>
        <s v="Mathew Goulter"/>
        <s v="Domeniga Duke"/>
        <s v="Isidore Hussey"/>
        <s v="Cassie Pinkerton"/>
        <s v="Dorian Vizor"/>
        <s v="Ken Lestrange"/>
        <s v="Arel De Lasci"/>
        <s v="Perkin Stonner"/>
        <s v="Rhodie Whife"/>
        <s v="Janifer Bagot"/>
        <s v="Cos Fluin"/>
        <s v="Paola Brydell"/>
        <s v="Natka Leethem"/>
        <s v="Stacy Pickworth"/>
        <s v="Nanny Lush"/>
        <s v="Tess Bennison"/>
        <s v="Freddie Cusick"/>
        <s v="Skylar Jeyness"/>
        <s v="Diena Peetermann"/>
        <s v="Flynn Antony"/>
        <s v="Homer Dulany"/>
        <s v="Fiorenze Drogan"/>
        <s v="Quinn Parsons"/>
        <s v="Elonore Goodings"/>
        <s v="Terencio O'Moylan"/>
        <s v="Wyatan Fetherston"/>
        <s v="Wesley Giorgioni"/>
        <s v="Christy Franseco"/>
        <s v="Catarina Donn"/>
        <s v="Rebeka Worg"/>
        <s v="Shelli Keynd"/>
        <s v="Joshuah Awdry"/>
        <s v="Selie Baulcombe"/>
        <s v="Jodee Caldicott"/>
        <s v="Willey Romao"/>
        <s v="Tomasina Cotmore"/>
        <s v="Nicko Corps"/>
        <s v="Christabel Rubury"/>
        <s v="Parker Tofful"/>
        <s v="Saree Ellesworth"/>
        <s v="Leesa Flaonier"/>
        <s v="Corinna Catcheside"/>
        <s v="Terri Farra"/>
        <s v="Gothart Bamfield"/>
        <s v="Judd De Leek"/>
        <s v="Jany Rudeforth"/>
        <s v="Fanni Marti"/>
        <s v="Elka Windress"/>
        <s v="Nickey Dimbleby"/>
        <s v="Lenore Messenbird"/>
        <s v="Maisie Sarvar"/>
        <s v="Sloan Diviny"/>
        <s v="Anson Iddison"/>
        <s v="Dov Sprosson"/>
        <s v="Randal Longfield"/>
        <s v="Gregorius Kislingbury"/>
        <s v="Xenos Gibbons"/>
        <s v="Gale Croysdale"/>
        <s v="Tania Craggs"/>
        <s v="Auguste Rizon"/>
        <s v="Felice Miell"/>
        <s v="Giordano Lorenzin"/>
        <s v="Freeland Missenden"/>
        <s v="Kiri Avramow"/>
        <s v="Reggis Pracy"/>
        <s v="Broderick McGilvra"/>
        <s v="Anthia McKeller"/>
        <s v="Nevins Glowacz"/>
        <s v="Yulma Dombrell"/>
        <s v="Manuel Darrigoe"/>
        <s v="Minetta Ackrill"/>
        <s v="Melosa Kippen"/>
        <s v="Rod Gowdie"/>
        <s v="Nevsa Fields"/>
        <s v="Orly Ryland"/>
        <s v="Brandy Lottrington"/>
        <s v="Chickie Ragless"/>
        <s v="Koralle Heads"/>
        <s v="Rasia Jacquemard"/>
        <s v="Wain Cholomin"/>
        <s v="Pru Durban"/>
        <s v="Sim Pamphilon"/>
        <s v="Morgen Seson"/>
        <s v="Reube Cawley"/>
        <s v="Agnes Adamides"/>
        <s v="Rodolfo Willoway"/>
        <s v="Araldo Bilbrook"/>
        <s v="Borg Daile"/>
        <s v="Annetta Brentnall"/>
        <s v="Dagny Kornel"/>
        <s v="Julius Mccaull"/>
        <s v="Alberto Hutchinson"/>
        <s v="Roxine Drivers"/>
        <s v="Granger Smallcombe"/>
        <s v="Gardy Dimitriou"/>
        <s v="Ailey Brash"/>
        <s v="Wendeline McInerney"/>
        <s v="Stanly Keets"/>
        <s v="Keefer Cake"/>
        <s v="Franny Kienlein"/>
        <s v="Becky Semkins"/>
        <s v="Bob Giannazzi"/>
        <s v="Uriah Lethbrig"/>
        <s v="Felicia Jecock"/>
        <s v="Hamlen Pallister"/>
        <s v="Wain Stearley"/>
        <s v="Alf Housaman"/>
        <s v="Emelita Shearsby"/>
        <s v="Nadia Erswell"/>
        <s v="Diane-marie Wincer"/>
        <s v="Heall Perris"/>
        <s v="Camellia Kid"/>
        <s v="Celia Bakeup"/>
        <s v="Pippo Witherington"/>
        <s v="Cindra Burling"/>
        <s v="Karl Imorts"/>
        <s v="Mag Armistead"/>
        <s v="Vasili Upstone"/>
        <s v="Erny Stenyng"/>
        <s v="Webb Speechly"/>
        <s v="Lem Pennacci"/>
        <s v="Donny Fries"/>
        <s v="Nannie Naseby"/>
        <s v="Kris O'Cullen"/>
        <s v="Amii Gallyon"/>
        <s v="Killian Osler"/>
        <s v="Zack Pellett"/>
        <s v="Heda Fromant"/>
        <s v="Dom Milella"/>
        <s v="Bette-ann Munden"/>
        <s v="Nick Brakespear"/>
        <s v="Granville Alberts"/>
        <s v="Madelaine Sharples"/>
        <s v="Cissiee Raisbeck"/>
        <s v="Kenton Wetherick"/>
        <s v="Hatty Dovydenas"/>
        <s v="Brendan Grece"/>
        <s v="Abbe Thys"/>
        <s v="Audra Kelston"/>
        <s v="Claiborne Mottram"/>
        <s v="Donalt Sangwin"/>
        <s v="Herbie Peppard"/>
        <s v="Maggy Harby"/>
        <s v="Phyllys Ormerod"/>
        <s v="Tymon Zanetti"/>
        <s v="Reinaldos Kirtley"/>
        <s v="Russell Donet"/>
        <s v="Rickey Readie"/>
        <s v="Zilvia Claisse"/>
        <s v="Valenka Stansbury"/>
        <s v="Jewelle Shenton"/>
        <s v="Kylie Mowat"/>
        <s v="Gabriel Starcks"/>
        <s v="Kienan Scholard"/>
        <s v="Krissie Hammett"/>
        <s v="Peyter Lauritzen"/>
        <s v="Emalee Rolin"/>
        <s v="Jorge Bettison"/>
        <s v="Brendin Peattie"/>
        <s v="Shay Couronne"/>
        <s v="Angelia Cleyburn"/>
        <s v="Betti Lacasa"/>
        <s v="Vita Pummery"/>
        <s v="Linus Flippelli"/>
        <s v="Innis Renhard"/>
        <s v="Josy Bus"/>
        <s v="Bertine Byrd"/>
        <s v="Dianne Chardin"/>
        <s v="Wallis Bernth"/>
        <s v="Faunie Brigham"/>
        <s v="Cami Meir"/>
        <s v="Marjorie Yoxen"/>
        <s v="Lindy Uttermare"/>
        <s v="Carolee Winchcombe"/>
        <s v="Neville Piatto"/>
        <s v="Jeno Capey"/>
        <s v="Maggy Baistow"/>
        <s v="Marne Mingey"/>
        <s v="Dottie Rallin"/>
        <s v="Tuckie Mathonnet"/>
        <s v="Cecily Stebbings"/>
        <s v="Rhetta Zywicki"/>
        <s v="Marvin Malloy"/>
        <s v="Sylas Jennaroy"/>
        <s v="Hewitt Jarret"/>
        <s v="Ardith Chill"/>
        <s v="Shermy Moseby"/>
        <s v="Ira Sjostrom"/>
        <s v="Jermaine Branchett"/>
        <s v="Janella Millett"/>
        <s v="Cecil Weatherall"/>
        <s v="Layne Imason"/>
        <s v="Corrie Wass"/>
        <s v="Gabey Cogan"/>
        <s v="Milty Middis"/>
        <s v="Anjanette Goldie"/>
        <s v="Laryssa Benediktovich"/>
        <s v="Theo Jacobovitz"/>
        <s v="Deonne Shortall"/>
        <s v="Kevan Grinsted"/>
        <s v="Francesco Dressel"/>
        <s v="Ambrosio Weinmann"/>
        <s v="Roxie Deaconson"/>
        <s v="Johna Bluck"/>
        <s v="Jimmy Dymoke"/>
        <s v="Barrett Gudde"/>
        <s v="Vivyan Dunning"/>
        <s v="Barrie Fallowes"/>
        <s v="Shelli De Banke"/>
        <s v="Stearne Count"/>
        <s v="Silas Deehan"/>
        <s v="Alon Pllu"/>
        <s v="Selestina Greedyer"/>
        <s v="Darice Heaford"/>
        <s v="Reynolds Crookshanks"/>
        <s v="Niels Leake"/>
        <s v="Nico Hubert"/>
        <s v="Derrek Allpress"/>
        <s v="Rochette Huscroft"/>
        <s v="Andie Rudram"/>
        <s v="Jacquelyn Maha"/>
        <s v="Alica Kift"/>
        <s v="Jarret Toye"/>
        <s v="Natal Vigrass"/>
        <s v="Kandace Cragell"/>
        <s v="Reese Lidgey"/>
        <s v="Samuele Klaaassen"/>
        <s v="Hussein Olliff"/>
        <s v="Felita Eshmade"/>
        <s v="Hazel Iacopini"/>
        <s v="Bran Sterke"/>
        <s v="Philomena Traite"/>
        <s v="Fernando Sulman"/>
        <s v="Lorelei Nardoni"/>
        <s v="Sharona Danilchik"/>
        <s v="Bobby Folomkin"/>
        <s v="Riva De Micoli"/>
        <s v="Krishnah Incogna"/>
        <s v="Martie Brimilcombe"/>
        <s v="Mellisa Mebes"/>
        <s v="Dorette Hinemoor"/>
        <s v="Jule Deehan"/>
        <s v="Devora Maton"/>
        <s v="Verne Dunkerley"/>
        <s v="Adorne Gregoratti"/>
        <s v="Graeme Whitehead"/>
        <s v="Haslett Jodrelle"/>
        <s v="Kaela Nottram"/>
        <s v="Silvan McShea"/>
        <s v="Jereme Gippes"/>
        <s v="Gregorius Trengrove"/>
        <s v="Merell Zanazzi"/>
        <s v="Guenevere Ruggen"/>
        <s v="Man Fright"/>
        <s v="Caddric Krzysztofiak"/>
        <s v="Jammie Cloke"/>
        <s v="Kathleen Diable"/>
        <s v="Agretha Melland"/>
        <s v="Alberta Balsdone"/>
        <s v="Micky Glover"/>
        <s v="Silvanus Enefer"/>
        <s v="Marvin Gundry"/>
        <s v="Allis Wilmore"/>
        <s v="Eustace Stenton"/>
        <s v="Lyndsey MacManus"/>
        <s v="Correy Bourner"/>
        <s v="Kandy Heddan"/>
        <s v="Adora Roubert"/>
        <s v="Helaina Rainforth"/>
        <s v="Isac Jesper"/>
        <s v="Nadeen Broomer"/>
        <s v="Frans Habbergham"/>
        <s v="Romain Avrashin"/>
        <s v="Lukas Whittlesee"/>
        <s v="Adelheid Gladhill"/>
        <s v="Edin Mathe"/>
        <s v="Spencer Wastell"/>
        <s v="Bobbe Jevon"/>
        <s v="Bear Gaish"/>
        <s v="Skipton Morrall"/>
        <s v="Kriste Wessel"/>
        <s v="Boyce Tarte"/>
        <s v="Cece Inker"/>
        <s v="Grazia Oats"/>
        <s v="Ronda Pyson"/>
        <s v="Rafaela Treacher"/>
        <s v="Margie Palleske"/>
        <s v="Filip Antcliffe"/>
        <s v="Claudie Weond"/>
        <s v="Jaquenette Skentelbery"/>
        <s v="Kippie Marrison"/>
        <s v="Izaak Primak"/>
        <s v="Constanta Hatfull"/>
        <s v="Chastity Swatman"/>
        <s v="Delainey Kiddy"/>
        <s v="Marty Scholl"/>
        <s v="Blake Kelloway"/>
        <s v="Patsy Vasilenko"/>
        <s v="Sharity Wickens"/>
        <s v="Baxy Cargen"/>
        <s v="Daryn Cassius"/>
        <s v="Skelly Dolohunty"/>
        <s v="Hall Ranner"/>
        <s v="Dorey Sopper"/>
        <s v="Lauritz Ledgley"/>
        <s v="Gustaf Ciccotti"/>
        <s v="Wilton Jallin"/>
        <s v="Paulie Fonzone"/>
        <s v="Antonius Lewry"/>
        <s v="Harland Trematick"/>
        <s v="Odette Tocque"/>
        <s v="Hadley Reuven"/>
        <s v="Charin Maplethorp"/>
        <s v="Celie MacCourt"/>
        <s v="Evy Wilsone"/>
        <s v="Mathilda Matiasek"/>
        <s v="Kameko Philbrick"/>
        <s v="Barnett Sillis"/>
        <s v="Read Cutts"/>
        <s v="Devland Gritton"/>
        <s v="Rickie Faltin"/>
        <s v="Geoffrey Siuda"/>
        <s v="Vernor Pawsey"/>
        <s v="Fanchon Haughian"/>
        <s v="Edeline Edney"/>
        <s v="Gnni Cheeke"/>
        <s v="Johnath Fairebrother"/>
        <s v="Jilly Dreng"/>
        <s v="Correy Lampel"/>
        <s v="Eward Dearman"/>
        <s v="Dominique Lenard"/>
        <s v="Lloyd Toffano"/>
        <s v="Morly Rocks"/>
        <s v="Cleopatra Goodrum"/>
        <s v="Bearnard Wardell"/>
        <s v="Wiley Leopold"/>
        <s v="Sharl Southerill"/>
        <s v="Dinah Crutcher"/>
        <s v="Sada Roseborough"/>
        <s v="Kacy Canto"/>
        <s v="Dedie Gooderridge"/>
        <s v="Demetris Micheli"/>
        <s v="Kim Kemery"/>
        <s v="Ramon Cheak"/>
        <s v="Claudell Ayre"/>
        <s v="Adele McFayden"/>
        <s v="Dierdre Scrigmour"/>
        <s v="Desdemona Eye"/>
        <s v="Catharine Scoines"/>
        <n v="0"/>
        <s v="Nicolina Jenny"/>
      </sharedItems>
    </cacheField>
    <cacheField name="Email" numFmtId="0">
      <sharedItems count="727">
        <s v="aallner0@lulu.com"/>
        <s v="jredholes2@tmall.com"/>
        <s v=""/>
        <s v="slobe6@nifty.com"/>
        <s v="gpetracci8@livejournal.com"/>
        <s v="rraven9@ed.gov"/>
        <s v="fferbera@businesswire.com"/>
        <s v="dphizackerlyb@utexas.edu"/>
        <s v="rscholarc@nyu.edu"/>
        <s v="tvanyutind@wix.com"/>
        <s v="ptrobee@wunderground.com"/>
        <s v="loscroftf@ebay.co.uk"/>
        <s v="malabasterg@hexun.com"/>
        <s v="rbroxuph@jimdo.com"/>
        <s v="predfordi@ow.ly"/>
        <s v="acorradinoj@harvard.edu"/>
        <s v="adavidowskyl@netvibes.com"/>
        <s v="aantukm@kickstarter.com"/>
        <s v="ikleinertn@timesonline.co.uk"/>
        <s v="cblofeldo@amazon.co.uk"/>
        <s v="sshalesq@umich.edu"/>
        <s v="vdanneilr@mtv.com"/>
        <s v="tnewburys@usda.gov"/>
        <s v="mcalcuttt@baidu.com"/>
        <s v="ggatheralx@123-reg.co.uk"/>
        <s v="uwelberryy@ebay.co.uk"/>
        <s v="feilhartz@who.int"/>
        <s v="zponting10@altervista.org"/>
        <s v="sstrase11@booking.com"/>
        <s v="dde12@unesco.org"/>
        <s v="lyeoland15@pbs.org"/>
        <s v="atolworthy16@toplist.cz"/>
        <s v="obaudassi18@seesaa.net"/>
        <s v="pkingsbury19@comcast.net"/>
        <s v="acurley1b@hao123.com"/>
        <s v="rmcgilvary1c@tamu.edu"/>
        <s v="ipikett1d@xinhuanet.com"/>
        <s v="ibouldon1e@gizmodo.com"/>
        <s v="kflanders1f@over-blog.com"/>
        <s v="hmattioli1g@webmd.com"/>
        <s v="agillard1i@issuu.com"/>
        <s v="tgrizard1k@odnoklassniki.ru"/>
        <s v="rrelton1l@stanford.edu"/>
        <s v="sgilroy1n@eepurl.com"/>
        <s v="ccottingham1o@wikipedia.org"/>
        <s v="adykes1r@eventbrite.com"/>
        <s v="acockrem1t@engadget.com"/>
        <s v="bumpleby1u@soundcloud.com"/>
        <s v="nsaleway1v@dedecms.com"/>
        <s v="hgoulter1w@abc.net.au"/>
        <s v="grizzello1x@symantec.com"/>
        <s v="slist1y@mapquest.com"/>
        <s v="sedmondson1z@theguardian.com"/>
        <s v="jrangall22@newsvine.com"/>
        <s v="kboorn23@ezinearticles.com"/>
        <s v="celgey25@webs.com"/>
        <s v="lmizzi26@rakuten.co.jp"/>
        <s v="cgiacomazzo27@jigsy.com"/>
        <s v="aarnow28@arizona.edu"/>
        <s v="syann29@senate.gov"/>
        <s v="bnaulls2a@tiny.cc"/>
        <s v="zsherewood2c@apache.org"/>
        <s v="jdufaire2d@fc2.com"/>
        <s v="bkeaveney2f@netlog.com"/>
        <s v="egrise2g@cargocollective.com"/>
        <s v="tgottelier2h@vistaprint.com"/>
        <s v="agreenhead2j@dailymail.co.uk"/>
        <s v="elangcaster2l@spotify.com"/>
        <s v="nmagauran2n@51.la"/>
        <s v="vkirdsch2o@google.fr"/>
        <s v="iwhapple2p@com.com"/>
        <s v="nyoules2t@reference.com"/>
        <s v="daizikovitz2u@answers.com"/>
        <s v="brevel2v@fastcompany.com"/>
        <s v="epriddis2w@nationalgeographic.com"/>
        <s v="qveel2x@jugem.jp"/>
        <s v="lconyers2y@twitter.com"/>
        <s v="pwye2z@dagondesign.com"/>
        <s v="tsheryn31@mtv.com"/>
        <s v="mredgrave32@cargocollective.com"/>
        <s v="bfominov33@yale.edu"/>
        <s v="scritchlow34@un.org"/>
        <s v="msteptow35@earthlink.net"/>
        <s v="imulliner37@pinterest.com"/>
        <s v="gstandley38@dion.ne.jp"/>
        <s v="bdrage39@youku.com"/>
        <s v="myallop3a@fema.gov"/>
        <s v="cswitsur3b@chronoengine.com"/>
        <s v="mludwell3e@blogger.com"/>
        <s v="dbeauchamp3f@usda.gov"/>
        <s v="srodliff3g@ted.com"/>
        <s v="swoodham3h@businesswire.com"/>
        <s v="hsynnot3i@about.com"/>
        <s v="rlepere3j@shop-pro.jp"/>
        <s v="twoofinden3k@businesswire.com"/>
        <s v="edacca3l@google.pl"/>
        <s v="bhindsberg3n@blogs.com"/>
        <s v="orobins3o@salon.com"/>
        <s v="osyseland3p@independent.co.uk"/>
        <s v="bmcamish2e@tripadvisor.com"/>
        <s v="lkeenleyside3s@topsy.com"/>
        <s v="vkundt3w@bigcartel.com"/>
        <s v="bbett3x@google.de"/>
        <s v="dstaite3z@scientificamerican.com"/>
        <s v="wkeyse40@apple.com"/>
        <s v="oclausenthue41@marriott.com"/>
        <s v="lfrancisco42@fema.gov"/>
        <s v="gskingle44@clickbank.net"/>
        <s v="jbalsillie46@princeton.edu"/>
        <s v="bleffek48@ning.com"/>
        <s v="jpray4a@youtube.com"/>
        <s v="gholborn4b@ow.ly"/>
        <s v="fkeinrat4c@dailymail.co.uk"/>
        <s v="pyea4d@aol.com"/>
        <s v="kswede4g@addthis.com"/>
        <s v="lrubrow4h@microsoft.com"/>
        <s v="dtift4i@netvibes.com"/>
        <s v="gschonfeld4j@oracle.com"/>
        <s v="cfeye4k@google.co.jp"/>
        <s v="tfero4n@comsenz.com"/>
        <s v="fdauney4p@sphinn.com"/>
        <s v="searley4q@youku.com"/>
        <s v="mchamberlayne4r@bigcartel.com"/>
        <s v="bflaherty4s@moonfruit.com"/>
        <s v="ocolbeck4t@sina.com.cn"/>
        <s v="ehobbing4v@nsw.gov.au"/>
        <s v="othynne4w@auda.org.au"/>
        <s v="eheining4x@flickr.com"/>
        <s v="kmelloi4y@imdb.com"/>
        <s v="amussen50@51.la"/>
        <s v="amundford52@nbcnews.com"/>
        <s v="twalas53@google.ca"/>
        <s v="iblazewicz54@thetimes.co.uk"/>
        <s v="arizzetti55@naver.com"/>
        <s v="mmeriet56@noaa.gov"/>
        <s v="lpratt57@netvibes.com"/>
        <s v="akitchingham58@com.com"/>
        <s v="bbartholin59@xinhuanet.com"/>
        <s v="mprinn5a@usa.gov"/>
        <s v="abaudino5b@netvibes.com"/>
        <s v="ppetrushanko5c@blinklist.com"/>
        <s v="elaird5e@bing.com"/>
        <s v="mhowsden5f@infoseek.co.jp"/>
        <s v="ncuttler5g@parallels.com"/>
        <s v="tfelip5m@typepad.com"/>
        <s v="vle5n@disqus.com"/>
        <s v="npoolman5q@howstuffworks.com"/>
        <s v="oduny5r@constantcontact.com"/>
        <s v="chalfhide5s@google.ru"/>
        <s v="fmalecky5t@list-manage.com"/>
        <s v="aattwater5u@wikia.com"/>
        <s v="mwhellans5v@mapquest.com"/>
        <s v="dcamilletti5w@businesswire.com"/>
        <s v="egalgey5x@wufoo.com"/>
        <s v="mhame5y@newsvine.com"/>
        <s v="igurnee5z@usnews.com"/>
        <s v="asnowding60@comsenz.com"/>
        <s v="gpoinsett61@berkeley.edu"/>
        <s v="rfurman62@t.co"/>
        <s v="ccrosier63@xrea.com"/>
        <s v="lrushmer65@europa.eu"/>
        <s v="wedinborough66@github.io"/>
        <s v="kbromehead68@un.org"/>
        <s v="ewesterman69@si.edu"/>
        <s v="ahutchens6a@amazonaws.com"/>
        <s v="nwyvill6b@naver.com"/>
        <s v="bmathon6c@barnesandnoble.com"/>
        <s v="kstreight6d@about.com"/>
        <s v="pcutchie6e@globo.com"/>
        <s v="cgheraldi6g@opera.com"/>
        <s v="bkenwell6h@over-blog.com"/>
        <s v="tsutty6i@google.es"/>
        <s v="charce6k@cafepress.com"/>
        <s v="fdrysdale6m@symantec.com"/>
        <s v="dmagowan6n@fc2.com"/>
        <s v="srushbrooke6q@youku.com"/>
        <s v="tdrynan6r@deviantart.com"/>
        <s v="eyurkov6s@hud.gov"/>
        <s v="lmallan6t@state.gov"/>
        <s v="gbentjens6u@netlog.com"/>
        <s v="lentwistle6w@omniture.com"/>
        <s v="zkiffe74@cyberchimps.com"/>
        <s v="macott6y@pagesperso-orange.fr"/>
        <s v="cheaviside6z@rediff.com"/>
        <s v="lkernan71@wsj.com"/>
        <s v="rmclae72@dailymotion.com"/>
        <s v="cblowfelde73@ustream.tv"/>
        <s v="docalleran75@ucla.edu"/>
        <s v="ccromwell76@desdev.cn"/>
        <s v="ihay77@lulu.com"/>
        <s v="ttaffarello78@sciencedaily.com"/>
        <s v="mcanty79@jigsy.com"/>
        <s v="jkopke7a@auda.org.au"/>
        <s v="vhellmore7d@bbc.co.uk"/>
        <s v="mseawright7e@nbcnews.com"/>
        <s v="snortheast7f@mashable.com"/>
        <s v="mfearon7h@reverbnation.com"/>
        <s v="jsisneros7j@a8.net"/>
        <s v="zcarlson7k@bigcartel.com"/>
        <s v="wmaddox7l@timesonline.co.uk"/>
        <s v="dhedlestone7m@craigslist.org"/>
        <s v="tcrowthe7n@europa.eu"/>
        <s v="dbury7o@tinyurl.com"/>
        <s v="gbroadbear7p@omniture.com"/>
        <s v="epalfrey7q@devhub.com"/>
        <s v="pmetrick7r@rakuten.co.jp"/>
        <s v="kkarby7t@sbwire.com"/>
        <s v="fcrumpe7u@ftc.gov"/>
        <s v="achatto7v@sakura.ne.jp"/>
        <s v="bmergue7y@umn.edu"/>
        <s v="kpatise7z@jigsy.com"/>
        <s v="dduke82@vkontakte.ru"/>
        <s v="ihussey84@mapy.cz"/>
        <s v="cpinkerton85@upenn.edu"/>
        <s v="dvizor88@furl.net"/>
        <s v="esedgebeer89@oaic.gov.au"/>
        <s v="klestrange8a@lulu.com"/>
        <s v="ltanti8b@techcrunch.com"/>
        <s v="ade8c@1und1.de"/>
        <s v="tjedrachowicz8d@acquirethisname.com"/>
        <s v="pstonner8e@moonfruit.com"/>
        <s v="dtingly8f@goo.ne.jp"/>
        <s v="crushe8n@about.me"/>
        <s v="bchecci8h@usa.gov"/>
        <s v="jbagot8i@mac.com"/>
        <s v="ebeeble8j@soundcloud.com"/>
        <s v="cfluin8k@flickr.com"/>
        <s v="ebletsor8l@vinaora.com"/>
        <s v="pbrydell8m@bloglovin.com"/>
        <s v="nleethem8o@mac.com"/>
        <s v="anesfield8p@people.com.cn"/>
        <s v="mbrockway8r@ibm.com"/>
        <s v="nlush8s@dedecms.com"/>
        <s v="smcmillian8t@csmonitor.com"/>
        <s v="tbennison8u@google.cn"/>
        <s v="gtweed8v@yolasite.com"/>
        <s v="ggoggin8x@wix.com"/>
        <s v="sjeyness8y@biglobe.ne.jp"/>
        <s v="dbonhome8z@shinystat.com"/>
        <s v="tle91@epa.gov"/>
        <s v="balldridge93@yandex.ru"/>
        <s v="lgoodger95@guardian.co.uk"/>
        <s v="cdrewett97@wikipedia.org"/>
        <s v="qparsons98@blogtalkradio.com"/>
        <s v="vceely99@auda.org.au"/>
        <s v="cvasiliev9b@discuz.net"/>
        <s v="tomoylan9c@liveinternet.ru"/>
        <s v="wfetherston9e@constantcontact.com"/>
        <s v="erasmus9f@techcrunch.com"/>
        <s v="wgiorgioni9g@wikipedia.org"/>
        <s v="lscargle9h@myspace.com"/>
        <s v="nclimance9j@europa.eu"/>
        <s v="asnazle9l@oracle.com"/>
        <s v="rworg9m@arstechnica.com"/>
        <s v="ldanes9n@umn.edu"/>
        <s v="skeynd9o@narod.ru"/>
        <s v="ddaveridge9p@arstechnica.com"/>
        <s v="jawdry9q@utexas.edu"/>
        <s v="eryles9r@fastcompany.com"/>
        <s v="jcaldicott9u@usda.gov"/>
        <s v="mvedmore9v@a8.net"/>
        <s v="wromao9w@chronoengine.com"/>
        <s v="tcotmore9y@amazonaws.com"/>
        <s v="yskipsey9z@spotify.com"/>
        <s v="ncorpsa0@gmpg.org"/>
        <s v="fbabbera2@stanford.edu"/>
        <s v="kloxtona3@opensource.org"/>
        <s v="ptoffula4@posterous.com"/>
        <s v="cgwinnetta5@behance.net"/>
        <s v="lflaoniera8@wordpress.org"/>
        <s v="ccatchesideaa@macromedia.com"/>
        <s v="cgibbonsonab@accuweather.com"/>
        <s v="tfarraac@behance.net"/>
        <s v="gbamfieldae@yellowpages.com"/>
        <s v="whollingdaleaf@about.me"/>
        <s v="jdeag@xrea.com"/>
        <s v="vskulletah@tinyurl.com"/>
        <s v="jrudeforthai@wunderground.com"/>
        <s v="atomaszewskiaj@answers.com"/>
        <s v="pbessal@qq.com"/>
        <s v="ewindressam@marketwatch.com"/>
        <s v="vbaumadierap@google.cn"/>
        <s v="sweldsar@wired.com"/>
        <s v="msarvaras@artisteer.com"/>
        <s v="ahavickat@nsw.gov.au"/>
        <s v="sdivinyau@ask.com"/>
        <s v="inorquoyav@businessweek.com"/>
        <s v="aiddisonaw@usa.gov"/>
        <s v="rlongfielday@bluehost.com"/>
        <s v="gkislingburyaz@samsung.com"/>
        <s v="xgibbonsb0@artisteer.com"/>
        <s v="fparresb1@imageshack.us"/>
        <s v="gsibrayb2@wsj.com"/>
        <s v="ihotchkinb3@mit.edu"/>
        <s v="nbroadberrieb4@gnu.org"/>
        <s v="rpithcockb5@yellowbook.com"/>
        <s v="gcroysdaleb6@nih.gov"/>
        <s v="bgozzettb7@github.com"/>
        <s v="tcraggsb8@house.gov"/>
        <s v="lcullrfordb9@xing.com"/>
        <s v="arizonba@xing.com"/>
        <s v="fmiellbc@spiegel.de"/>
        <s v="wspringallbh@jugem.jp"/>
        <s v="ghawkyensbj@census.gov"/>
        <s v="bmcgilvrabm@so-net.ne.jp"/>
        <s v="adanzeybn@github.com"/>
        <s v="ydombrellbs@dedecms.com"/>
        <s v="adarthbt@t.co"/>
        <s v="mdarrigoebu@hud.gov"/>
        <s v="mackrillbw@bandcamp.com"/>
        <s v="mkippenby@dion.ne.jp"/>
        <s v="wransonbz@ted.com"/>
        <s v="lrignoldc1@miibeian.gov.cn"/>
        <s v="crowthornc3@msn.com"/>
        <s v="orylandc4@deviantart.com"/>
        <s v="msesonck@census.gov"/>
        <s v="craglessc7@webmd.com"/>
        <s v="fhollowsc8@blogtalkradio.com"/>
        <s v="llathleiffc9@nationalgeographic.com"/>
        <s v="kheadsca@jalbum.net"/>
        <s v="tbownecb@unicef.org"/>
        <s v="rjacquemardcc@acquirethisname.com"/>
        <s v="kwarmancd@printfriendly.com"/>
        <s v="wcholomince@about.com"/>
        <s v="abraidmancf@census.gov"/>
        <s v="pdurbancg@symantec.com"/>
        <s v="aharroldch@miibeian.gov.cn"/>
        <s v="spamphilonci@mlb.com"/>
        <s v="mspurdencj@exblog.jp"/>
        <s v="npirronecl@weibo.com"/>
        <s v="rcawleycm@yellowbook.com"/>
        <s v="sbarribalcn@microsoft.com"/>
        <s v="aadamidesco@bizjournals.com"/>
        <s v="cthowescp@craigslist.org"/>
        <s v="rwillowaycq@admin.ch"/>
        <s v="aelwincr@privacy.gov.au"/>
        <s v="abilbrookcs@booking.com"/>
        <s v="rmckallct@sakura.ne.jp"/>
        <s v="bdailecu@vistaprint.com"/>
        <s v="atrehernecv@state.tx.us"/>
        <s v="abrentnallcw@biglobe.ne.jp"/>
        <s v="ddrinkallcx@psu.edu"/>
        <s v="dkornelcy@cyberchimps.com"/>
        <s v="rlequeuxcz@newyorker.com"/>
        <s v="jmccaulld0@parallels.com"/>
        <s v="abrashda@plala.or.jp"/>
        <s v="ahutchinsond2@imgur.com"/>
        <s v="rdriversd4@hexun.com"/>
        <s v="hzeald5@google.de"/>
        <s v="gsmallcombed6@ucla.edu"/>
        <s v="ddibleyd7@feedburner.com"/>
        <s v="gdimitrioud8@chronoengine.com"/>
        <s v="fflanagand9@woothemes.com"/>
        <s v="nizhakovdd@aol.com"/>
        <s v="skeetsde@answers.com"/>
        <s v="kcakedg@huffingtonpost.com"/>
        <s v="mhanseddh@instagram.com"/>
        <s v="fkienleindi@trellian.com"/>
        <s v="kegglestonedj@sphinn.com"/>
        <s v="bsemkinsdk@unc.edu"/>
        <s v="slorenzettidl@is.gd"/>
        <s v="bgiannazzidm@apple.com"/>
        <s v="ulethbrigdo@hc360.com"/>
        <s v="sfarnishdp@dmoz.org"/>
        <s v="fjecockdq@unicef.org"/>
        <s v="hpallisterds@ning.com"/>
        <s v="cmershdt@drupal.org"/>
        <s v="murione5@alexa.com"/>
        <s v="gduckerdx@patch.com"/>
        <s v="wstearleye1@census.gov"/>
        <s v="dwincere2@marriott.com"/>
        <s v="plyfielde3@baidu.com"/>
        <s v="hperrise4@studiopress.com"/>
        <s v="ckide6@narod.ru"/>
        <s v="cbeinee7@xinhuanet.com"/>
        <s v="cbakeupe8@globo.com"/>
        <s v="nhelkine9@example.com"/>
        <s v="pwitheringtonea@networkadvertising.org"/>
        <s v="ttilzeyeb@hostgator.com"/>
        <s v="kimortsee@alexa.com"/>
        <s v="marmisteadeg@blogtalkradio.com"/>
        <s v="vupstoneei@google.pl"/>
        <s v="bbeelbyej@rediff.com"/>
        <s v="wspeechlyem@amazon.com"/>
        <s v="iphillpoten@buzzfeed.com"/>
        <s v="lpennaccieo@statcounter.com"/>
        <s v="sarpinep@moonfruit.com"/>
        <s v="dfrieseq@cargocollective.com"/>
        <s v="rsharerer@flavors.me"/>
        <s v="nnasebyes@umich.edu"/>
        <s v="koculleneu@ca.gov"/>
        <s v="hbranganex@woothemes.com"/>
        <s v="agallyoney@engadget.com"/>
        <s v="bdomangeez@yahoo.co.jp"/>
        <s v="koslerf0@gmpg.org"/>
        <s v="zpellettf2@dailymotion.com"/>
        <s v="isprakesf3@spiegel.de"/>
        <s v="hfromantf4@ucsd.edu"/>
        <s v="rflearf5@artisteer.com"/>
        <s v="wlightollersf9@baidu.com"/>
        <s v="bmundenf8@elpais.com"/>
        <s v="nbrakespearfa@rediff.com"/>
        <s v="mglawsopfb@reverbnation.com"/>
        <s v="galbertsfc@etsy.com"/>
        <s v="vpolglasefd@about.me"/>
        <s v="sbuschff@so-net.ne.jp"/>
        <s v="craisbeckfg@webnode.com"/>
        <s v="raynoldfj@ustream.tv"/>
        <s v="bgrecefm@naver.com"/>
        <s v="dflintiffg1@e-recht24.de"/>
        <s v="athysfo@cdc.gov"/>
        <s v="jchuggfp@about.me"/>
        <s v="akelstonfq@sakura.ne.jp"/>
        <s v="cmottramfs@harvard.edu"/>
        <s v="dsangwinfu@weebly.com"/>
        <s v="eaizikowitzfv@virginia.edu"/>
        <s v="cvenourfx@ask.com"/>
        <s v="mharbyfy@163.com"/>
        <s v="rthickpennyfz@cafepress.com"/>
        <s v="pormerodg0@redcross.org"/>
        <s v="tzanettig2@gravatar.com"/>
        <s v="rkirtleyg4@hatena.ne.jp"/>
        <s v="cclemencetg5@weather.com"/>
        <s v="rdonetg6@oakley.com"/>
        <s v="sgaweng7@creativecommons.org"/>
        <s v="rreadieg8@guardian.co.uk"/>
        <s v="cverissimogh@theglobeandmail.com"/>
        <s v="bogb@elpais.com"/>
        <s v="vstansburygc@unblog.fr"/>
        <s v="dheinonengd@printfriendly.com"/>
        <s v="jshentonge@google.com.hk"/>
        <s v="jwilkissongf@nba.com"/>
        <s v="gstarcksgi@abc.net.au"/>
        <s v="kscholardgk@sbwire.com"/>
        <s v="bkindleygl@wikimedia.org"/>
        <s v="khammettgm@dmoz.org"/>
        <s v="ahulburtgn@fda.gov"/>
        <s v="plauritzengo@photobucket.com"/>
        <s v="aburgwingp@redcross.org"/>
        <s v="erolingq@google.fr"/>
        <s v="dfowlegr@epa.gov"/>
        <s v="wpowleslandgt@soundcloud.com"/>
        <s v="lellinghamgv@sciencedaily.com"/>
        <s v="afendtgx@forbes.com"/>
        <s v="acleyburngy@lycos.com"/>
        <s v="tcastiglionegz@xing.com"/>
        <s v="scouronneh3@mozilla.org"/>
        <s v="lflippellih4@github.io"/>
        <s v="relizabethh5@live.com"/>
        <s v="irenhardh6@i2i.jp"/>
        <s v="wrocheh7@xinhuanet.com"/>
        <s v="lalawayhh@weather.com"/>
        <s v="codgaardh9@nsw.gov.au"/>
        <s v="bbyrdha@4shared.com"/>
        <s v="dchardinhc@nhs.uk"/>
        <s v="hradbonehd@newsvine.com"/>
        <s v="wbernthhe@miitbeian.gov.cn"/>
        <s v="bacarsonhf@cnn.com"/>
        <s v="fbrighamhg@blog.com"/>
        <s v="myoxenhk@google.com"/>
        <s v="gmcgavinhl@histats.com"/>
        <s v="luttermarehm@engadget.com"/>
        <s v="edambrogiohn@techcrunch.com"/>
        <s v="cwinchcombeho@jiathis.com"/>
        <s v="bpaumierhp@umn.edu"/>
        <s v="jcapeyhr@bravesites.com"/>
        <s v="tmathonneti0@google.co.jp"/>
        <s v="ybasillht@theguardian.com"/>
        <s v="mbaistowhu@i2i.jp"/>
        <s v="cpallanthv@typepad.com"/>
        <s v="dohx@redcross.org"/>
        <s v="drallinhy@howstuffworks.com"/>
        <s v="achillhz@epa.gov"/>
        <s v="cdenysi1@is.gd"/>
        <s v="cstebbingsi2@drupal.org"/>
        <s v="rzywickii4@ifeng.com"/>
        <s v="aburgetti5@moonfruit.com"/>
        <s v="mmalloyi6@seattletimes.com"/>
        <s v="mmcparlandi7@w3.org"/>
        <s v="sjennaroyi8@purevolume.com"/>
        <s v="wplacei9@wsj.com"/>
        <s v="jmillettik@addtoany.com"/>
        <s v="dgadsdenib@google.com.hk"/>
        <s v="vwakelinic@unesco.org"/>
        <s v="acampsallid@zimbio.com"/>
        <s v="smosebyie@stanford.edu"/>
        <s v="cwassif@prweb.com"/>
        <s v="isjostromig@pbs.org"/>
        <s v="jbranchettii@bravesites.com"/>
        <s v="nrudlandij@blogs.com"/>
        <s v="ftourryil@google.de"/>
        <s v="cweatherallim@toplist.cz"/>
        <s v="gheindrickin@usda.gov"/>
        <s v="limasonio@discuz.net"/>
        <s v="hsaillip@odnoklassniki.ru"/>
        <s v="hlarvoriq@last.fm"/>
        <s v="cpenwardenit@mlb.com"/>
        <s v="mmiddisiu@dmoz.org"/>
        <s v="avairowiv@studiopress.com"/>
        <s v="agoldieiw@goo.gl"/>
        <s v="nayrisix@t-online.de"/>
        <s v="lbenediktovichiy@wunderground.com"/>
        <s v="tjacobovitziz@cbc.ca"/>
        <s v="jdruittj1@feedburner.com"/>
        <s v="dshortallj2@wikipedia.org"/>
        <s v="wcottierj3@cafepress.com"/>
        <s v="kgrinstedj4@google.com.br"/>
        <s v="dskynerj5@hubpages.com"/>
        <s v="jdymokeje@prnewswire.com"/>
        <s v="aweinmannj8@shinystat.com"/>
        <s v="eandriessenj9@europa.eu"/>
        <s v="rdeaconsonja@archive.org"/>
        <s v="dcarojb@twitter.com"/>
        <s v="jbluckjc@imageshack.us"/>
        <s v="otadmanjf@ft.com"/>
        <s v="bguddejg@dailymotion.com"/>
        <s v="nsictornesjh@buzzfeed.com"/>
        <s v="vdunningji@independent.co.uk"/>
        <s v="sgehringjl@gnu.org"/>
        <s v="bfallowesjm@purevolume.com"/>
        <s v="sdejo@newsvine.com"/>
        <s v="scountjq@nba.com"/>
        <s v="sraglesjr@blogtalkradio.com"/>
        <s v="sbruunjt@blogtalkradio.com"/>
        <s v="aplluju@dagondesign.com"/>
        <s v="gcornierjv@techcrunch.com"/>
        <s v="wharvisonjx@gizmodo.com"/>
        <s v="dheafordjy@twitpic.com"/>
        <s v="gfanthamjz@hexun.com"/>
        <s v="rcrookshanksk0@unc.edu"/>
        <s v="nleakek1@cmu.edu"/>
        <s v="geilhersenk3@networksolutions.com"/>
        <s v="caleixok5@globo.com"/>
        <s v="rtomkowiczk7@bravesites.com"/>
        <s v="rhuscroftk8@jimdo.com"/>
        <s v="sscurrerk9@flavors.me"/>
        <s v="arudramka@prnewswire.com"/>
        <s v="jmahakc@cyberchimps.com"/>
        <s v="gclemonkd@networksolutions.com"/>
        <s v="bpollinskf@shinystat.com"/>
        <s v="jtoyekg@pinterest.com"/>
        <s v="clinskillkh@sphinn.com"/>
        <s v="nvigrasski@ezinearticles.com"/>
        <s v="kcragellkk@google.com"/>
        <s v="libertkl@huffingtonpost.com"/>
        <s v="rlidgeykm@vimeo.com"/>
        <s v="tcastagnekn@wikia.com"/>
        <s v="jhaldenkp@comcast.net"/>
        <s v="holliffkq@sciencedirect.com"/>
        <s v="tquadrikr@opensource.org"/>
        <s v="feshmadeks@umn.edu"/>
        <s v="moilierkt@paginegialle.it"/>
        <s v="vshoebothamkv@redcross.org"/>
        <s v="bsterkekw@biblegateway.com"/>
        <s v="scaponkx@craigslist.org"/>
        <s v="fconstancekz@ifeng.com"/>
        <s v="fsulmanl0@washington.edu"/>
        <s v="dhollymanl1@ibm.com"/>
        <s v="lnardonil2@hao123.com"/>
        <s v="dyarhaml3@moonfruit.com"/>
        <s v="aferreal4@wikia.com"/>
        <s v="ckendrickl5@webnode.com"/>
        <s v="sdanilchikl6@mit.edu"/>
        <s v="bfolomkinl8@yolasite.com"/>
        <s v="rpursglovel9@biblegateway.com"/>
        <s v="deburahld@google.co.jp"/>
        <s v="mbrimilcombele@cnn.com"/>
        <s v="sbollamlf@list-manage.com"/>
        <s v="afilipczaklh@ning.com"/>
        <s v="relnaughlj@comsenz.com"/>
        <s v="jdeehanlk@about.me"/>
        <s v="jedenll@e-recht24.de"/>
        <s v="cjewsterlu@moonfruit.com"/>
        <s v="usoutherdenln@hao123.com"/>
        <s v="lburtenshawlp@shinystat.com"/>
        <s v="agregorattilq@vistaprint.com"/>
        <s v="ccrosterlr@gov.uk"/>
        <s v="gwhiteheadls@hp.com"/>
        <s v="hjodrellelt@samsung.com"/>
        <s v="knottramlw@odnoklassniki.ru"/>
        <s v="nbuneylx@jugem.jp"/>
        <s v="smcshealy@photobucket.com"/>
        <s v="khuddartlz@about.com"/>
        <s v="jgippesm0@cloudflare.com"/>
        <s v="lwhittleseem1@e-recht24.de"/>
        <s v="gtrengrovem2@elpais.com"/>
        <s v="wcalderom3@stumbleupon.com"/>
        <s v="jkennicottm5@yahoo.co.jp"/>
        <s v="gruggenm6@nymag.com"/>
        <s v="mfrightm8@harvard.edu"/>
        <s v="btartem9@aol.com"/>
        <s v="ckrzysztofiakma@skyrock.com"/>
        <s v="dpenquetmb@diigo.com"/>
        <s v="kferrettimf@huffingtonpost.com"/>
        <s v="abalsdonemi@toplist.cz"/>
        <s v="bromeramj@list-manage.com"/>
        <s v="cbrydeml@tuttocitta.it"/>
        <s v="senefermm@blog.com"/>
        <s v="lhaggerstonemn@independent.co.uk"/>
        <s v="mgundrymo@omniture.com"/>
        <s v="bwellanmp@cafepress.com"/>
        <s v="catchesonmr@xinhuanet.com"/>
        <s v="estentonms@google.it"/>
        <s v="etrippmt@wp.com"/>
        <s v="lmacmanusmu@imdb.com"/>
        <s v="tbenediktovichmv@ebay.com"/>
        <s v="cbournermw@chronoengine.com"/>
        <s v="oskermen3@hatena.ne.jp"/>
        <s v="kheddanmy@icq.com"/>
        <s v="ichartersmz@abc.net.au"/>
        <s v="aroubertn0@tmall.com"/>
        <s v="hmairsn1@so-net.ne.jp"/>
        <s v="hrainforthn2@blog.com"/>
        <s v="ijespern4@theglobeandmail.com"/>
        <s v="ldwerryhousen5@gravatar.com"/>
        <s v="nbroomern6@examiner.com"/>
        <s v="kthoumassonn7@bloglovin.com"/>
        <s v="fhabberghamn8@discovery.com"/>
        <s v="ravrashinna@tamu.edu"/>
        <s v="mdoidgenb@etsy.com"/>
        <s v="jedinboronc@reverbnation.com"/>
        <s v="ttewelsonnd@cdbaby.com"/>
        <s v="ddrewittnf@mapquest.com"/>
        <s v="agladhillng@stanford.edu"/>
        <s v="mlorineznh@whitehouse.gov"/>
        <s v="mvannj@wikipedia.org"/>
        <s v="jethelstonnl@creativecommons.org"/>
        <s v="peberznn@woothemes.com"/>
        <s v="bgaishno@altervista.org"/>
        <s v="ldantonnp@miitbeian.gov.cn"/>
        <s v="smorrallnq@answers.com"/>
        <s v="dcrownshawnr@photobucket.com"/>
        <s v="jreddochnt@sun.com"/>
        <s v="stitleynu@whitehouse.gov"/>
        <s v="rsimaonv@simplemachines.org"/>
        <s v="nchisholmnx@example.com"/>
        <s v="goatsny@live.com"/>
        <s v="mbirkinnz@java.com"/>
        <s v="rpysono0@constantcontact.com"/>
        <s v="mmacconnechieo9@reuters.com"/>
        <s v="rtreachero2@usa.gov"/>
        <s v="bfattorinio3@quantcast.com"/>
        <s v="mpalleskeo4@nyu.edu"/>
        <s v="fantcliffeo6@amazon.co.jp"/>
        <s v="pmatignono7@harvard.edu"/>
        <s v="cweondo8@theglobeandmail.com"/>
        <s v="jskentelberyoa@paypal.com"/>
        <s v="ocomberob@goo.gl"/>
        <s v="ztramelod@netlog.com"/>
        <s v="chatfullog@ebay.com"/>
        <s v="kmarrisonoq@dropbox.com"/>
        <s v="lagnolooj@pinterest.com"/>
        <s v="dkiddyok@fda.gov"/>
        <s v="hpetroulisol@state.tx.us"/>
        <s v="mschollom@taobao.com"/>
        <s v="kfersonon@g.co"/>
        <s v="bkellowayoo@omniture.com"/>
        <s v="soliffeop@yellowbook.com"/>
        <s v="cdolohuntyor@dailymail.co.uk"/>
        <s v="pvasilenkoos@addtoany.com"/>
        <s v="rschankelborgot@ameblo.jp"/>
        <s v="bcargenow@geocities.jp"/>
        <s v="rsticklerox@printfriendly.com"/>
        <s v="djevonp1@ibm.com"/>
        <s v="hrannerp2@omniture.com"/>
        <s v="bimriep3@addtoany.com"/>
        <s v="dsopperp4@eventbrite.com"/>
        <s v="lledgleyp6@de.vu"/>
        <s v="tmenaryp7@phoca.cz"/>
        <s v="gciccottip8@so-net.ne.jp"/>
        <s v="wjallinpa@pcworld.com"/>
        <s v="mbogeypb@thetimes.co.uk"/>
        <s v="mcobbledickpd@ucsd.edu"/>
        <s v="alewrype@whitehouse.gov"/>
        <s v="ihesselpf@ox.ac.uk"/>
        <s v="csorrellph@amazon.com"/>
        <s v="qheavysidepj@unc.edu"/>
        <s v="hreuvenpk@whitehouse.gov"/>
        <s v="mattwoolpl@nba.com"/>
        <s v="gwynespn@dagondesign.com"/>
        <s v="cmaccourtpo@amazon.com"/>
        <s v="ewilsonepq@eepurl.com"/>
        <s v="dduffiepr@time.com"/>
        <s v="mmatiasekps@ucoz.ru"/>
        <s v="jcamillopt@shinystat.com"/>
        <s v="kphilbrickpu@cdc.gov"/>
        <s v="bsillispw@istockphoto.com"/>
        <s v="rcuttspy@techcrunch.com"/>
        <s v="mdelvespz@nature.com"/>
        <s v="dgrittonq0@nydailynews.com"/>
        <s v="dgutq2@umich.edu"/>
        <s v="wpummeryq3@topsy.com"/>
        <s v="gsiudaq4@nytimes.com"/>
        <s v="hcrowneq5@wufoo.com"/>
        <s v="vpawseyq6@tiny.cc"/>
        <s v="awaterhouseq7@istockphoto.com"/>
        <s v="fhaughianq8@1688.com"/>
        <s v="rfaltinqb@topsy.com"/>
        <s v="gcheekeqc@sitemeter.com"/>
        <s v="grattqd@phpbb.com"/>
        <s v="ieberleinqf@hc360.com"/>
        <s v="jdrengqg@uiuc.edu"/>
        <s v="rstrathernqn@devhub.com"/>
        <s v="cmiguelqo@exblog.jp"/>
        <s v="mrocksqq@exblog.jp"/>
        <s v="yburrellsqr@vinaora.com"/>
        <s v="cgoodrumqs@goodreads.com"/>
        <s v="jjefferysqt@blog.com"/>
        <s v="bwardellqu@adobe.com"/>
        <s v="zwalisiakqv@ucsd.edu"/>
        <s v="wleopoldqw@blogspot.com"/>
        <s v="cshaldersqx@cisco.com"/>
        <s v="nfurberqz@jugem.jp"/>
        <s v="ckeaver1@ucoz.com"/>
        <s v="sroseboroughr2@virginia.edu"/>
        <s v="ckingwellr3@squarespace.com"/>
        <s v="kcantor4@gmpg.org"/>
        <s v="mblakemorer5@nsw.gov.au"/>
        <s v="cbernardotr9@wix.com"/>
        <s v="kkemeryra@t.co"/>
        <s v="fparlotrb@forbes.com"/>
        <s v="rcheakrc@tripadvisor.com"/>
        <s v="kogeneayrd@utexas.edu"/>
        <s v="cayrere@symantec.com"/>
        <s v="lkynetonrf@macromedia.com"/>
        <s v="jtewelsonrn@samsung.com"/>
        <s v="njennyrq@bigcartel.com"/>
      </sharedItems>
    </cacheField>
    <cacheField name="Country" numFmtId="0">
      <sharedItems count="3">
        <s v="United States"/>
        <s v="Ireland"/>
        <s v="United Kingdom"/>
      </sharedItems>
    </cacheField>
    <cacheField name="Coffee Type" numFmtId="0">
      <sharedItems count="4">
        <s v="Rob"/>
        <s v="Exc"/>
        <s v="Ara"/>
        <s v="Lib"/>
      </sharedItems>
    </cacheField>
    <cacheField name="Roast Type" numFmtId="0">
      <sharedItems count="3">
        <s v="M"/>
        <s v="L"/>
        <s v="D"/>
      </sharedItems>
    </cacheField>
    <cacheField name="Size" numFmtId="0">
      <sharedItems containsSemiMixedTypes="0" containsString="0" containsNumber="1" minValue="0.2" maxValue="2.5" count="4">
        <n v="1"/>
        <n v="0.5"/>
        <n v="2.5"/>
        <n v="0.2"/>
      </sharedItems>
    </cacheField>
    <cacheField name="Unit Price" numFmtId="44">
      <sharedItems containsSemiMixedTypes="0" containsString="0" containsNumber="1" minValue="2.685" maxValue="36.455" count="40">
        <n v="9.95"/>
        <n v="8.25"/>
        <n v="12.95"/>
        <n v="13.75"/>
        <n v="27.485"/>
        <n v="7.29"/>
        <n v="4.755"/>
        <n v="5.97"/>
        <n v="34.155"/>
        <n v="20.585"/>
        <n v="3.885"/>
        <n v="22.885"/>
        <n v="3.375"/>
        <n v="3.645"/>
        <n v="2.985"/>
        <n v="11.25"/>
        <n v="4.125"/>
        <n v="6.75"/>
        <n v="4.365"/>
        <n v="8.73"/>
        <n v="9.51"/>
        <n v="14.55"/>
        <n v="2.685"/>
        <n v="36.455"/>
        <n v="29.785"/>
        <n v="31.625"/>
        <n v="7.77"/>
        <n v="15.85"/>
        <n v="14.85"/>
        <n v="5.37"/>
        <n v="7.17"/>
        <n v="25.875"/>
        <n v="8.91"/>
        <n v="8.95"/>
        <n v="3.585"/>
        <n v="11.95"/>
        <n v="33.465"/>
        <n v="12.15"/>
        <n v="4.455"/>
        <n v="27.945"/>
      </sharedItems>
    </cacheField>
    <cacheField name="Sales" numFmtId="44">
      <sharedItems containsSemiMixedTypes="0" containsString="0" containsNumber="1" minValue="2.685" maxValue="218.73" count="196">
        <n v="19.9"/>
        <n v="41.25"/>
        <n v="12.95"/>
        <n v="27.5"/>
        <n v="54.97"/>
        <n v="38.85"/>
        <n v="21.87"/>
        <n v="4.755"/>
        <n v="17.91"/>
        <n v="5.97"/>
        <n v="39.8"/>
        <n v="170.775"/>
        <n v="49.75"/>
        <n v="41.17"/>
        <n v="11.655"/>
        <n v="114.425"/>
        <n v="20.25"/>
        <n v="77.7"/>
        <n v="82.34"/>
        <n v="16.875"/>
        <n v="14.58"/>
        <n v="91.54"/>
        <n v="11.94"/>
        <n v="11.25"/>
        <n v="12.375"/>
        <n v="27"/>
        <n v="21.825"/>
        <n v="35.82"/>
        <n v="52.38"/>
        <n v="23.775"/>
        <n v="57.06"/>
        <n v="8.73"/>
        <n v="28.53"/>
        <n v="59.7"/>
        <n v="43.65"/>
        <n v="7.29"/>
        <n v="8.055"/>
        <n v="72.91"/>
        <n v="16.5"/>
        <n v="178.71"/>
        <n v="63.25"/>
        <n v="7.77"/>
        <n v="15.54"/>
        <n v="145.82"/>
        <n v="29.85"/>
        <n v="72.75"/>
        <n v="47.55"/>
        <n v="10.935"/>
        <n v="59.4"/>
        <n v="89.355"/>
        <n v="26.19"/>
        <n v="26.85"/>
        <n v="6.75"/>
        <n v="7.17"/>
        <n v="9.51"/>
        <n v="2.985"/>
        <n v="136.62"/>
        <n v="77.625"/>
        <n v="17.82"/>
        <n v="53.7"/>
        <n v="3.585"/>
        <n v="40.5"/>
        <n v="47.8"/>
        <n v="109.365"/>
        <n v="100.395"/>
        <n v="33.75"/>
        <n v="35.85"/>
        <n v="51.8"/>
        <n v="103.5"/>
        <n v="44.55"/>
        <n v="35.64"/>
        <n v="155.25"/>
        <n v="13.5"/>
        <n v="13.095"/>
        <n v="148.925"/>
        <n v="87.3"/>
        <n v="24.3"/>
        <n v="13.365"/>
        <n v="14.55"/>
        <n v="14.34"/>
        <n v="15.85"/>
        <n v="19.02"/>
        <n v="38.04"/>
        <n v="4.125"/>
        <n v="3.885"/>
        <n v="68.75"/>
        <n v="23.88"/>
        <n v="12.15"/>
        <n v="94.875"/>
        <n v="102.465"/>
        <n v="48.6"/>
        <n v="29.785"/>
        <n v="17.46"/>
        <n v="68.31"/>
        <n v="18.225"/>
        <n v="51.75"/>
        <n v="68.655"/>
        <n v="2.685"/>
        <n v="61.755"/>
        <n v="123.51"/>
        <n v="218.73"/>
        <n v="33"/>
        <n v="23.31"/>
        <n v="16.11"/>
        <n v="29.16"/>
        <n v="17.9"/>
        <n v="204.93"/>
        <n v="34.155"/>
        <n v="109.94"/>
        <n v="25.9"/>
        <n v="22.275"/>
        <n v="32.22"/>
        <n v="8.25"/>
        <n v="31.08"/>
        <n v="36.45"/>
        <n v="4.455"/>
        <n v="33.465"/>
        <n v="19.425"/>
        <n v="72.9"/>
        <n v="53.46"/>
        <n v="59.57"/>
        <n v="82.5"/>
        <n v="22.5"/>
        <n v="20.585"/>
        <n v="31.7"/>
        <n v="58.2"/>
        <n v="56.25"/>
        <n v="10.755"/>
        <n v="14.925"/>
        <n v="119.14"/>
        <n v="129.375"/>
        <n v="17.925"/>
        <n v="20.625"/>
        <n v="36.455"/>
        <n v="182.275"/>
        <n v="45.77"/>
        <n v="133.86"/>
        <n v="21.51"/>
        <n v="9.95"/>
        <n v="28.68"/>
        <n v="27.945"/>
        <n v="139.725"/>
        <n v="27.485"/>
        <n v="59.75"/>
        <n v="71.7"/>
        <n v="25.875"/>
        <n v="89.1"/>
        <n v="5.37"/>
        <n v="13.425"/>
        <n v="26.73"/>
        <n v="111.78"/>
        <n v="14.85"/>
        <n v="189.75"/>
        <n v="44.75"/>
        <n v="13.75"/>
        <n v="21.48"/>
        <n v="22.885"/>
        <n v="45"/>
        <n v="55.89"/>
        <n v="74.25"/>
        <n v="43.74"/>
        <n v="8.91"/>
        <n v="46.62"/>
        <n v="43.02"/>
        <n v="167.67"/>
        <n v="63.4"/>
        <n v="24.75"/>
        <n v="49.5"/>
        <n v="8.955"/>
        <n v="137.31"/>
        <n v="83.835"/>
        <n v="200.79"/>
        <n v="67.5"/>
        <n v="66.93"/>
        <n v="10.74"/>
        <n v="31.625"/>
        <n v="126.5"/>
        <n v="23.9"/>
        <n v="95.1"/>
        <n v="79.25"/>
        <n v="14.265"/>
        <n v="102.925"/>
        <n v="164.91"/>
        <n v="60.75"/>
        <n v="82.455"/>
        <n v="3.645"/>
        <n v="137.425"/>
        <n v="64.75"/>
        <n v="4.365"/>
        <n v="34.92"/>
        <n v="35.8"/>
        <n v="8.95"/>
        <n v="55"/>
        <n v="29.1"/>
        <n v="29.7"/>
        <n v="158.125"/>
      </sharedItems>
    </cacheField>
    <cacheField name="Coffee Type Name" numFmtId="0">
      <sharedItems count="4">
        <s v="Robusta"/>
        <s v="Excelsa"/>
        <s v="Arabica"/>
        <s v="Liberica"/>
      </sharedItems>
    </cacheField>
    <cacheField name="Roast Type Name" numFmtId="0">
      <sharedItems count="3">
        <s v="Medium"/>
        <s v="Light"/>
        <s v="Dark"/>
      </sharedItems>
    </cacheField>
    <cacheField name="Loyalty Card" numFmtId="0">
      <sharedItems containsNumber="1" containsInteger="1" containsMixedTypes="1" count="3">
        <s v="Yes"/>
        <n v="0"/>
        <s v="No"/>
      </sharedItems>
    </cacheField>
    <cacheField name="Years" numFmtId="0" databaseField="0">
      <fieldGroup base="1">
        <rangePr groupBy="years" startDate="2019-01-02T00:00:00" endDate="2022-08-19T00:00:00" groupInterval="1"/>
        <groupItems count="6">
          <s v="&lt;1/2/2019"/>
          <s v="2019"/>
          <s v="2020"/>
          <s v="2021"/>
          <s v="2022"/>
          <s v="&gt;8/19/2022"/>
        </groupItems>
      </fieldGroup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1"/>
    <x v="1"/>
    <x v="1"/>
    <x v="0"/>
    <x v="0"/>
    <x v="1"/>
    <x v="0"/>
    <x v="1"/>
    <x v="1"/>
    <x v="1"/>
    <x v="1"/>
    <x v="0"/>
    <x v="1"/>
  </r>
  <r>
    <x v="1"/>
    <x v="1"/>
    <x v="1"/>
    <x v="2"/>
    <x v="2"/>
    <x v="2"/>
    <x v="1"/>
    <x v="0"/>
    <x v="2"/>
    <x v="1"/>
    <x v="0"/>
    <x v="2"/>
    <x v="2"/>
    <x v="2"/>
    <x v="1"/>
    <x v="0"/>
  </r>
  <r>
    <x v="2"/>
    <x v="2"/>
    <x v="2"/>
    <x v="3"/>
    <x v="0"/>
    <x v="3"/>
    <x v="2"/>
    <x v="1"/>
    <x v="1"/>
    <x v="0"/>
    <x v="0"/>
    <x v="3"/>
    <x v="3"/>
    <x v="1"/>
    <x v="0"/>
    <x v="2"/>
  </r>
  <r>
    <x v="2"/>
    <x v="2"/>
    <x v="2"/>
    <x v="4"/>
    <x v="0"/>
    <x v="4"/>
    <x v="2"/>
    <x v="1"/>
    <x v="0"/>
    <x v="1"/>
    <x v="2"/>
    <x v="4"/>
    <x v="4"/>
    <x v="0"/>
    <x v="1"/>
    <x v="2"/>
  </r>
  <r>
    <x v="3"/>
    <x v="3"/>
    <x v="3"/>
    <x v="5"/>
    <x v="3"/>
    <x v="5"/>
    <x v="2"/>
    <x v="0"/>
    <x v="3"/>
    <x v="2"/>
    <x v="0"/>
    <x v="2"/>
    <x v="5"/>
    <x v="3"/>
    <x v="2"/>
    <x v="2"/>
  </r>
  <r>
    <x v="4"/>
    <x v="4"/>
    <x v="4"/>
    <x v="6"/>
    <x v="3"/>
    <x v="6"/>
    <x v="3"/>
    <x v="0"/>
    <x v="1"/>
    <x v="2"/>
    <x v="1"/>
    <x v="5"/>
    <x v="6"/>
    <x v="1"/>
    <x v="2"/>
    <x v="0"/>
  </r>
  <r>
    <x v="5"/>
    <x v="5"/>
    <x v="5"/>
    <x v="7"/>
    <x v="2"/>
    <x v="7"/>
    <x v="2"/>
    <x v="1"/>
    <x v="3"/>
    <x v="1"/>
    <x v="3"/>
    <x v="6"/>
    <x v="7"/>
    <x v="3"/>
    <x v="1"/>
    <x v="0"/>
  </r>
  <r>
    <x v="6"/>
    <x v="6"/>
    <x v="6"/>
    <x v="8"/>
    <x v="3"/>
    <x v="8"/>
    <x v="4"/>
    <x v="0"/>
    <x v="0"/>
    <x v="0"/>
    <x v="1"/>
    <x v="7"/>
    <x v="8"/>
    <x v="0"/>
    <x v="0"/>
    <x v="2"/>
  </r>
  <r>
    <x v="7"/>
    <x v="0"/>
    <x v="7"/>
    <x v="8"/>
    <x v="2"/>
    <x v="9"/>
    <x v="5"/>
    <x v="0"/>
    <x v="0"/>
    <x v="0"/>
    <x v="1"/>
    <x v="7"/>
    <x v="9"/>
    <x v="0"/>
    <x v="0"/>
    <x v="2"/>
  </r>
  <r>
    <x v="8"/>
    <x v="7"/>
    <x v="8"/>
    <x v="9"/>
    <x v="4"/>
    <x v="10"/>
    <x v="6"/>
    <x v="0"/>
    <x v="2"/>
    <x v="2"/>
    <x v="0"/>
    <x v="0"/>
    <x v="10"/>
    <x v="2"/>
    <x v="2"/>
    <x v="2"/>
  </r>
  <r>
    <x v="9"/>
    <x v="8"/>
    <x v="9"/>
    <x v="10"/>
    <x v="1"/>
    <x v="11"/>
    <x v="7"/>
    <x v="0"/>
    <x v="1"/>
    <x v="1"/>
    <x v="2"/>
    <x v="8"/>
    <x v="11"/>
    <x v="1"/>
    <x v="1"/>
    <x v="0"/>
  </r>
  <r>
    <x v="10"/>
    <x v="9"/>
    <x v="10"/>
    <x v="0"/>
    <x v="1"/>
    <x v="12"/>
    <x v="8"/>
    <x v="0"/>
    <x v="0"/>
    <x v="0"/>
    <x v="0"/>
    <x v="0"/>
    <x v="12"/>
    <x v="0"/>
    <x v="0"/>
    <x v="2"/>
  </r>
  <r>
    <x v="11"/>
    <x v="10"/>
    <x v="11"/>
    <x v="11"/>
    <x v="0"/>
    <x v="13"/>
    <x v="9"/>
    <x v="0"/>
    <x v="0"/>
    <x v="2"/>
    <x v="2"/>
    <x v="9"/>
    <x v="13"/>
    <x v="0"/>
    <x v="2"/>
    <x v="2"/>
  </r>
  <r>
    <x v="12"/>
    <x v="11"/>
    <x v="12"/>
    <x v="12"/>
    <x v="3"/>
    <x v="14"/>
    <x v="10"/>
    <x v="0"/>
    <x v="3"/>
    <x v="2"/>
    <x v="3"/>
    <x v="10"/>
    <x v="14"/>
    <x v="3"/>
    <x v="2"/>
    <x v="0"/>
  </r>
  <r>
    <x v="13"/>
    <x v="12"/>
    <x v="13"/>
    <x v="13"/>
    <x v="1"/>
    <x v="15"/>
    <x v="11"/>
    <x v="0"/>
    <x v="0"/>
    <x v="0"/>
    <x v="2"/>
    <x v="11"/>
    <x v="15"/>
    <x v="0"/>
    <x v="0"/>
    <x v="2"/>
  </r>
  <r>
    <x v="14"/>
    <x v="13"/>
    <x v="14"/>
    <x v="14"/>
    <x v="5"/>
    <x v="16"/>
    <x v="12"/>
    <x v="0"/>
    <x v="2"/>
    <x v="0"/>
    <x v="3"/>
    <x v="12"/>
    <x v="16"/>
    <x v="2"/>
    <x v="0"/>
    <x v="2"/>
  </r>
  <r>
    <x v="15"/>
    <x v="14"/>
    <x v="15"/>
    <x v="2"/>
    <x v="5"/>
    <x v="17"/>
    <x v="13"/>
    <x v="0"/>
    <x v="2"/>
    <x v="1"/>
    <x v="0"/>
    <x v="2"/>
    <x v="17"/>
    <x v="2"/>
    <x v="1"/>
    <x v="2"/>
  </r>
  <r>
    <x v="16"/>
    <x v="15"/>
    <x v="16"/>
    <x v="11"/>
    <x v="4"/>
    <x v="18"/>
    <x v="14"/>
    <x v="1"/>
    <x v="0"/>
    <x v="2"/>
    <x v="2"/>
    <x v="9"/>
    <x v="18"/>
    <x v="0"/>
    <x v="2"/>
    <x v="0"/>
  </r>
  <r>
    <x v="17"/>
    <x v="16"/>
    <x v="17"/>
    <x v="14"/>
    <x v="1"/>
    <x v="19"/>
    <x v="15"/>
    <x v="0"/>
    <x v="2"/>
    <x v="0"/>
    <x v="3"/>
    <x v="12"/>
    <x v="19"/>
    <x v="2"/>
    <x v="0"/>
    <x v="0"/>
  </r>
  <r>
    <x v="17"/>
    <x v="16"/>
    <x v="17"/>
    <x v="15"/>
    <x v="4"/>
    <x v="20"/>
    <x v="15"/>
    <x v="0"/>
    <x v="1"/>
    <x v="2"/>
    <x v="3"/>
    <x v="13"/>
    <x v="20"/>
    <x v="1"/>
    <x v="2"/>
    <x v="1"/>
  </r>
  <r>
    <x v="18"/>
    <x v="16"/>
    <x v="18"/>
    <x v="16"/>
    <x v="5"/>
    <x v="21"/>
    <x v="16"/>
    <x v="0"/>
    <x v="2"/>
    <x v="2"/>
    <x v="3"/>
    <x v="14"/>
    <x v="8"/>
    <x v="2"/>
    <x v="2"/>
    <x v="2"/>
  </r>
  <r>
    <x v="19"/>
    <x v="17"/>
    <x v="19"/>
    <x v="13"/>
    <x v="4"/>
    <x v="22"/>
    <x v="17"/>
    <x v="0"/>
    <x v="0"/>
    <x v="0"/>
    <x v="2"/>
    <x v="11"/>
    <x v="21"/>
    <x v="0"/>
    <x v="0"/>
    <x v="0"/>
  </r>
  <r>
    <x v="20"/>
    <x v="18"/>
    <x v="20"/>
    <x v="16"/>
    <x v="4"/>
    <x v="23"/>
    <x v="18"/>
    <x v="0"/>
    <x v="2"/>
    <x v="2"/>
    <x v="3"/>
    <x v="14"/>
    <x v="22"/>
    <x v="2"/>
    <x v="2"/>
    <x v="0"/>
  </r>
  <r>
    <x v="21"/>
    <x v="19"/>
    <x v="21"/>
    <x v="17"/>
    <x v="2"/>
    <x v="24"/>
    <x v="19"/>
    <x v="0"/>
    <x v="2"/>
    <x v="0"/>
    <x v="0"/>
    <x v="15"/>
    <x v="23"/>
    <x v="2"/>
    <x v="0"/>
    <x v="2"/>
  </r>
  <r>
    <x v="22"/>
    <x v="20"/>
    <x v="22"/>
    <x v="18"/>
    <x v="3"/>
    <x v="25"/>
    <x v="2"/>
    <x v="0"/>
    <x v="1"/>
    <x v="0"/>
    <x v="3"/>
    <x v="16"/>
    <x v="24"/>
    <x v="1"/>
    <x v="0"/>
    <x v="0"/>
  </r>
  <r>
    <x v="23"/>
    <x v="21"/>
    <x v="23"/>
    <x v="19"/>
    <x v="4"/>
    <x v="26"/>
    <x v="20"/>
    <x v="0"/>
    <x v="2"/>
    <x v="0"/>
    <x v="1"/>
    <x v="17"/>
    <x v="25"/>
    <x v="2"/>
    <x v="0"/>
    <x v="0"/>
  </r>
  <r>
    <x v="24"/>
    <x v="22"/>
    <x v="24"/>
    <x v="14"/>
    <x v="1"/>
    <x v="27"/>
    <x v="21"/>
    <x v="1"/>
    <x v="2"/>
    <x v="0"/>
    <x v="3"/>
    <x v="12"/>
    <x v="19"/>
    <x v="2"/>
    <x v="0"/>
    <x v="2"/>
  </r>
  <r>
    <x v="25"/>
    <x v="23"/>
    <x v="25"/>
    <x v="20"/>
    <x v="3"/>
    <x v="28"/>
    <x v="22"/>
    <x v="1"/>
    <x v="2"/>
    <x v="2"/>
    <x v="1"/>
    <x v="7"/>
    <x v="8"/>
    <x v="2"/>
    <x v="2"/>
    <x v="2"/>
  </r>
  <r>
    <x v="26"/>
    <x v="21"/>
    <x v="26"/>
    <x v="9"/>
    <x v="4"/>
    <x v="29"/>
    <x v="23"/>
    <x v="1"/>
    <x v="2"/>
    <x v="2"/>
    <x v="0"/>
    <x v="0"/>
    <x v="10"/>
    <x v="2"/>
    <x v="2"/>
    <x v="0"/>
  </r>
  <r>
    <x v="27"/>
    <x v="24"/>
    <x v="27"/>
    <x v="21"/>
    <x v="1"/>
    <x v="30"/>
    <x v="2"/>
    <x v="0"/>
    <x v="3"/>
    <x v="0"/>
    <x v="3"/>
    <x v="18"/>
    <x v="26"/>
    <x v="3"/>
    <x v="0"/>
    <x v="2"/>
  </r>
  <r>
    <x v="27"/>
    <x v="24"/>
    <x v="27"/>
    <x v="20"/>
    <x v="5"/>
    <x v="31"/>
    <x v="2"/>
    <x v="0"/>
    <x v="2"/>
    <x v="2"/>
    <x v="1"/>
    <x v="7"/>
    <x v="27"/>
    <x v="2"/>
    <x v="2"/>
    <x v="1"/>
  </r>
  <r>
    <x v="27"/>
    <x v="24"/>
    <x v="27"/>
    <x v="22"/>
    <x v="5"/>
    <x v="32"/>
    <x v="2"/>
    <x v="0"/>
    <x v="3"/>
    <x v="0"/>
    <x v="1"/>
    <x v="19"/>
    <x v="28"/>
    <x v="3"/>
    <x v="0"/>
    <x v="1"/>
  </r>
  <r>
    <x v="28"/>
    <x v="25"/>
    <x v="28"/>
    <x v="7"/>
    <x v="1"/>
    <x v="33"/>
    <x v="24"/>
    <x v="0"/>
    <x v="3"/>
    <x v="1"/>
    <x v="3"/>
    <x v="6"/>
    <x v="29"/>
    <x v="3"/>
    <x v="1"/>
    <x v="2"/>
  </r>
  <r>
    <x v="29"/>
    <x v="26"/>
    <x v="29"/>
    <x v="23"/>
    <x v="5"/>
    <x v="34"/>
    <x v="25"/>
    <x v="2"/>
    <x v="3"/>
    <x v="1"/>
    <x v="1"/>
    <x v="20"/>
    <x v="30"/>
    <x v="3"/>
    <x v="1"/>
    <x v="0"/>
  </r>
  <r>
    <x v="30"/>
    <x v="27"/>
    <x v="30"/>
    <x v="20"/>
    <x v="5"/>
    <x v="35"/>
    <x v="26"/>
    <x v="0"/>
    <x v="2"/>
    <x v="2"/>
    <x v="1"/>
    <x v="7"/>
    <x v="27"/>
    <x v="2"/>
    <x v="2"/>
    <x v="2"/>
  </r>
  <r>
    <x v="31"/>
    <x v="28"/>
    <x v="31"/>
    <x v="21"/>
    <x v="0"/>
    <x v="36"/>
    <x v="27"/>
    <x v="0"/>
    <x v="3"/>
    <x v="0"/>
    <x v="3"/>
    <x v="18"/>
    <x v="31"/>
    <x v="3"/>
    <x v="0"/>
    <x v="2"/>
  </r>
  <r>
    <x v="32"/>
    <x v="29"/>
    <x v="32"/>
    <x v="23"/>
    <x v="3"/>
    <x v="37"/>
    <x v="28"/>
    <x v="0"/>
    <x v="3"/>
    <x v="1"/>
    <x v="1"/>
    <x v="20"/>
    <x v="32"/>
    <x v="3"/>
    <x v="1"/>
    <x v="2"/>
  </r>
  <r>
    <x v="33"/>
    <x v="30"/>
    <x v="33"/>
    <x v="13"/>
    <x v="1"/>
    <x v="38"/>
    <x v="29"/>
    <x v="0"/>
    <x v="0"/>
    <x v="0"/>
    <x v="2"/>
    <x v="11"/>
    <x v="15"/>
    <x v="0"/>
    <x v="0"/>
    <x v="2"/>
  </r>
  <r>
    <x v="34"/>
    <x v="31"/>
    <x v="34"/>
    <x v="0"/>
    <x v="5"/>
    <x v="39"/>
    <x v="2"/>
    <x v="0"/>
    <x v="0"/>
    <x v="0"/>
    <x v="0"/>
    <x v="0"/>
    <x v="33"/>
    <x v="0"/>
    <x v="0"/>
    <x v="0"/>
  </r>
  <r>
    <x v="35"/>
    <x v="32"/>
    <x v="35"/>
    <x v="24"/>
    <x v="3"/>
    <x v="40"/>
    <x v="2"/>
    <x v="0"/>
    <x v="3"/>
    <x v="0"/>
    <x v="0"/>
    <x v="21"/>
    <x v="34"/>
    <x v="3"/>
    <x v="0"/>
    <x v="2"/>
  </r>
  <r>
    <x v="36"/>
    <x v="33"/>
    <x v="36"/>
    <x v="15"/>
    <x v="0"/>
    <x v="41"/>
    <x v="30"/>
    <x v="0"/>
    <x v="1"/>
    <x v="2"/>
    <x v="3"/>
    <x v="13"/>
    <x v="35"/>
    <x v="1"/>
    <x v="2"/>
    <x v="0"/>
  </r>
  <r>
    <x v="37"/>
    <x v="34"/>
    <x v="37"/>
    <x v="25"/>
    <x v="3"/>
    <x v="42"/>
    <x v="31"/>
    <x v="0"/>
    <x v="0"/>
    <x v="2"/>
    <x v="3"/>
    <x v="22"/>
    <x v="36"/>
    <x v="0"/>
    <x v="2"/>
    <x v="0"/>
  </r>
  <r>
    <x v="38"/>
    <x v="35"/>
    <x v="38"/>
    <x v="26"/>
    <x v="0"/>
    <x v="43"/>
    <x v="2"/>
    <x v="0"/>
    <x v="3"/>
    <x v="1"/>
    <x v="2"/>
    <x v="23"/>
    <x v="37"/>
    <x v="3"/>
    <x v="1"/>
    <x v="2"/>
  </r>
  <r>
    <x v="39"/>
    <x v="36"/>
    <x v="39"/>
    <x v="1"/>
    <x v="0"/>
    <x v="44"/>
    <x v="32"/>
    <x v="0"/>
    <x v="1"/>
    <x v="0"/>
    <x v="1"/>
    <x v="1"/>
    <x v="38"/>
    <x v="1"/>
    <x v="0"/>
    <x v="0"/>
  </r>
  <r>
    <x v="40"/>
    <x v="37"/>
    <x v="40"/>
    <x v="27"/>
    <x v="5"/>
    <x v="45"/>
    <x v="33"/>
    <x v="0"/>
    <x v="3"/>
    <x v="2"/>
    <x v="2"/>
    <x v="24"/>
    <x v="39"/>
    <x v="3"/>
    <x v="2"/>
    <x v="2"/>
  </r>
  <r>
    <x v="41"/>
    <x v="38"/>
    <x v="41"/>
    <x v="28"/>
    <x v="0"/>
    <x v="46"/>
    <x v="2"/>
    <x v="0"/>
    <x v="1"/>
    <x v="0"/>
    <x v="2"/>
    <x v="25"/>
    <x v="40"/>
    <x v="1"/>
    <x v="0"/>
    <x v="0"/>
  </r>
  <r>
    <x v="42"/>
    <x v="39"/>
    <x v="42"/>
    <x v="29"/>
    <x v="0"/>
    <x v="47"/>
    <x v="34"/>
    <x v="0"/>
    <x v="2"/>
    <x v="1"/>
    <x v="3"/>
    <x v="10"/>
    <x v="41"/>
    <x v="2"/>
    <x v="1"/>
    <x v="0"/>
  </r>
  <r>
    <x v="43"/>
    <x v="40"/>
    <x v="43"/>
    <x v="30"/>
    <x v="4"/>
    <x v="48"/>
    <x v="35"/>
    <x v="0"/>
    <x v="2"/>
    <x v="2"/>
    <x v="2"/>
    <x v="11"/>
    <x v="21"/>
    <x v="2"/>
    <x v="2"/>
    <x v="2"/>
  </r>
  <r>
    <x v="44"/>
    <x v="41"/>
    <x v="44"/>
    <x v="2"/>
    <x v="3"/>
    <x v="49"/>
    <x v="36"/>
    <x v="0"/>
    <x v="2"/>
    <x v="1"/>
    <x v="0"/>
    <x v="2"/>
    <x v="5"/>
    <x v="2"/>
    <x v="1"/>
    <x v="2"/>
  </r>
  <r>
    <x v="45"/>
    <x v="42"/>
    <x v="45"/>
    <x v="31"/>
    <x v="0"/>
    <x v="50"/>
    <x v="37"/>
    <x v="0"/>
    <x v="3"/>
    <x v="2"/>
    <x v="1"/>
    <x v="26"/>
    <x v="42"/>
    <x v="3"/>
    <x v="2"/>
    <x v="2"/>
  </r>
  <r>
    <x v="46"/>
    <x v="43"/>
    <x v="46"/>
    <x v="26"/>
    <x v="4"/>
    <x v="51"/>
    <x v="38"/>
    <x v="1"/>
    <x v="3"/>
    <x v="1"/>
    <x v="2"/>
    <x v="23"/>
    <x v="43"/>
    <x v="3"/>
    <x v="1"/>
    <x v="0"/>
  </r>
  <r>
    <x v="47"/>
    <x v="44"/>
    <x v="47"/>
    <x v="8"/>
    <x v="1"/>
    <x v="52"/>
    <x v="39"/>
    <x v="2"/>
    <x v="0"/>
    <x v="0"/>
    <x v="1"/>
    <x v="7"/>
    <x v="44"/>
    <x v="0"/>
    <x v="0"/>
    <x v="2"/>
  </r>
  <r>
    <x v="47"/>
    <x v="44"/>
    <x v="47"/>
    <x v="26"/>
    <x v="0"/>
    <x v="53"/>
    <x v="39"/>
    <x v="2"/>
    <x v="3"/>
    <x v="1"/>
    <x v="2"/>
    <x v="23"/>
    <x v="37"/>
    <x v="3"/>
    <x v="1"/>
    <x v="1"/>
  </r>
  <r>
    <x v="48"/>
    <x v="45"/>
    <x v="48"/>
    <x v="24"/>
    <x v="1"/>
    <x v="54"/>
    <x v="40"/>
    <x v="0"/>
    <x v="3"/>
    <x v="0"/>
    <x v="0"/>
    <x v="21"/>
    <x v="45"/>
    <x v="3"/>
    <x v="0"/>
    <x v="2"/>
  </r>
  <r>
    <x v="49"/>
    <x v="46"/>
    <x v="49"/>
    <x v="32"/>
    <x v="3"/>
    <x v="55"/>
    <x v="2"/>
    <x v="0"/>
    <x v="3"/>
    <x v="1"/>
    <x v="0"/>
    <x v="27"/>
    <x v="46"/>
    <x v="3"/>
    <x v="1"/>
    <x v="2"/>
  </r>
  <r>
    <x v="50"/>
    <x v="47"/>
    <x v="50"/>
    <x v="15"/>
    <x v="3"/>
    <x v="56"/>
    <x v="41"/>
    <x v="0"/>
    <x v="1"/>
    <x v="2"/>
    <x v="3"/>
    <x v="13"/>
    <x v="47"/>
    <x v="1"/>
    <x v="2"/>
    <x v="0"/>
  </r>
  <r>
    <x v="51"/>
    <x v="48"/>
    <x v="51"/>
    <x v="33"/>
    <x v="4"/>
    <x v="57"/>
    <x v="42"/>
    <x v="0"/>
    <x v="1"/>
    <x v="1"/>
    <x v="0"/>
    <x v="28"/>
    <x v="48"/>
    <x v="1"/>
    <x v="1"/>
    <x v="2"/>
  </r>
  <r>
    <x v="52"/>
    <x v="49"/>
    <x v="52"/>
    <x v="27"/>
    <x v="3"/>
    <x v="58"/>
    <x v="2"/>
    <x v="0"/>
    <x v="3"/>
    <x v="2"/>
    <x v="2"/>
    <x v="24"/>
    <x v="49"/>
    <x v="3"/>
    <x v="2"/>
    <x v="0"/>
  </r>
  <r>
    <x v="53"/>
    <x v="50"/>
    <x v="53"/>
    <x v="22"/>
    <x v="3"/>
    <x v="59"/>
    <x v="43"/>
    <x v="0"/>
    <x v="3"/>
    <x v="0"/>
    <x v="1"/>
    <x v="19"/>
    <x v="50"/>
    <x v="3"/>
    <x v="0"/>
    <x v="0"/>
  </r>
  <r>
    <x v="54"/>
    <x v="51"/>
    <x v="54"/>
    <x v="30"/>
    <x v="1"/>
    <x v="60"/>
    <x v="44"/>
    <x v="0"/>
    <x v="2"/>
    <x v="2"/>
    <x v="2"/>
    <x v="11"/>
    <x v="15"/>
    <x v="2"/>
    <x v="2"/>
    <x v="2"/>
  </r>
  <r>
    <x v="55"/>
    <x v="52"/>
    <x v="55"/>
    <x v="34"/>
    <x v="1"/>
    <x v="61"/>
    <x v="2"/>
    <x v="2"/>
    <x v="0"/>
    <x v="2"/>
    <x v="1"/>
    <x v="29"/>
    <x v="51"/>
    <x v="0"/>
    <x v="2"/>
    <x v="0"/>
  </r>
  <r>
    <x v="56"/>
    <x v="53"/>
    <x v="56"/>
    <x v="7"/>
    <x v="1"/>
    <x v="62"/>
    <x v="2"/>
    <x v="0"/>
    <x v="3"/>
    <x v="1"/>
    <x v="3"/>
    <x v="6"/>
    <x v="29"/>
    <x v="3"/>
    <x v="1"/>
    <x v="0"/>
  </r>
  <r>
    <x v="57"/>
    <x v="54"/>
    <x v="57"/>
    <x v="19"/>
    <x v="2"/>
    <x v="63"/>
    <x v="45"/>
    <x v="0"/>
    <x v="2"/>
    <x v="0"/>
    <x v="1"/>
    <x v="17"/>
    <x v="52"/>
    <x v="2"/>
    <x v="0"/>
    <x v="2"/>
  </r>
  <r>
    <x v="58"/>
    <x v="55"/>
    <x v="58"/>
    <x v="8"/>
    <x v="5"/>
    <x v="64"/>
    <x v="2"/>
    <x v="0"/>
    <x v="0"/>
    <x v="0"/>
    <x v="1"/>
    <x v="7"/>
    <x v="27"/>
    <x v="0"/>
    <x v="0"/>
    <x v="0"/>
  </r>
  <r>
    <x v="59"/>
    <x v="56"/>
    <x v="59"/>
    <x v="11"/>
    <x v="4"/>
    <x v="65"/>
    <x v="46"/>
    <x v="0"/>
    <x v="0"/>
    <x v="2"/>
    <x v="2"/>
    <x v="9"/>
    <x v="18"/>
    <x v="0"/>
    <x v="2"/>
    <x v="0"/>
  </r>
  <r>
    <x v="60"/>
    <x v="57"/>
    <x v="60"/>
    <x v="35"/>
    <x v="2"/>
    <x v="66"/>
    <x v="47"/>
    <x v="0"/>
    <x v="0"/>
    <x v="1"/>
    <x v="1"/>
    <x v="30"/>
    <x v="53"/>
    <x v="0"/>
    <x v="1"/>
    <x v="0"/>
  </r>
  <r>
    <x v="61"/>
    <x v="58"/>
    <x v="61"/>
    <x v="7"/>
    <x v="0"/>
    <x v="67"/>
    <x v="48"/>
    <x v="0"/>
    <x v="3"/>
    <x v="1"/>
    <x v="3"/>
    <x v="6"/>
    <x v="54"/>
    <x v="3"/>
    <x v="1"/>
    <x v="2"/>
  </r>
  <r>
    <x v="62"/>
    <x v="59"/>
    <x v="62"/>
    <x v="36"/>
    <x v="2"/>
    <x v="68"/>
    <x v="49"/>
    <x v="0"/>
    <x v="0"/>
    <x v="0"/>
    <x v="3"/>
    <x v="14"/>
    <x v="55"/>
    <x v="0"/>
    <x v="0"/>
    <x v="2"/>
  </r>
  <r>
    <x v="63"/>
    <x v="60"/>
    <x v="63"/>
    <x v="0"/>
    <x v="5"/>
    <x v="69"/>
    <x v="50"/>
    <x v="2"/>
    <x v="0"/>
    <x v="0"/>
    <x v="0"/>
    <x v="0"/>
    <x v="33"/>
    <x v="0"/>
    <x v="0"/>
    <x v="0"/>
  </r>
  <r>
    <x v="64"/>
    <x v="61"/>
    <x v="64"/>
    <x v="10"/>
    <x v="4"/>
    <x v="70"/>
    <x v="51"/>
    <x v="0"/>
    <x v="1"/>
    <x v="1"/>
    <x v="2"/>
    <x v="8"/>
    <x v="56"/>
    <x v="1"/>
    <x v="1"/>
    <x v="2"/>
  </r>
  <r>
    <x v="65"/>
    <x v="62"/>
    <x v="65"/>
    <x v="7"/>
    <x v="0"/>
    <x v="71"/>
    <x v="52"/>
    <x v="1"/>
    <x v="3"/>
    <x v="1"/>
    <x v="3"/>
    <x v="6"/>
    <x v="54"/>
    <x v="3"/>
    <x v="1"/>
    <x v="2"/>
  </r>
  <r>
    <x v="66"/>
    <x v="63"/>
    <x v="66"/>
    <x v="37"/>
    <x v="3"/>
    <x v="72"/>
    <x v="2"/>
    <x v="0"/>
    <x v="2"/>
    <x v="0"/>
    <x v="2"/>
    <x v="31"/>
    <x v="57"/>
    <x v="2"/>
    <x v="0"/>
    <x v="2"/>
  </r>
  <r>
    <x v="67"/>
    <x v="64"/>
    <x v="67"/>
    <x v="21"/>
    <x v="1"/>
    <x v="73"/>
    <x v="2"/>
    <x v="0"/>
    <x v="3"/>
    <x v="0"/>
    <x v="3"/>
    <x v="18"/>
    <x v="26"/>
    <x v="3"/>
    <x v="0"/>
    <x v="0"/>
  </r>
  <r>
    <x v="68"/>
    <x v="65"/>
    <x v="68"/>
    <x v="38"/>
    <x v="0"/>
    <x v="74"/>
    <x v="53"/>
    <x v="0"/>
    <x v="1"/>
    <x v="1"/>
    <x v="1"/>
    <x v="32"/>
    <x v="58"/>
    <x v="1"/>
    <x v="1"/>
    <x v="0"/>
  </r>
  <r>
    <x v="69"/>
    <x v="66"/>
    <x v="69"/>
    <x v="39"/>
    <x v="5"/>
    <x v="75"/>
    <x v="54"/>
    <x v="1"/>
    <x v="0"/>
    <x v="2"/>
    <x v="0"/>
    <x v="33"/>
    <x v="59"/>
    <x v="0"/>
    <x v="2"/>
    <x v="0"/>
  </r>
  <r>
    <x v="70"/>
    <x v="67"/>
    <x v="70"/>
    <x v="40"/>
    <x v="2"/>
    <x v="76"/>
    <x v="2"/>
    <x v="1"/>
    <x v="0"/>
    <x v="1"/>
    <x v="3"/>
    <x v="34"/>
    <x v="60"/>
    <x v="0"/>
    <x v="1"/>
    <x v="0"/>
  </r>
  <r>
    <x v="71"/>
    <x v="68"/>
    <x v="71"/>
    <x v="15"/>
    <x v="0"/>
    <x v="77"/>
    <x v="55"/>
    <x v="0"/>
    <x v="1"/>
    <x v="2"/>
    <x v="3"/>
    <x v="13"/>
    <x v="35"/>
    <x v="1"/>
    <x v="2"/>
    <x v="2"/>
  </r>
  <r>
    <x v="72"/>
    <x v="69"/>
    <x v="72"/>
    <x v="19"/>
    <x v="5"/>
    <x v="78"/>
    <x v="56"/>
    <x v="0"/>
    <x v="2"/>
    <x v="0"/>
    <x v="1"/>
    <x v="17"/>
    <x v="61"/>
    <x v="2"/>
    <x v="0"/>
    <x v="0"/>
  </r>
  <r>
    <x v="73"/>
    <x v="70"/>
    <x v="73"/>
    <x v="41"/>
    <x v="4"/>
    <x v="79"/>
    <x v="57"/>
    <x v="0"/>
    <x v="0"/>
    <x v="1"/>
    <x v="0"/>
    <x v="35"/>
    <x v="62"/>
    <x v="0"/>
    <x v="1"/>
    <x v="2"/>
  </r>
  <r>
    <x v="74"/>
    <x v="71"/>
    <x v="74"/>
    <x v="42"/>
    <x v="1"/>
    <x v="80"/>
    <x v="58"/>
    <x v="0"/>
    <x v="2"/>
    <x v="1"/>
    <x v="1"/>
    <x v="26"/>
    <x v="5"/>
    <x v="2"/>
    <x v="1"/>
    <x v="0"/>
  </r>
  <r>
    <x v="75"/>
    <x v="72"/>
    <x v="75"/>
    <x v="26"/>
    <x v="3"/>
    <x v="81"/>
    <x v="59"/>
    <x v="0"/>
    <x v="3"/>
    <x v="1"/>
    <x v="2"/>
    <x v="23"/>
    <x v="63"/>
    <x v="3"/>
    <x v="1"/>
    <x v="0"/>
  </r>
  <r>
    <x v="76"/>
    <x v="73"/>
    <x v="76"/>
    <x v="43"/>
    <x v="3"/>
    <x v="82"/>
    <x v="60"/>
    <x v="1"/>
    <x v="3"/>
    <x v="0"/>
    <x v="2"/>
    <x v="36"/>
    <x v="64"/>
    <x v="3"/>
    <x v="0"/>
    <x v="0"/>
  </r>
  <r>
    <x v="77"/>
    <x v="74"/>
    <x v="77"/>
    <x v="11"/>
    <x v="4"/>
    <x v="83"/>
    <x v="2"/>
    <x v="0"/>
    <x v="0"/>
    <x v="2"/>
    <x v="2"/>
    <x v="9"/>
    <x v="18"/>
    <x v="0"/>
    <x v="2"/>
    <x v="0"/>
  </r>
  <r>
    <x v="78"/>
    <x v="75"/>
    <x v="78"/>
    <x v="23"/>
    <x v="2"/>
    <x v="84"/>
    <x v="61"/>
    <x v="0"/>
    <x v="3"/>
    <x v="1"/>
    <x v="1"/>
    <x v="20"/>
    <x v="54"/>
    <x v="3"/>
    <x v="1"/>
    <x v="2"/>
  </r>
  <r>
    <x v="79"/>
    <x v="76"/>
    <x v="79"/>
    <x v="44"/>
    <x v="3"/>
    <x v="85"/>
    <x v="62"/>
    <x v="0"/>
    <x v="2"/>
    <x v="1"/>
    <x v="2"/>
    <x v="24"/>
    <x v="49"/>
    <x v="2"/>
    <x v="1"/>
    <x v="2"/>
  </r>
  <r>
    <x v="79"/>
    <x v="76"/>
    <x v="79"/>
    <x v="16"/>
    <x v="4"/>
    <x v="86"/>
    <x v="62"/>
    <x v="0"/>
    <x v="2"/>
    <x v="2"/>
    <x v="3"/>
    <x v="14"/>
    <x v="22"/>
    <x v="2"/>
    <x v="2"/>
    <x v="1"/>
  </r>
  <r>
    <x v="80"/>
    <x v="77"/>
    <x v="80"/>
    <x v="17"/>
    <x v="3"/>
    <x v="87"/>
    <x v="63"/>
    <x v="0"/>
    <x v="2"/>
    <x v="0"/>
    <x v="0"/>
    <x v="15"/>
    <x v="65"/>
    <x v="2"/>
    <x v="0"/>
    <x v="2"/>
  </r>
  <r>
    <x v="81"/>
    <x v="78"/>
    <x v="81"/>
    <x v="41"/>
    <x v="3"/>
    <x v="88"/>
    <x v="64"/>
    <x v="0"/>
    <x v="0"/>
    <x v="1"/>
    <x v="0"/>
    <x v="35"/>
    <x v="66"/>
    <x v="0"/>
    <x v="1"/>
    <x v="2"/>
  </r>
  <r>
    <x v="82"/>
    <x v="79"/>
    <x v="82"/>
    <x v="2"/>
    <x v="5"/>
    <x v="89"/>
    <x v="65"/>
    <x v="0"/>
    <x v="2"/>
    <x v="1"/>
    <x v="0"/>
    <x v="2"/>
    <x v="17"/>
    <x v="2"/>
    <x v="1"/>
    <x v="2"/>
  </r>
  <r>
    <x v="83"/>
    <x v="80"/>
    <x v="83"/>
    <x v="2"/>
    <x v="4"/>
    <x v="90"/>
    <x v="2"/>
    <x v="1"/>
    <x v="2"/>
    <x v="1"/>
    <x v="0"/>
    <x v="2"/>
    <x v="67"/>
    <x v="2"/>
    <x v="1"/>
    <x v="0"/>
  </r>
  <r>
    <x v="84"/>
    <x v="81"/>
    <x v="84"/>
    <x v="37"/>
    <x v="4"/>
    <x v="91"/>
    <x v="66"/>
    <x v="0"/>
    <x v="2"/>
    <x v="0"/>
    <x v="2"/>
    <x v="31"/>
    <x v="68"/>
    <x v="2"/>
    <x v="0"/>
    <x v="2"/>
  </r>
  <r>
    <x v="85"/>
    <x v="82"/>
    <x v="85"/>
    <x v="33"/>
    <x v="3"/>
    <x v="92"/>
    <x v="2"/>
    <x v="0"/>
    <x v="1"/>
    <x v="1"/>
    <x v="0"/>
    <x v="28"/>
    <x v="69"/>
    <x v="1"/>
    <x v="1"/>
    <x v="0"/>
  </r>
  <r>
    <x v="86"/>
    <x v="83"/>
    <x v="86"/>
    <x v="38"/>
    <x v="4"/>
    <x v="93"/>
    <x v="67"/>
    <x v="2"/>
    <x v="1"/>
    <x v="1"/>
    <x v="1"/>
    <x v="32"/>
    <x v="70"/>
    <x v="1"/>
    <x v="1"/>
    <x v="0"/>
  </r>
  <r>
    <x v="87"/>
    <x v="84"/>
    <x v="87"/>
    <x v="16"/>
    <x v="5"/>
    <x v="94"/>
    <x v="2"/>
    <x v="1"/>
    <x v="2"/>
    <x v="2"/>
    <x v="3"/>
    <x v="14"/>
    <x v="8"/>
    <x v="2"/>
    <x v="2"/>
    <x v="0"/>
  </r>
  <r>
    <x v="88"/>
    <x v="85"/>
    <x v="88"/>
    <x v="37"/>
    <x v="5"/>
    <x v="95"/>
    <x v="68"/>
    <x v="0"/>
    <x v="2"/>
    <x v="0"/>
    <x v="2"/>
    <x v="31"/>
    <x v="71"/>
    <x v="2"/>
    <x v="0"/>
    <x v="2"/>
  </r>
  <r>
    <x v="89"/>
    <x v="86"/>
    <x v="89"/>
    <x v="16"/>
    <x v="0"/>
    <x v="96"/>
    <x v="69"/>
    <x v="0"/>
    <x v="2"/>
    <x v="2"/>
    <x v="3"/>
    <x v="14"/>
    <x v="9"/>
    <x v="2"/>
    <x v="2"/>
    <x v="2"/>
  </r>
  <r>
    <x v="90"/>
    <x v="87"/>
    <x v="90"/>
    <x v="19"/>
    <x v="0"/>
    <x v="97"/>
    <x v="70"/>
    <x v="0"/>
    <x v="2"/>
    <x v="0"/>
    <x v="1"/>
    <x v="17"/>
    <x v="72"/>
    <x v="2"/>
    <x v="0"/>
    <x v="2"/>
  </r>
  <r>
    <x v="91"/>
    <x v="25"/>
    <x v="91"/>
    <x v="16"/>
    <x v="2"/>
    <x v="98"/>
    <x v="2"/>
    <x v="1"/>
    <x v="2"/>
    <x v="2"/>
    <x v="3"/>
    <x v="14"/>
    <x v="55"/>
    <x v="2"/>
    <x v="2"/>
    <x v="2"/>
  </r>
  <r>
    <x v="92"/>
    <x v="88"/>
    <x v="92"/>
    <x v="21"/>
    <x v="3"/>
    <x v="99"/>
    <x v="2"/>
    <x v="0"/>
    <x v="3"/>
    <x v="0"/>
    <x v="3"/>
    <x v="18"/>
    <x v="73"/>
    <x v="3"/>
    <x v="0"/>
    <x v="0"/>
  </r>
  <r>
    <x v="93"/>
    <x v="89"/>
    <x v="93"/>
    <x v="29"/>
    <x v="0"/>
    <x v="100"/>
    <x v="2"/>
    <x v="0"/>
    <x v="2"/>
    <x v="1"/>
    <x v="3"/>
    <x v="10"/>
    <x v="41"/>
    <x v="2"/>
    <x v="1"/>
    <x v="0"/>
  </r>
  <r>
    <x v="94"/>
    <x v="90"/>
    <x v="94"/>
    <x v="27"/>
    <x v="1"/>
    <x v="101"/>
    <x v="71"/>
    <x v="1"/>
    <x v="3"/>
    <x v="2"/>
    <x v="2"/>
    <x v="24"/>
    <x v="74"/>
    <x v="3"/>
    <x v="2"/>
    <x v="0"/>
  </r>
  <r>
    <x v="95"/>
    <x v="91"/>
    <x v="95"/>
    <x v="5"/>
    <x v="3"/>
    <x v="102"/>
    <x v="72"/>
    <x v="1"/>
    <x v="3"/>
    <x v="2"/>
    <x v="0"/>
    <x v="2"/>
    <x v="5"/>
    <x v="3"/>
    <x v="2"/>
    <x v="0"/>
  </r>
  <r>
    <x v="96"/>
    <x v="92"/>
    <x v="96"/>
    <x v="36"/>
    <x v="4"/>
    <x v="103"/>
    <x v="73"/>
    <x v="0"/>
    <x v="0"/>
    <x v="0"/>
    <x v="3"/>
    <x v="14"/>
    <x v="22"/>
    <x v="0"/>
    <x v="0"/>
    <x v="2"/>
  </r>
  <r>
    <x v="97"/>
    <x v="93"/>
    <x v="97"/>
    <x v="24"/>
    <x v="5"/>
    <x v="104"/>
    <x v="74"/>
    <x v="0"/>
    <x v="3"/>
    <x v="0"/>
    <x v="0"/>
    <x v="21"/>
    <x v="75"/>
    <x v="3"/>
    <x v="0"/>
    <x v="2"/>
  </r>
  <r>
    <x v="98"/>
    <x v="94"/>
    <x v="98"/>
    <x v="19"/>
    <x v="5"/>
    <x v="105"/>
    <x v="75"/>
    <x v="0"/>
    <x v="2"/>
    <x v="0"/>
    <x v="1"/>
    <x v="17"/>
    <x v="61"/>
    <x v="2"/>
    <x v="0"/>
    <x v="0"/>
  </r>
  <r>
    <x v="99"/>
    <x v="95"/>
    <x v="99"/>
    <x v="45"/>
    <x v="0"/>
    <x v="106"/>
    <x v="76"/>
    <x v="0"/>
    <x v="1"/>
    <x v="2"/>
    <x v="0"/>
    <x v="37"/>
    <x v="76"/>
    <x v="1"/>
    <x v="2"/>
    <x v="2"/>
  </r>
  <r>
    <x v="100"/>
    <x v="96"/>
    <x v="100"/>
    <x v="8"/>
    <x v="3"/>
    <x v="107"/>
    <x v="77"/>
    <x v="0"/>
    <x v="0"/>
    <x v="0"/>
    <x v="1"/>
    <x v="7"/>
    <x v="8"/>
    <x v="0"/>
    <x v="0"/>
    <x v="0"/>
  </r>
  <r>
    <x v="101"/>
    <x v="97"/>
    <x v="101"/>
    <x v="19"/>
    <x v="4"/>
    <x v="108"/>
    <x v="2"/>
    <x v="0"/>
    <x v="2"/>
    <x v="0"/>
    <x v="1"/>
    <x v="17"/>
    <x v="25"/>
    <x v="2"/>
    <x v="0"/>
    <x v="2"/>
  </r>
  <r>
    <x v="102"/>
    <x v="98"/>
    <x v="102"/>
    <x v="31"/>
    <x v="2"/>
    <x v="109"/>
    <x v="78"/>
    <x v="0"/>
    <x v="3"/>
    <x v="2"/>
    <x v="1"/>
    <x v="26"/>
    <x v="41"/>
    <x v="3"/>
    <x v="2"/>
    <x v="0"/>
  </r>
  <r>
    <x v="103"/>
    <x v="99"/>
    <x v="103"/>
    <x v="46"/>
    <x v="3"/>
    <x v="110"/>
    <x v="79"/>
    <x v="0"/>
    <x v="1"/>
    <x v="1"/>
    <x v="3"/>
    <x v="38"/>
    <x v="77"/>
    <x v="1"/>
    <x v="1"/>
    <x v="0"/>
  </r>
  <r>
    <x v="104"/>
    <x v="100"/>
    <x v="104"/>
    <x v="34"/>
    <x v="1"/>
    <x v="111"/>
    <x v="80"/>
    <x v="0"/>
    <x v="0"/>
    <x v="2"/>
    <x v="1"/>
    <x v="29"/>
    <x v="51"/>
    <x v="0"/>
    <x v="2"/>
    <x v="2"/>
  </r>
  <r>
    <x v="105"/>
    <x v="101"/>
    <x v="105"/>
    <x v="17"/>
    <x v="2"/>
    <x v="112"/>
    <x v="81"/>
    <x v="0"/>
    <x v="2"/>
    <x v="0"/>
    <x v="0"/>
    <x v="15"/>
    <x v="23"/>
    <x v="2"/>
    <x v="0"/>
    <x v="2"/>
  </r>
  <r>
    <x v="106"/>
    <x v="102"/>
    <x v="106"/>
    <x v="24"/>
    <x v="2"/>
    <x v="113"/>
    <x v="82"/>
    <x v="1"/>
    <x v="3"/>
    <x v="0"/>
    <x v="0"/>
    <x v="21"/>
    <x v="78"/>
    <x v="3"/>
    <x v="0"/>
    <x v="2"/>
  </r>
  <r>
    <x v="107"/>
    <x v="103"/>
    <x v="107"/>
    <x v="40"/>
    <x v="4"/>
    <x v="114"/>
    <x v="2"/>
    <x v="0"/>
    <x v="0"/>
    <x v="1"/>
    <x v="3"/>
    <x v="34"/>
    <x v="79"/>
    <x v="0"/>
    <x v="1"/>
    <x v="2"/>
  </r>
  <r>
    <x v="108"/>
    <x v="104"/>
    <x v="108"/>
    <x v="32"/>
    <x v="2"/>
    <x v="115"/>
    <x v="83"/>
    <x v="2"/>
    <x v="3"/>
    <x v="1"/>
    <x v="0"/>
    <x v="27"/>
    <x v="80"/>
    <x v="3"/>
    <x v="1"/>
    <x v="2"/>
  </r>
  <r>
    <x v="109"/>
    <x v="105"/>
    <x v="109"/>
    <x v="7"/>
    <x v="4"/>
    <x v="116"/>
    <x v="84"/>
    <x v="1"/>
    <x v="3"/>
    <x v="1"/>
    <x v="3"/>
    <x v="6"/>
    <x v="81"/>
    <x v="3"/>
    <x v="1"/>
    <x v="0"/>
  </r>
  <r>
    <x v="110"/>
    <x v="11"/>
    <x v="110"/>
    <x v="23"/>
    <x v="4"/>
    <x v="117"/>
    <x v="85"/>
    <x v="0"/>
    <x v="3"/>
    <x v="1"/>
    <x v="1"/>
    <x v="20"/>
    <x v="82"/>
    <x v="3"/>
    <x v="1"/>
    <x v="2"/>
  </r>
  <r>
    <x v="111"/>
    <x v="106"/>
    <x v="111"/>
    <x v="6"/>
    <x v="3"/>
    <x v="118"/>
    <x v="86"/>
    <x v="0"/>
    <x v="1"/>
    <x v="2"/>
    <x v="1"/>
    <x v="5"/>
    <x v="6"/>
    <x v="1"/>
    <x v="2"/>
    <x v="0"/>
  </r>
  <r>
    <x v="112"/>
    <x v="107"/>
    <x v="112"/>
    <x v="18"/>
    <x v="2"/>
    <x v="119"/>
    <x v="87"/>
    <x v="0"/>
    <x v="1"/>
    <x v="0"/>
    <x v="3"/>
    <x v="16"/>
    <x v="83"/>
    <x v="1"/>
    <x v="0"/>
    <x v="2"/>
  </r>
  <r>
    <x v="112"/>
    <x v="107"/>
    <x v="112"/>
    <x v="29"/>
    <x v="2"/>
    <x v="120"/>
    <x v="87"/>
    <x v="0"/>
    <x v="2"/>
    <x v="1"/>
    <x v="3"/>
    <x v="10"/>
    <x v="84"/>
    <x v="2"/>
    <x v="1"/>
    <x v="1"/>
  </r>
  <r>
    <x v="112"/>
    <x v="107"/>
    <x v="112"/>
    <x v="3"/>
    <x v="1"/>
    <x v="121"/>
    <x v="87"/>
    <x v="0"/>
    <x v="1"/>
    <x v="0"/>
    <x v="0"/>
    <x v="3"/>
    <x v="85"/>
    <x v="1"/>
    <x v="0"/>
    <x v="1"/>
  </r>
  <r>
    <x v="113"/>
    <x v="108"/>
    <x v="113"/>
    <x v="20"/>
    <x v="4"/>
    <x v="122"/>
    <x v="88"/>
    <x v="0"/>
    <x v="2"/>
    <x v="2"/>
    <x v="1"/>
    <x v="7"/>
    <x v="86"/>
    <x v="2"/>
    <x v="2"/>
    <x v="0"/>
  </r>
  <r>
    <x v="114"/>
    <x v="109"/>
    <x v="114"/>
    <x v="26"/>
    <x v="4"/>
    <x v="123"/>
    <x v="89"/>
    <x v="0"/>
    <x v="3"/>
    <x v="1"/>
    <x v="2"/>
    <x v="23"/>
    <x v="43"/>
    <x v="3"/>
    <x v="1"/>
    <x v="2"/>
  </r>
  <r>
    <x v="115"/>
    <x v="110"/>
    <x v="115"/>
    <x v="21"/>
    <x v="1"/>
    <x v="124"/>
    <x v="90"/>
    <x v="0"/>
    <x v="3"/>
    <x v="0"/>
    <x v="3"/>
    <x v="18"/>
    <x v="26"/>
    <x v="3"/>
    <x v="0"/>
    <x v="0"/>
  </r>
  <r>
    <x v="116"/>
    <x v="111"/>
    <x v="116"/>
    <x v="22"/>
    <x v="3"/>
    <x v="125"/>
    <x v="91"/>
    <x v="1"/>
    <x v="3"/>
    <x v="0"/>
    <x v="1"/>
    <x v="19"/>
    <x v="50"/>
    <x v="3"/>
    <x v="0"/>
    <x v="0"/>
  </r>
  <r>
    <x v="117"/>
    <x v="112"/>
    <x v="117"/>
    <x v="17"/>
    <x v="2"/>
    <x v="126"/>
    <x v="92"/>
    <x v="0"/>
    <x v="2"/>
    <x v="0"/>
    <x v="0"/>
    <x v="15"/>
    <x v="23"/>
    <x v="2"/>
    <x v="0"/>
    <x v="2"/>
  </r>
  <r>
    <x v="118"/>
    <x v="113"/>
    <x v="118"/>
    <x v="5"/>
    <x v="5"/>
    <x v="127"/>
    <x v="93"/>
    <x v="1"/>
    <x v="3"/>
    <x v="2"/>
    <x v="0"/>
    <x v="2"/>
    <x v="17"/>
    <x v="3"/>
    <x v="2"/>
    <x v="2"/>
  </r>
  <r>
    <x v="119"/>
    <x v="114"/>
    <x v="119"/>
    <x v="19"/>
    <x v="2"/>
    <x v="128"/>
    <x v="94"/>
    <x v="0"/>
    <x v="2"/>
    <x v="0"/>
    <x v="1"/>
    <x v="17"/>
    <x v="52"/>
    <x v="2"/>
    <x v="0"/>
    <x v="2"/>
  </r>
  <r>
    <x v="120"/>
    <x v="115"/>
    <x v="120"/>
    <x v="45"/>
    <x v="2"/>
    <x v="129"/>
    <x v="95"/>
    <x v="0"/>
    <x v="1"/>
    <x v="2"/>
    <x v="0"/>
    <x v="37"/>
    <x v="87"/>
    <x v="1"/>
    <x v="2"/>
    <x v="0"/>
  </r>
  <r>
    <x v="121"/>
    <x v="49"/>
    <x v="121"/>
    <x v="44"/>
    <x v="1"/>
    <x v="130"/>
    <x v="2"/>
    <x v="1"/>
    <x v="2"/>
    <x v="1"/>
    <x v="2"/>
    <x v="24"/>
    <x v="74"/>
    <x v="2"/>
    <x v="1"/>
    <x v="0"/>
  </r>
  <r>
    <x v="122"/>
    <x v="116"/>
    <x v="122"/>
    <x v="6"/>
    <x v="0"/>
    <x v="131"/>
    <x v="96"/>
    <x v="0"/>
    <x v="1"/>
    <x v="2"/>
    <x v="1"/>
    <x v="5"/>
    <x v="20"/>
    <x v="1"/>
    <x v="2"/>
    <x v="0"/>
  </r>
  <r>
    <x v="123"/>
    <x v="117"/>
    <x v="123"/>
    <x v="44"/>
    <x v="1"/>
    <x v="132"/>
    <x v="97"/>
    <x v="0"/>
    <x v="2"/>
    <x v="1"/>
    <x v="2"/>
    <x v="24"/>
    <x v="74"/>
    <x v="2"/>
    <x v="1"/>
    <x v="0"/>
  </r>
  <r>
    <x v="124"/>
    <x v="118"/>
    <x v="124"/>
    <x v="5"/>
    <x v="2"/>
    <x v="133"/>
    <x v="98"/>
    <x v="0"/>
    <x v="3"/>
    <x v="2"/>
    <x v="0"/>
    <x v="2"/>
    <x v="2"/>
    <x v="3"/>
    <x v="2"/>
    <x v="2"/>
  </r>
  <r>
    <x v="125"/>
    <x v="119"/>
    <x v="125"/>
    <x v="28"/>
    <x v="3"/>
    <x v="134"/>
    <x v="2"/>
    <x v="0"/>
    <x v="1"/>
    <x v="0"/>
    <x v="2"/>
    <x v="25"/>
    <x v="88"/>
    <x v="1"/>
    <x v="0"/>
    <x v="0"/>
  </r>
  <r>
    <x v="126"/>
    <x v="120"/>
    <x v="126"/>
    <x v="42"/>
    <x v="1"/>
    <x v="135"/>
    <x v="99"/>
    <x v="0"/>
    <x v="2"/>
    <x v="1"/>
    <x v="1"/>
    <x v="26"/>
    <x v="5"/>
    <x v="2"/>
    <x v="1"/>
    <x v="1"/>
  </r>
  <r>
    <x v="127"/>
    <x v="121"/>
    <x v="127"/>
    <x v="16"/>
    <x v="4"/>
    <x v="136"/>
    <x v="100"/>
    <x v="0"/>
    <x v="2"/>
    <x v="2"/>
    <x v="3"/>
    <x v="14"/>
    <x v="22"/>
    <x v="2"/>
    <x v="2"/>
    <x v="2"/>
  </r>
  <r>
    <x v="128"/>
    <x v="122"/>
    <x v="128"/>
    <x v="10"/>
    <x v="3"/>
    <x v="137"/>
    <x v="2"/>
    <x v="1"/>
    <x v="1"/>
    <x v="1"/>
    <x v="2"/>
    <x v="8"/>
    <x v="89"/>
    <x v="1"/>
    <x v="1"/>
    <x v="2"/>
  </r>
  <r>
    <x v="129"/>
    <x v="123"/>
    <x v="129"/>
    <x v="45"/>
    <x v="4"/>
    <x v="138"/>
    <x v="2"/>
    <x v="0"/>
    <x v="1"/>
    <x v="2"/>
    <x v="0"/>
    <x v="37"/>
    <x v="90"/>
    <x v="1"/>
    <x v="2"/>
    <x v="2"/>
  </r>
  <r>
    <x v="130"/>
    <x v="124"/>
    <x v="130"/>
    <x v="5"/>
    <x v="5"/>
    <x v="139"/>
    <x v="2"/>
    <x v="0"/>
    <x v="3"/>
    <x v="2"/>
    <x v="0"/>
    <x v="2"/>
    <x v="17"/>
    <x v="3"/>
    <x v="2"/>
    <x v="0"/>
  </r>
  <r>
    <x v="131"/>
    <x v="125"/>
    <x v="131"/>
    <x v="27"/>
    <x v="2"/>
    <x v="140"/>
    <x v="101"/>
    <x v="1"/>
    <x v="3"/>
    <x v="2"/>
    <x v="2"/>
    <x v="24"/>
    <x v="91"/>
    <x v="3"/>
    <x v="2"/>
    <x v="0"/>
  </r>
  <r>
    <x v="132"/>
    <x v="126"/>
    <x v="132"/>
    <x v="29"/>
    <x v="4"/>
    <x v="141"/>
    <x v="102"/>
    <x v="0"/>
    <x v="2"/>
    <x v="1"/>
    <x v="3"/>
    <x v="10"/>
    <x v="42"/>
    <x v="2"/>
    <x v="1"/>
    <x v="0"/>
  </r>
  <r>
    <x v="133"/>
    <x v="127"/>
    <x v="133"/>
    <x v="10"/>
    <x v="4"/>
    <x v="142"/>
    <x v="2"/>
    <x v="1"/>
    <x v="1"/>
    <x v="1"/>
    <x v="2"/>
    <x v="8"/>
    <x v="56"/>
    <x v="1"/>
    <x v="1"/>
    <x v="0"/>
  </r>
  <r>
    <x v="134"/>
    <x v="128"/>
    <x v="134"/>
    <x v="22"/>
    <x v="0"/>
    <x v="143"/>
    <x v="103"/>
    <x v="0"/>
    <x v="3"/>
    <x v="0"/>
    <x v="1"/>
    <x v="19"/>
    <x v="92"/>
    <x v="3"/>
    <x v="0"/>
    <x v="2"/>
  </r>
  <r>
    <x v="135"/>
    <x v="103"/>
    <x v="135"/>
    <x v="10"/>
    <x v="0"/>
    <x v="144"/>
    <x v="104"/>
    <x v="0"/>
    <x v="1"/>
    <x v="1"/>
    <x v="2"/>
    <x v="8"/>
    <x v="93"/>
    <x v="1"/>
    <x v="1"/>
    <x v="0"/>
  </r>
  <r>
    <x v="136"/>
    <x v="129"/>
    <x v="136"/>
    <x v="21"/>
    <x v="4"/>
    <x v="145"/>
    <x v="105"/>
    <x v="0"/>
    <x v="3"/>
    <x v="0"/>
    <x v="3"/>
    <x v="18"/>
    <x v="92"/>
    <x v="3"/>
    <x v="0"/>
    <x v="2"/>
  </r>
  <r>
    <x v="137"/>
    <x v="130"/>
    <x v="137"/>
    <x v="24"/>
    <x v="3"/>
    <x v="146"/>
    <x v="106"/>
    <x v="0"/>
    <x v="3"/>
    <x v="0"/>
    <x v="0"/>
    <x v="21"/>
    <x v="34"/>
    <x v="3"/>
    <x v="0"/>
    <x v="2"/>
  </r>
  <r>
    <x v="137"/>
    <x v="130"/>
    <x v="137"/>
    <x v="3"/>
    <x v="0"/>
    <x v="147"/>
    <x v="106"/>
    <x v="0"/>
    <x v="1"/>
    <x v="0"/>
    <x v="0"/>
    <x v="3"/>
    <x v="3"/>
    <x v="1"/>
    <x v="0"/>
    <x v="1"/>
  </r>
  <r>
    <x v="138"/>
    <x v="131"/>
    <x v="138"/>
    <x v="15"/>
    <x v="1"/>
    <x v="148"/>
    <x v="107"/>
    <x v="0"/>
    <x v="1"/>
    <x v="2"/>
    <x v="3"/>
    <x v="13"/>
    <x v="94"/>
    <x v="1"/>
    <x v="2"/>
    <x v="0"/>
  </r>
  <r>
    <x v="139"/>
    <x v="132"/>
    <x v="139"/>
    <x v="37"/>
    <x v="0"/>
    <x v="149"/>
    <x v="2"/>
    <x v="0"/>
    <x v="2"/>
    <x v="0"/>
    <x v="2"/>
    <x v="31"/>
    <x v="95"/>
    <x v="2"/>
    <x v="0"/>
    <x v="0"/>
  </r>
  <r>
    <x v="140"/>
    <x v="133"/>
    <x v="140"/>
    <x v="5"/>
    <x v="2"/>
    <x v="150"/>
    <x v="108"/>
    <x v="0"/>
    <x v="3"/>
    <x v="2"/>
    <x v="0"/>
    <x v="2"/>
    <x v="2"/>
    <x v="3"/>
    <x v="2"/>
    <x v="0"/>
  </r>
  <r>
    <x v="141"/>
    <x v="134"/>
    <x v="141"/>
    <x v="17"/>
    <x v="3"/>
    <x v="151"/>
    <x v="2"/>
    <x v="0"/>
    <x v="2"/>
    <x v="0"/>
    <x v="0"/>
    <x v="15"/>
    <x v="65"/>
    <x v="2"/>
    <x v="0"/>
    <x v="0"/>
  </r>
  <r>
    <x v="142"/>
    <x v="113"/>
    <x v="142"/>
    <x v="13"/>
    <x v="3"/>
    <x v="152"/>
    <x v="109"/>
    <x v="0"/>
    <x v="0"/>
    <x v="0"/>
    <x v="2"/>
    <x v="11"/>
    <x v="96"/>
    <x v="0"/>
    <x v="0"/>
    <x v="0"/>
  </r>
  <r>
    <x v="143"/>
    <x v="135"/>
    <x v="143"/>
    <x v="25"/>
    <x v="2"/>
    <x v="153"/>
    <x v="2"/>
    <x v="0"/>
    <x v="0"/>
    <x v="2"/>
    <x v="3"/>
    <x v="22"/>
    <x v="97"/>
    <x v="0"/>
    <x v="2"/>
    <x v="2"/>
  </r>
  <r>
    <x v="144"/>
    <x v="35"/>
    <x v="144"/>
    <x v="30"/>
    <x v="1"/>
    <x v="154"/>
    <x v="110"/>
    <x v="0"/>
    <x v="2"/>
    <x v="2"/>
    <x v="2"/>
    <x v="11"/>
    <x v="15"/>
    <x v="2"/>
    <x v="2"/>
    <x v="2"/>
  </r>
  <r>
    <x v="145"/>
    <x v="136"/>
    <x v="145"/>
    <x v="37"/>
    <x v="5"/>
    <x v="155"/>
    <x v="111"/>
    <x v="0"/>
    <x v="2"/>
    <x v="0"/>
    <x v="2"/>
    <x v="31"/>
    <x v="71"/>
    <x v="2"/>
    <x v="0"/>
    <x v="0"/>
  </r>
  <r>
    <x v="146"/>
    <x v="137"/>
    <x v="146"/>
    <x v="37"/>
    <x v="3"/>
    <x v="156"/>
    <x v="112"/>
    <x v="0"/>
    <x v="2"/>
    <x v="0"/>
    <x v="2"/>
    <x v="31"/>
    <x v="57"/>
    <x v="2"/>
    <x v="0"/>
    <x v="0"/>
  </r>
  <r>
    <x v="147"/>
    <x v="138"/>
    <x v="147"/>
    <x v="11"/>
    <x v="3"/>
    <x v="157"/>
    <x v="113"/>
    <x v="1"/>
    <x v="0"/>
    <x v="2"/>
    <x v="2"/>
    <x v="9"/>
    <x v="98"/>
    <x v="0"/>
    <x v="2"/>
    <x v="2"/>
  </r>
  <r>
    <x v="148"/>
    <x v="139"/>
    <x v="148"/>
    <x v="11"/>
    <x v="5"/>
    <x v="158"/>
    <x v="2"/>
    <x v="0"/>
    <x v="0"/>
    <x v="2"/>
    <x v="2"/>
    <x v="9"/>
    <x v="99"/>
    <x v="0"/>
    <x v="2"/>
    <x v="0"/>
  </r>
  <r>
    <x v="149"/>
    <x v="140"/>
    <x v="149"/>
    <x v="26"/>
    <x v="5"/>
    <x v="159"/>
    <x v="2"/>
    <x v="0"/>
    <x v="3"/>
    <x v="1"/>
    <x v="2"/>
    <x v="23"/>
    <x v="100"/>
    <x v="3"/>
    <x v="1"/>
    <x v="2"/>
  </r>
  <r>
    <x v="150"/>
    <x v="141"/>
    <x v="150"/>
    <x v="1"/>
    <x v="4"/>
    <x v="160"/>
    <x v="114"/>
    <x v="0"/>
    <x v="1"/>
    <x v="0"/>
    <x v="1"/>
    <x v="1"/>
    <x v="101"/>
    <x v="1"/>
    <x v="0"/>
    <x v="2"/>
  </r>
  <r>
    <x v="151"/>
    <x v="142"/>
    <x v="151"/>
    <x v="42"/>
    <x v="3"/>
    <x v="161"/>
    <x v="115"/>
    <x v="0"/>
    <x v="2"/>
    <x v="1"/>
    <x v="1"/>
    <x v="26"/>
    <x v="102"/>
    <x v="2"/>
    <x v="1"/>
    <x v="2"/>
  </r>
  <r>
    <x v="152"/>
    <x v="143"/>
    <x v="152"/>
    <x v="6"/>
    <x v="3"/>
    <x v="162"/>
    <x v="116"/>
    <x v="0"/>
    <x v="1"/>
    <x v="2"/>
    <x v="1"/>
    <x v="5"/>
    <x v="6"/>
    <x v="1"/>
    <x v="2"/>
    <x v="0"/>
  </r>
  <r>
    <x v="153"/>
    <x v="144"/>
    <x v="153"/>
    <x v="25"/>
    <x v="5"/>
    <x v="163"/>
    <x v="117"/>
    <x v="0"/>
    <x v="0"/>
    <x v="2"/>
    <x v="3"/>
    <x v="22"/>
    <x v="103"/>
    <x v="0"/>
    <x v="2"/>
    <x v="2"/>
  </r>
  <r>
    <x v="154"/>
    <x v="145"/>
    <x v="154"/>
    <x v="6"/>
    <x v="4"/>
    <x v="164"/>
    <x v="118"/>
    <x v="1"/>
    <x v="1"/>
    <x v="2"/>
    <x v="1"/>
    <x v="5"/>
    <x v="104"/>
    <x v="1"/>
    <x v="2"/>
    <x v="2"/>
  </r>
  <r>
    <x v="155"/>
    <x v="146"/>
    <x v="155"/>
    <x v="39"/>
    <x v="5"/>
    <x v="165"/>
    <x v="2"/>
    <x v="0"/>
    <x v="0"/>
    <x v="2"/>
    <x v="0"/>
    <x v="33"/>
    <x v="59"/>
    <x v="0"/>
    <x v="2"/>
    <x v="0"/>
  </r>
  <r>
    <x v="156"/>
    <x v="147"/>
    <x v="156"/>
    <x v="34"/>
    <x v="1"/>
    <x v="166"/>
    <x v="2"/>
    <x v="0"/>
    <x v="0"/>
    <x v="2"/>
    <x v="1"/>
    <x v="29"/>
    <x v="51"/>
    <x v="0"/>
    <x v="2"/>
    <x v="0"/>
  </r>
  <r>
    <x v="157"/>
    <x v="148"/>
    <x v="157"/>
    <x v="1"/>
    <x v="1"/>
    <x v="167"/>
    <x v="119"/>
    <x v="0"/>
    <x v="1"/>
    <x v="0"/>
    <x v="1"/>
    <x v="1"/>
    <x v="1"/>
    <x v="1"/>
    <x v="0"/>
    <x v="0"/>
  </r>
  <r>
    <x v="158"/>
    <x v="149"/>
    <x v="158"/>
    <x v="19"/>
    <x v="5"/>
    <x v="168"/>
    <x v="2"/>
    <x v="1"/>
    <x v="2"/>
    <x v="0"/>
    <x v="1"/>
    <x v="17"/>
    <x v="61"/>
    <x v="2"/>
    <x v="0"/>
    <x v="2"/>
  </r>
  <r>
    <x v="159"/>
    <x v="150"/>
    <x v="159"/>
    <x v="39"/>
    <x v="0"/>
    <x v="169"/>
    <x v="120"/>
    <x v="1"/>
    <x v="0"/>
    <x v="2"/>
    <x v="0"/>
    <x v="33"/>
    <x v="105"/>
    <x v="0"/>
    <x v="2"/>
    <x v="2"/>
  </r>
  <r>
    <x v="160"/>
    <x v="151"/>
    <x v="160"/>
    <x v="10"/>
    <x v="0"/>
    <x v="170"/>
    <x v="121"/>
    <x v="2"/>
    <x v="1"/>
    <x v="1"/>
    <x v="2"/>
    <x v="8"/>
    <x v="93"/>
    <x v="1"/>
    <x v="1"/>
    <x v="2"/>
  </r>
  <r>
    <x v="161"/>
    <x v="13"/>
    <x v="161"/>
    <x v="28"/>
    <x v="0"/>
    <x v="171"/>
    <x v="122"/>
    <x v="0"/>
    <x v="1"/>
    <x v="0"/>
    <x v="2"/>
    <x v="25"/>
    <x v="40"/>
    <x v="1"/>
    <x v="0"/>
    <x v="0"/>
  </r>
  <r>
    <x v="162"/>
    <x v="79"/>
    <x v="162"/>
    <x v="6"/>
    <x v="3"/>
    <x v="172"/>
    <x v="123"/>
    <x v="1"/>
    <x v="1"/>
    <x v="2"/>
    <x v="1"/>
    <x v="5"/>
    <x v="6"/>
    <x v="1"/>
    <x v="2"/>
    <x v="2"/>
  </r>
  <r>
    <x v="163"/>
    <x v="152"/>
    <x v="163"/>
    <x v="13"/>
    <x v="4"/>
    <x v="173"/>
    <x v="124"/>
    <x v="0"/>
    <x v="0"/>
    <x v="0"/>
    <x v="2"/>
    <x v="11"/>
    <x v="21"/>
    <x v="0"/>
    <x v="0"/>
    <x v="2"/>
  </r>
  <r>
    <x v="164"/>
    <x v="153"/>
    <x v="164"/>
    <x v="10"/>
    <x v="5"/>
    <x v="174"/>
    <x v="2"/>
    <x v="0"/>
    <x v="1"/>
    <x v="1"/>
    <x v="2"/>
    <x v="8"/>
    <x v="106"/>
    <x v="1"/>
    <x v="1"/>
    <x v="0"/>
  </r>
  <r>
    <x v="165"/>
    <x v="154"/>
    <x v="165"/>
    <x v="28"/>
    <x v="0"/>
    <x v="175"/>
    <x v="125"/>
    <x v="0"/>
    <x v="1"/>
    <x v="0"/>
    <x v="2"/>
    <x v="25"/>
    <x v="40"/>
    <x v="1"/>
    <x v="0"/>
    <x v="0"/>
  </r>
  <r>
    <x v="166"/>
    <x v="155"/>
    <x v="166"/>
    <x v="10"/>
    <x v="2"/>
    <x v="176"/>
    <x v="126"/>
    <x v="0"/>
    <x v="1"/>
    <x v="1"/>
    <x v="2"/>
    <x v="8"/>
    <x v="107"/>
    <x v="1"/>
    <x v="1"/>
    <x v="0"/>
  </r>
  <r>
    <x v="167"/>
    <x v="156"/>
    <x v="167"/>
    <x v="4"/>
    <x v="4"/>
    <x v="177"/>
    <x v="127"/>
    <x v="0"/>
    <x v="0"/>
    <x v="1"/>
    <x v="2"/>
    <x v="4"/>
    <x v="108"/>
    <x v="0"/>
    <x v="1"/>
    <x v="0"/>
  </r>
  <r>
    <x v="168"/>
    <x v="22"/>
    <x v="168"/>
    <x v="2"/>
    <x v="0"/>
    <x v="178"/>
    <x v="128"/>
    <x v="0"/>
    <x v="2"/>
    <x v="1"/>
    <x v="0"/>
    <x v="2"/>
    <x v="109"/>
    <x v="2"/>
    <x v="1"/>
    <x v="2"/>
  </r>
  <r>
    <x v="169"/>
    <x v="157"/>
    <x v="169"/>
    <x v="16"/>
    <x v="2"/>
    <x v="179"/>
    <x v="2"/>
    <x v="1"/>
    <x v="2"/>
    <x v="2"/>
    <x v="3"/>
    <x v="14"/>
    <x v="55"/>
    <x v="2"/>
    <x v="2"/>
    <x v="2"/>
  </r>
  <r>
    <x v="170"/>
    <x v="158"/>
    <x v="170"/>
    <x v="46"/>
    <x v="1"/>
    <x v="180"/>
    <x v="129"/>
    <x v="0"/>
    <x v="1"/>
    <x v="1"/>
    <x v="3"/>
    <x v="38"/>
    <x v="110"/>
    <x v="1"/>
    <x v="1"/>
    <x v="2"/>
  </r>
  <r>
    <x v="170"/>
    <x v="158"/>
    <x v="170"/>
    <x v="20"/>
    <x v="1"/>
    <x v="181"/>
    <x v="129"/>
    <x v="0"/>
    <x v="2"/>
    <x v="2"/>
    <x v="1"/>
    <x v="7"/>
    <x v="44"/>
    <x v="2"/>
    <x v="2"/>
    <x v="1"/>
  </r>
  <r>
    <x v="171"/>
    <x v="78"/>
    <x v="171"/>
    <x v="34"/>
    <x v="5"/>
    <x v="182"/>
    <x v="130"/>
    <x v="0"/>
    <x v="0"/>
    <x v="2"/>
    <x v="1"/>
    <x v="29"/>
    <x v="111"/>
    <x v="0"/>
    <x v="2"/>
    <x v="2"/>
  </r>
  <r>
    <x v="172"/>
    <x v="159"/>
    <x v="172"/>
    <x v="18"/>
    <x v="0"/>
    <x v="183"/>
    <x v="131"/>
    <x v="0"/>
    <x v="1"/>
    <x v="0"/>
    <x v="3"/>
    <x v="16"/>
    <x v="112"/>
    <x v="1"/>
    <x v="0"/>
    <x v="2"/>
  </r>
  <r>
    <x v="173"/>
    <x v="160"/>
    <x v="173"/>
    <x v="42"/>
    <x v="4"/>
    <x v="184"/>
    <x v="132"/>
    <x v="0"/>
    <x v="2"/>
    <x v="1"/>
    <x v="1"/>
    <x v="26"/>
    <x v="113"/>
    <x v="2"/>
    <x v="1"/>
    <x v="2"/>
  </r>
  <r>
    <x v="174"/>
    <x v="161"/>
    <x v="174"/>
    <x v="6"/>
    <x v="1"/>
    <x v="185"/>
    <x v="133"/>
    <x v="0"/>
    <x v="1"/>
    <x v="2"/>
    <x v="1"/>
    <x v="5"/>
    <x v="114"/>
    <x v="1"/>
    <x v="2"/>
    <x v="0"/>
  </r>
  <r>
    <x v="175"/>
    <x v="162"/>
    <x v="175"/>
    <x v="13"/>
    <x v="3"/>
    <x v="186"/>
    <x v="134"/>
    <x v="0"/>
    <x v="0"/>
    <x v="0"/>
    <x v="2"/>
    <x v="11"/>
    <x v="96"/>
    <x v="0"/>
    <x v="0"/>
    <x v="2"/>
  </r>
  <r>
    <x v="176"/>
    <x v="70"/>
    <x v="176"/>
    <x v="22"/>
    <x v="1"/>
    <x v="187"/>
    <x v="135"/>
    <x v="0"/>
    <x v="3"/>
    <x v="0"/>
    <x v="1"/>
    <x v="19"/>
    <x v="34"/>
    <x v="3"/>
    <x v="0"/>
    <x v="0"/>
  </r>
  <r>
    <x v="177"/>
    <x v="163"/>
    <x v="177"/>
    <x v="46"/>
    <x v="2"/>
    <x v="188"/>
    <x v="136"/>
    <x v="0"/>
    <x v="1"/>
    <x v="1"/>
    <x v="3"/>
    <x v="38"/>
    <x v="115"/>
    <x v="1"/>
    <x v="1"/>
    <x v="0"/>
  </r>
  <r>
    <x v="178"/>
    <x v="153"/>
    <x v="178"/>
    <x v="24"/>
    <x v="3"/>
    <x v="189"/>
    <x v="137"/>
    <x v="0"/>
    <x v="3"/>
    <x v="0"/>
    <x v="0"/>
    <x v="21"/>
    <x v="34"/>
    <x v="3"/>
    <x v="0"/>
    <x v="0"/>
  </r>
  <r>
    <x v="179"/>
    <x v="164"/>
    <x v="179"/>
    <x v="43"/>
    <x v="2"/>
    <x v="190"/>
    <x v="138"/>
    <x v="0"/>
    <x v="3"/>
    <x v="0"/>
    <x v="2"/>
    <x v="36"/>
    <x v="116"/>
    <x v="3"/>
    <x v="0"/>
    <x v="0"/>
  </r>
  <r>
    <x v="180"/>
    <x v="165"/>
    <x v="180"/>
    <x v="12"/>
    <x v="1"/>
    <x v="191"/>
    <x v="139"/>
    <x v="0"/>
    <x v="3"/>
    <x v="2"/>
    <x v="3"/>
    <x v="10"/>
    <x v="117"/>
    <x v="3"/>
    <x v="2"/>
    <x v="0"/>
  </r>
  <r>
    <x v="181"/>
    <x v="166"/>
    <x v="181"/>
    <x v="45"/>
    <x v="5"/>
    <x v="192"/>
    <x v="140"/>
    <x v="1"/>
    <x v="1"/>
    <x v="2"/>
    <x v="0"/>
    <x v="37"/>
    <x v="118"/>
    <x v="1"/>
    <x v="2"/>
    <x v="0"/>
  </r>
  <r>
    <x v="182"/>
    <x v="167"/>
    <x v="182"/>
    <x v="33"/>
    <x v="3"/>
    <x v="193"/>
    <x v="2"/>
    <x v="0"/>
    <x v="1"/>
    <x v="1"/>
    <x v="0"/>
    <x v="28"/>
    <x v="69"/>
    <x v="1"/>
    <x v="1"/>
    <x v="2"/>
  </r>
  <r>
    <x v="183"/>
    <x v="168"/>
    <x v="183"/>
    <x v="6"/>
    <x v="1"/>
    <x v="194"/>
    <x v="141"/>
    <x v="0"/>
    <x v="1"/>
    <x v="2"/>
    <x v="1"/>
    <x v="5"/>
    <x v="114"/>
    <x v="1"/>
    <x v="2"/>
    <x v="2"/>
  </r>
  <r>
    <x v="184"/>
    <x v="169"/>
    <x v="184"/>
    <x v="2"/>
    <x v="3"/>
    <x v="195"/>
    <x v="142"/>
    <x v="0"/>
    <x v="2"/>
    <x v="1"/>
    <x v="0"/>
    <x v="2"/>
    <x v="5"/>
    <x v="2"/>
    <x v="1"/>
    <x v="2"/>
  </r>
  <r>
    <x v="185"/>
    <x v="170"/>
    <x v="185"/>
    <x v="38"/>
    <x v="5"/>
    <x v="196"/>
    <x v="143"/>
    <x v="0"/>
    <x v="1"/>
    <x v="1"/>
    <x v="1"/>
    <x v="32"/>
    <x v="119"/>
    <x v="1"/>
    <x v="1"/>
    <x v="2"/>
  </r>
  <r>
    <x v="185"/>
    <x v="170"/>
    <x v="185"/>
    <x v="27"/>
    <x v="0"/>
    <x v="197"/>
    <x v="143"/>
    <x v="0"/>
    <x v="3"/>
    <x v="2"/>
    <x v="2"/>
    <x v="24"/>
    <x v="120"/>
    <x v="3"/>
    <x v="2"/>
    <x v="1"/>
  </r>
  <r>
    <x v="185"/>
    <x v="170"/>
    <x v="185"/>
    <x v="27"/>
    <x v="3"/>
    <x v="198"/>
    <x v="143"/>
    <x v="0"/>
    <x v="3"/>
    <x v="2"/>
    <x v="2"/>
    <x v="24"/>
    <x v="49"/>
    <x v="3"/>
    <x v="2"/>
    <x v="1"/>
  </r>
  <r>
    <x v="185"/>
    <x v="170"/>
    <x v="185"/>
    <x v="23"/>
    <x v="4"/>
    <x v="199"/>
    <x v="143"/>
    <x v="0"/>
    <x v="3"/>
    <x v="1"/>
    <x v="1"/>
    <x v="20"/>
    <x v="82"/>
    <x v="3"/>
    <x v="1"/>
    <x v="1"/>
  </r>
  <r>
    <x v="185"/>
    <x v="170"/>
    <x v="185"/>
    <x v="3"/>
    <x v="3"/>
    <x v="200"/>
    <x v="143"/>
    <x v="0"/>
    <x v="1"/>
    <x v="0"/>
    <x v="0"/>
    <x v="3"/>
    <x v="1"/>
    <x v="1"/>
    <x v="0"/>
    <x v="1"/>
  </r>
  <r>
    <x v="186"/>
    <x v="171"/>
    <x v="186"/>
    <x v="23"/>
    <x v="5"/>
    <x v="201"/>
    <x v="2"/>
    <x v="0"/>
    <x v="3"/>
    <x v="1"/>
    <x v="1"/>
    <x v="20"/>
    <x v="30"/>
    <x v="3"/>
    <x v="1"/>
    <x v="2"/>
  </r>
  <r>
    <x v="187"/>
    <x v="172"/>
    <x v="187"/>
    <x v="27"/>
    <x v="5"/>
    <x v="202"/>
    <x v="144"/>
    <x v="0"/>
    <x v="3"/>
    <x v="2"/>
    <x v="2"/>
    <x v="24"/>
    <x v="39"/>
    <x v="3"/>
    <x v="2"/>
    <x v="0"/>
  </r>
  <r>
    <x v="188"/>
    <x v="173"/>
    <x v="188"/>
    <x v="7"/>
    <x v="2"/>
    <x v="203"/>
    <x v="145"/>
    <x v="0"/>
    <x v="3"/>
    <x v="1"/>
    <x v="3"/>
    <x v="6"/>
    <x v="7"/>
    <x v="3"/>
    <x v="1"/>
    <x v="2"/>
  </r>
  <r>
    <x v="189"/>
    <x v="174"/>
    <x v="189"/>
    <x v="3"/>
    <x v="5"/>
    <x v="204"/>
    <x v="2"/>
    <x v="0"/>
    <x v="1"/>
    <x v="0"/>
    <x v="0"/>
    <x v="3"/>
    <x v="121"/>
    <x v="1"/>
    <x v="0"/>
    <x v="2"/>
  </r>
  <r>
    <x v="190"/>
    <x v="175"/>
    <x v="190"/>
    <x v="25"/>
    <x v="3"/>
    <x v="205"/>
    <x v="2"/>
    <x v="0"/>
    <x v="0"/>
    <x v="2"/>
    <x v="3"/>
    <x v="22"/>
    <x v="36"/>
    <x v="0"/>
    <x v="2"/>
    <x v="0"/>
  </r>
  <r>
    <x v="191"/>
    <x v="176"/>
    <x v="191"/>
    <x v="17"/>
    <x v="0"/>
    <x v="206"/>
    <x v="146"/>
    <x v="0"/>
    <x v="2"/>
    <x v="0"/>
    <x v="0"/>
    <x v="15"/>
    <x v="122"/>
    <x v="2"/>
    <x v="0"/>
    <x v="2"/>
  </r>
  <r>
    <x v="192"/>
    <x v="142"/>
    <x v="192"/>
    <x v="19"/>
    <x v="5"/>
    <x v="207"/>
    <x v="147"/>
    <x v="0"/>
    <x v="2"/>
    <x v="0"/>
    <x v="1"/>
    <x v="17"/>
    <x v="61"/>
    <x v="2"/>
    <x v="0"/>
    <x v="0"/>
  </r>
  <r>
    <x v="193"/>
    <x v="177"/>
    <x v="193"/>
    <x v="6"/>
    <x v="4"/>
    <x v="208"/>
    <x v="148"/>
    <x v="1"/>
    <x v="1"/>
    <x v="2"/>
    <x v="1"/>
    <x v="5"/>
    <x v="104"/>
    <x v="1"/>
    <x v="2"/>
    <x v="0"/>
  </r>
  <r>
    <x v="194"/>
    <x v="178"/>
    <x v="194"/>
    <x v="19"/>
    <x v="2"/>
    <x v="209"/>
    <x v="149"/>
    <x v="2"/>
    <x v="2"/>
    <x v="0"/>
    <x v="1"/>
    <x v="17"/>
    <x v="52"/>
    <x v="2"/>
    <x v="0"/>
    <x v="2"/>
  </r>
  <r>
    <x v="195"/>
    <x v="179"/>
    <x v="195"/>
    <x v="5"/>
    <x v="4"/>
    <x v="210"/>
    <x v="150"/>
    <x v="0"/>
    <x v="3"/>
    <x v="2"/>
    <x v="0"/>
    <x v="2"/>
    <x v="67"/>
    <x v="3"/>
    <x v="2"/>
    <x v="0"/>
  </r>
  <r>
    <x v="196"/>
    <x v="180"/>
    <x v="196"/>
    <x v="38"/>
    <x v="5"/>
    <x v="211"/>
    <x v="151"/>
    <x v="0"/>
    <x v="1"/>
    <x v="1"/>
    <x v="1"/>
    <x v="32"/>
    <x v="119"/>
    <x v="1"/>
    <x v="1"/>
    <x v="2"/>
  </r>
  <r>
    <x v="197"/>
    <x v="181"/>
    <x v="197"/>
    <x v="15"/>
    <x v="4"/>
    <x v="212"/>
    <x v="152"/>
    <x v="0"/>
    <x v="1"/>
    <x v="2"/>
    <x v="3"/>
    <x v="13"/>
    <x v="20"/>
    <x v="1"/>
    <x v="2"/>
    <x v="0"/>
  </r>
  <r>
    <x v="198"/>
    <x v="182"/>
    <x v="198"/>
    <x v="11"/>
    <x v="2"/>
    <x v="213"/>
    <x v="153"/>
    <x v="0"/>
    <x v="0"/>
    <x v="2"/>
    <x v="2"/>
    <x v="9"/>
    <x v="123"/>
    <x v="0"/>
    <x v="2"/>
    <x v="2"/>
  </r>
  <r>
    <x v="199"/>
    <x v="183"/>
    <x v="199"/>
    <x v="32"/>
    <x v="0"/>
    <x v="214"/>
    <x v="154"/>
    <x v="1"/>
    <x v="3"/>
    <x v="1"/>
    <x v="0"/>
    <x v="27"/>
    <x v="124"/>
    <x v="3"/>
    <x v="1"/>
    <x v="2"/>
  </r>
  <r>
    <x v="200"/>
    <x v="184"/>
    <x v="200"/>
    <x v="12"/>
    <x v="5"/>
    <x v="215"/>
    <x v="155"/>
    <x v="0"/>
    <x v="3"/>
    <x v="2"/>
    <x v="3"/>
    <x v="10"/>
    <x v="102"/>
    <x v="3"/>
    <x v="2"/>
    <x v="2"/>
  </r>
  <r>
    <x v="201"/>
    <x v="185"/>
    <x v="201"/>
    <x v="24"/>
    <x v="4"/>
    <x v="216"/>
    <x v="156"/>
    <x v="0"/>
    <x v="3"/>
    <x v="0"/>
    <x v="0"/>
    <x v="21"/>
    <x v="125"/>
    <x v="3"/>
    <x v="0"/>
    <x v="0"/>
  </r>
  <r>
    <x v="202"/>
    <x v="186"/>
    <x v="202"/>
    <x v="38"/>
    <x v="4"/>
    <x v="217"/>
    <x v="157"/>
    <x v="0"/>
    <x v="1"/>
    <x v="1"/>
    <x v="1"/>
    <x v="32"/>
    <x v="70"/>
    <x v="1"/>
    <x v="1"/>
    <x v="2"/>
  </r>
  <r>
    <x v="203"/>
    <x v="187"/>
    <x v="203"/>
    <x v="17"/>
    <x v="1"/>
    <x v="218"/>
    <x v="158"/>
    <x v="1"/>
    <x v="2"/>
    <x v="0"/>
    <x v="0"/>
    <x v="15"/>
    <x v="126"/>
    <x v="2"/>
    <x v="0"/>
    <x v="0"/>
  </r>
  <r>
    <x v="204"/>
    <x v="148"/>
    <x v="204"/>
    <x v="40"/>
    <x v="3"/>
    <x v="219"/>
    <x v="159"/>
    <x v="0"/>
    <x v="0"/>
    <x v="1"/>
    <x v="3"/>
    <x v="34"/>
    <x v="127"/>
    <x v="0"/>
    <x v="1"/>
    <x v="2"/>
  </r>
  <r>
    <x v="204"/>
    <x v="148"/>
    <x v="204"/>
    <x v="36"/>
    <x v="1"/>
    <x v="220"/>
    <x v="159"/>
    <x v="0"/>
    <x v="0"/>
    <x v="0"/>
    <x v="3"/>
    <x v="14"/>
    <x v="128"/>
    <x v="0"/>
    <x v="0"/>
    <x v="1"/>
  </r>
  <r>
    <x v="205"/>
    <x v="188"/>
    <x v="205"/>
    <x v="2"/>
    <x v="5"/>
    <x v="221"/>
    <x v="160"/>
    <x v="0"/>
    <x v="2"/>
    <x v="1"/>
    <x v="0"/>
    <x v="2"/>
    <x v="17"/>
    <x v="2"/>
    <x v="1"/>
    <x v="0"/>
  </r>
  <r>
    <x v="206"/>
    <x v="189"/>
    <x v="206"/>
    <x v="31"/>
    <x v="3"/>
    <x v="222"/>
    <x v="161"/>
    <x v="0"/>
    <x v="3"/>
    <x v="2"/>
    <x v="1"/>
    <x v="26"/>
    <x v="102"/>
    <x v="3"/>
    <x v="2"/>
    <x v="2"/>
  </r>
  <r>
    <x v="207"/>
    <x v="190"/>
    <x v="207"/>
    <x v="33"/>
    <x v="4"/>
    <x v="223"/>
    <x v="2"/>
    <x v="0"/>
    <x v="1"/>
    <x v="1"/>
    <x v="0"/>
    <x v="28"/>
    <x v="48"/>
    <x v="1"/>
    <x v="1"/>
    <x v="0"/>
  </r>
  <r>
    <x v="208"/>
    <x v="191"/>
    <x v="208"/>
    <x v="27"/>
    <x v="4"/>
    <x v="224"/>
    <x v="162"/>
    <x v="0"/>
    <x v="3"/>
    <x v="2"/>
    <x v="2"/>
    <x v="24"/>
    <x v="129"/>
    <x v="3"/>
    <x v="2"/>
    <x v="0"/>
  </r>
  <r>
    <x v="209"/>
    <x v="192"/>
    <x v="209"/>
    <x v="40"/>
    <x v="4"/>
    <x v="225"/>
    <x v="163"/>
    <x v="1"/>
    <x v="0"/>
    <x v="1"/>
    <x v="3"/>
    <x v="34"/>
    <x v="79"/>
    <x v="0"/>
    <x v="1"/>
    <x v="2"/>
  </r>
  <r>
    <x v="210"/>
    <x v="193"/>
    <x v="210"/>
    <x v="37"/>
    <x v="1"/>
    <x v="226"/>
    <x v="164"/>
    <x v="0"/>
    <x v="2"/>
    <x v="0"/>
    <x v="2"/>
    <x v="31"/>
    <x v="130"/>
    <x v="2"/>
    <x v="0"/>
    <x v="2"/>
  </r>
  <r>
    <x v="211"/>
    <x v="194"/>
    <x v="211"/>
    <x v="25"/>
    <x v="5"/>
    <x v="227"/>
    <x v="165"/>
    <x v="2"/>
    <x v="0"/>
    <x v="2"/>
    <x v="3"/>
    <x v="22"/>
    <x v="103"/>
    <x v="0"/>
    <x v="2"/>
    <x v="0"/>
  </r>
  <r>
    <x v="212"/>
    <x v="195"/>
    <x v="212"/>
    <x v="40"/>
    <x v="1"/>
    <x v="228"/>
    <x v="166"/>
    <x v="0"/>
    <x v="0"/>
    <x v="1"/>
    <x v="3"/>
    <x v="34"/>
    <x v="131"/>
    <x v="0"/>
    <x v="1"/>
    <x v="2"/>
  </r>
  <r>
    <x v="213"/>
    <x v="196"/>
    <x v="213"/>
    <x v="21"/>
    <x v="0"/>
    <x v="229"/>
    <x v="167"/>
    <x v="0"/>
    <x v="3"/>
    <x v="0"/>
    <x v="3"/>
    <x v="18"/>
    <x v="31"/>
    <x v="3"/>
    <x v="0"/>
    <x v="2"/>
  </r>
  <r>
    <x v="214"/>
    <x v="197"/>
    <x v="214"/>
    <x v="37"/>
    <x v="0"/>
    <x v="230"/>
    <x v="168"/>
    <x v="0"/>
    <x v="2"/>
    <x v="0"/>
    <x v="2"/>
    <x v="31"/>
    <x v="95"/>
    <x v="2"/>
    <x v="0"/>
    <x v="2"/>
  </r>
  <r>
    <x v="215"/>
    <x v="198"/>
    <x v="215"/>
    <x v="21"/>
    <x v="0"/>
    <x v="231"/>
    <x v="2"/>
    <x v="0"/>
    <x v="3"/>
    <x v="0"/>
    <x v="3"/>
    <x v="18"/>
    <x v="31"/>
    <x v="3"/>
    <x v="0"/>
    <x v="0"/>
  </r>
  <r>
    <x v="216"/>
    <x v="199"/>
    <x v="216"/>
    <x v="7"/>
    <x v="1"/>
    <x v="232"/>
    <x v="169"/>
    <x v="2"/>
    <x v="3"/>
    <x v="1"/>
    <x v="3"/>
    <x v="6"/>
    <x v="29"/>
    <x v="3"/>
    <x v="1"/>
    <x v="2"/>
  </r>
  <r>
    <x v="217"/>
    <x v="200"/>
    <x v="217"/>
    <x v="18"/>
    <x v="1"/>
    <x v="233"/>
    <x v="170"/>
    <x v="0"/>
    <x v="1"/>
    <x v="0"/>
    <x v="3"/>
    <x v="16"/>
    <x v="132"/>
    <x v="1"/>
    <x v="0"/>
    <x v="2"/>
  </r>
  <r>
    <x v="218"/>
    <x v="201"/>
    <x v="218"/>
    <x v="26"/>
    <x v="2"/>
    <x v="234"/>
    <x v="171"/>
    <x v="0"/>
    <x v="3"/>
    <x v="1"/>
    <x v="2"/>
    <x v="23"/>
    <x v="133"/>
    <x v="3"/>
    <x v="1"/>
    <x v="2"/>
  </r>
  <r>
    <x v="219"/>
    <x v="202"/>
    <x v="219"/>
    <x v="26"/>
    <x v="1"/>
    <x v="235"/>
    <x v="2"/>
    <x v="1"/>
    <x v="3"/>
    <x v="1"/>
    <x v="2"/>
    <x v="23"/>
    <x v="134"/>
    <x v="3"/>
    <x v="1"/>
    <x v="2"/>
  </r>
  <r>
    <x v="220"/>
    <x v="203"/>
    <x v="220"/>
    <x v="27"/>
    <x v="3"/>
    <x v="236"/>
    <x v="172"/>
    <x v="1"/>
    <x v="3"/>
    <x v="2"/>
    <x v="2"/>
    <x v="24"/>
    <x v="49"/>
    <x v="3"/>
    <x v="2"/>
    <x v="2"/>
  </r>
  <r>
    <x v="221"/>
    <x v="204"/>
    <x v="221"/>
    <x v="40"/>
    <x v="2"/>
    <x v="237"/>
    <x v="2"/>
    <x v="0"/>
    <x v="0"/>
    <x v="1"/>
    <x v="3"/>
    <x v="34"/>
    <x v="60"/>
    <x v="0"/>
    <x v="1"/>
    <x v="0"/>
  </r>
  <r>
    <x v="222"/>
    <x v="205"/>
    <x v="222"/>
    <x v="13"/>
    <x v="0"/>
    <x v="238"/>
    <x v="173"/>
    <x v="0"/>
    <x v="0"/>
    <x v="0"/>
    <x v="2"/>
    <x v="11"/>
    <x v="135"/>
    <x v="0"/>
    <x v="0"/>
    <x v="0"/>
  </r>
  <r>
    <x v="223"/>
    <x v="206"/>
    <x v="223"/>
    <x v="33"/>
    <x v="4"/>
    <x v="239"/>
    <x v="174"/>
    <x v="0"/>
    <x v="1"/>
    <x v="1"/>
    <x v="0"/>
    <x v="28"/>
    <x v="48"/>
    <x v="1"/>
    <x v="1"/>
    <x v="2"/>
  </r>
  <r>
    <x v="224"/>
    <x v="207"/>
    <x v="224"/>
    <x v="37"/>
    <x v="5"/>
    <x v="240"/>
    <x v="2"/>
    <x v="0"/>
    <x v="2"/>
    <x v="0"/>
    <x v="2"/>
    <x v="31"/>
    <x v="71"/>
    <x v="2"/>
    <x v="0"/>
    <x v="0"/>
  </r>
  <r>
    <x v="225"/>
    <x v="208"/>
    <x v="225"/>
    <x v="13"/>
    <x v="0"/>
    <x v="241"/>
    <x v="2"/>
    <x v="0"/>
    <x v="0"/>
    <x v="0"/>
    <x v="2"/>
    <x v="11"/>
    <x v="135"/>
    <x v="0"/>
    <x v="0"/>
    <x v="2"/>
  </r>
  <r>
    <x v="226"/>
    <x v="209"/>
    <x v="226"/>
    <x v="45"/>
    <x v="3"/>
    <x v="242"/>
    <x v="175"/>
    <x v="0"/>
    <x v="1"/>
    <x v="2"/>
    <x v="0"/>
    <x v="37"/>
    <x v="114"/>
    <x v="1"/>
    <x v="2"/>
    <x v="0"/>
  </r>
  <r>
    <x v="227"/>
    <x v="210"/>
    <x v="227"/>
    <x v="6"/>
    <x v="4"/>
    <x v="243"/>
    <x v="176"/>
    <x v="0"/>
    <x v="1"/>
    <x v="2"/>
    <x v="1"/>
    <x v="5"/>
    <x v="104"/>
    <x v="1"/>
    <x v="2"/>
    <x v="0"/>
  </r>
  <r>
    <x v="228"/>
    <x v="211"/>
    <x v="228"/>
    <x v="43"/>
    <x v="4"/>
    <x v="244"/>
    <x v="177"/>
    <x v="0"/>
    <x v="3"/>
    <x v="0"/>
    <x v="2"/>
    <x v="36"/>
    <x v="136"/>
    <x v="3"/>
    <x v="0"/>
    <x v="2"/>
  </r>
  <r>
    <x v="229"/>
    <x v="212"/>
    <x v="229"/>
    <x v="7"/>
    <x v="1"/>
    <x v="245"/>
    <x v="178"/>
    <x v="0"/>
    <x v="3"/>
    <x v="1"/>
    <x v="3"/>
    <x v="6"/>
    <x v="29"/>
    <x v="3"/>
    <x v="1"/>
    <x v="0"/>
  </r>
  <r>
    <x v="230"/>
    <x v="213"/>
    <x v="230"/>
    <x v="5"/>
    <x v="3"/>
    <x v="246"/>
    <x v="179"/>
    <x v="2"/>
    <x v="3"/>
    <x v="2"/>
    <x v="0"/>
    <x v="2"/>
    <x v="5"/>
    <x v="3"/>
    <x v="2"/>
    <x v="2"/>
  </r>
  <r>
    <x v="231"/>
    <x v="63"/>
    <x v="231"/>
    <x v="40"/>
    <x v="5"/>
    <x v="247"/>
    <x v="2"/>
    <x v="1"/>
    <x v="0"/>
    <x v="1"/>
    <x v="3"/>
    <x v="34"/>
    <x v="137"/>
    <x v="0"/>
    <x v="1"/>
    <x v="0"/>
  </r>
  <r>
    <x v="232"/>
    <x v="214"/>
    <x v="232"/>
    <x v="9"/>
    <x v="2"/>
    <x v="248"/>
    <x v="180"/>
    <x v="0"/>
    <x v="2"/>
    <x v="2"/>
    <x v="0"/>
    <x v="0"/>
    <x v="138"/>
    <x v="2"/>
    <x v="2"/>
    <x v="0"/>
  </r>
  <r>
    <x v="233"/>
    <x v="215"/>
    <x v="233"/>
    <x v="32"/>
    <x v="2"/>
    <x v="249"/>
    <x v="181"/>
    <x v="0"/>
    <x v="3"/>
    <x v="1"/>
    <x v="0"/>
    <x v="27"/>
    <x v="80"/>
    <x v="3"/>
    <x v="1"/>
    <x v="0"/>
  </r>
  <r>
    <x v="234"/>
    <x v="216"/>
    <x v="234"/>
    <x v="36"/>
    <x v="2"/>
    <x v="250"/>
    <x v="182"/>
    <x v="0"/>
    <x v="0"/>
    <x v="0"/>
    <x v="3"/>
    <x v="14"/>
    <x v="55"/>
    <x v="0"/>
    <x v="0"/>
    <x v="0"/>
  </r>
  <r>
    <x v="235"/>
    <x v="217"/>
    <x v="235"/>
    <x v="3"/>
    <x v="1"/>
    <x v="251"/>
    <x v="183"/>
    <x v="0"/>
    <x v="1"/>
    <x v="0"/>
    <x v="0"/>
    <x v="3"/>
    <x v="85"/>
    <x v="1"/>
    <x v="0"/>
    <x v="0"/>
  </r>
  <r>
    <x v="236"/>
    <x v="218"/>
    <x v="236"/>
    <x v="9"/>
    <x v="3"/>
    <x v="252"/>
    <x v="2"/>
    <x v="0"/>
    <x v="2"/>
    <x v="2"/>
    <x v="0"/>
    <x v="0"/>
    <x v="44"/>
    <x v="2"/>
    <x v="2"/>
    <x v="2"/>
  </r>
  <r>
    <x v="237"/>
    <x v="219"/>
    <x v="237"/>
    <x v="24"/>
    <x v="4"/>
    <x v="253"/>
    <x v="184"/>
    <x v="0"/>
    <x v="3"/>
    <x v="0"/>
    <x v="0"/>
    <x v="21"/>
    <x v="125"/>
    <x v="3"/>
    <x v="0"/>
    <x v="2"/>
  </r>
  <r>
    <x v="238"/>
    <x v="220"/>
    <x v="238"/>
    <x v="35"/>
    <x v="4"/>
    <x v="254"/>
    <x v="185"/>
    <x v="2"/>
    <x v="0"/>
    <x v="1"/>
    <x v="1"/>
    <x v="30"/>
    <x v="139"/>
    <x v="0"/>
    <x v="1"/>
    <x v="2"/>
  </r>
  <r>
    <x v="239"/>
    <x v="114"/>
    <x v="239"/>
    <x v="35"/>
    <x v="3"/>
    <x v="255"/>
    <x v="186"/>
    <x v="0"/>
    <x v="0"/>
    <x v="1"/>
    <x v="1"/>
    <x v="30"/>
    <x v="137"/>
    <x v="0"/>
    <x v="1"/>
    <x v="2"/>
  </r>
  <r>
    <x v="240"/>
    <x v="221"/>
    <x v="233"/>
    <x v="22"/>
    <x v="0"/>
    <x v="256"/>
    <x v="181"/>
    <x v="0"/>
    <x v="3"/>
    <x v="0"/>
    <x v="1"/>
    <x v="19"/>
    <x v="92"/>
    <x v="3"/>
    <x v="0"/>
    <x v="0"/>
  </r>
  <r>
    <x v="241"/>
    <x v="222"/>
    <x v="240"/>
    <x v="47"/>
    <x v="2"/>
    <x v="257"/>
    <x v="187"/>
    <x v="0"/>
    <x v="1"/>
    <x v="2"/>
    <x v="2"/>
    <x v="39"/>
    <x v="140"/>
    <x v="1"/>
    <x v="2"/>
    <x v="0"/>
  </r>
  <r>
    <x v="242"/>
    <x v="188"/>
    <x v="241"/>
    <x v="47"/>
    <x v="1"/>
    <x v="258"/>
    <x v="188"/>
    <x v="0"/>
    <x v="1"/>
    <x v="2"/>
    <x v="2"/>
    <x v="39"/>
    <x v="141"/>
    <x v="1"/>
    <x v="2"/>
    <x v="2"/>
  </r>
  <r>
    <x v="243"/>
    <x v="223"/>
    <x v="242"/>
    <x v="36"/>
    <x v="0"/>
    <x v="259"/>
    <x v="189"/>
    <x v="2"/>
    <x v="0"/>
    <x v="0"/>
    <x v="3"/>
    <x v="14"/>
    <x v="9"/>
    <x v="0"/>
    <x v="0"/>
    <x v="2"/>
  </r>
  <r>
    <x v="244"/>
    <x v="224"/>
    <x v="243"/>
    <x v="4"/>
    <x v="2"/>
    <x v="260"/>
    <x v="190"/>
    <x v="0"/>
    <x v="0"/>
    <x v="1"/>
    <x v="2"/>
    <x v="4"/>
    <x v="142"/>
    <x v="0"/>
    <x v="1"/>
    <x v="0"/>
  </r>
  <r>
    <x v="245"/>
    <x v="83"/>
    <x v="244"/>
    <x v="41"/>
    <x v="1"/>
    <x v="261"/>
    <x v="191"/>
    <x v="0"/>
    <x v="0"/>
    <x v="1"/>
    <x v="0"/>
    <x v="35"/>
    <x v="143"/>
    <x v="0"/>
    <x v="1"/>
    <x v="0"/>
  </r>
  <r>
    <x v="246"/>
    <x v="104"/>
    <x v="245"/>
    <x v="3"/>
    <x v="3"/>
    <x v="262"/>
    <x v="192"/>
    <x v="0"/>
    <x v="1"/>
    <x v="0"/>
    <x v="0"/>
    <x v="3"/>
    <x v="1"/>
    <x v="1"/>
    <x v="0"/>
    <x v="2"/>
  </r>
  <r>
    <x v="247"/>
    <x v="225"/>
    <x v="246"/>
    <x v="43"/>
    <x v="4"/>
    <x v="263"/>
    <x v="2"/>
    <x v="0"/>
    <x v="3"/>
    <x v="0"/>
    <x v="2"/>
    <x v="36"/>
    <x v="136"/>
    <x v="3"/>
    <x v="0"/>
    <x v="2"/>
  </r>
  <r>
    <x v="248"/>
    <x v="226"/>
    <x v="247"/>
    <x v="41"/>
    <x v="1"/>
    <x v="264"/>
    <x v="2"/>
    <x v="1"/>
    <x v="0"/>
    <x v="1"/>
    <x v="0"/>
    <x v="35"/>
    <x v="143"/>
    <x v="0"/>
    <x v="1"/>
    <x v="0"/>
  </r>
  <r>
    <x v="249"/>
    <x v="227"/>
    <x v="248"/>
    <x v="20"/>
    <x v="2"/>
    <x v="265"/>
    <x v="193"/>
    <x v="0"/>
    <x v="2"/>
    <x v="2"/>
    <x v="1"/>
    <x v="7"/>
    <x v="9"/>
    <x v="2"/>
    <x v="2"/>
    <x v="0"/>
  </r>
  <r>
    <x v="250"/>
    <x v="180"/>
    <x v="249"/>
    <x v="45"/>
    <x v="0"/>
    <x v="266"/>
    <x v="194"/>
    <x v="2"/>
    <x v="1"/>
    <x v="2"/>
    <x v="0"/>
    <x v="37"/>
    <x v="76"/>
    <x v="1"/>
    <x v="2"/>
    <x v="2"/>
  </r>
  <r>
    <x v="251"/>
    <x v="228"/>
    <x v="250"/>
    <x v="15"/>
    <x v="5"/>
    <x v="267"/>
    <x v="195"/>
    <x v="0"/>
    <x v="1"/>
    <x v="2"/>
    <x v="3"/>
    <x v="13"/>
    <x v="6"/>
    <x v="1"/>
    <x v="2"/>
    <x v="0"/>
  </r>
  <r>
    <x v="252"/>
    <x v="229"/>
    <x v="195"/>
    <x v="9"/>
    <x v="0"/>
    <x v="239"/>
    <x v="150"/>
    <x v="0"/>
    <x v="2"/>
    <x v="2"/>
    <x v="0"/>
    <x v="0"/>
    <x v="0"/>
    <x v="2"/>
    <x v="2"/>
    <x v="1"/>
  </r>
  <r>
    <x v="253"/>
    <x v="230"/>
    <x v="251"/>
    <x v="16"/>
    <x v="0"/>
    <x v="268"/>
    <x v="196"/>
    <x v="0"/>
    <x v="2"/>
    <x v="2"/>
    <x v="3"/>
    <x v="14"/>
    <x v="9"/>
    <x v="2"/>
    <x v="2"/>
    <x v="2"/>
  </r>
  <r>
    <x v="254"/>
    <x v="231"/>
    <x v="252"/>
    <x v="6"/>
    <x v="2"/>
    <x v="269"/>
    <x v="2"/>
    <x v="1"/>
    <x v="1"/>
    <x v="2"/>
    <x v="1"/>
    <x v="5"/>
    <x v="35"/>
    <x v="1"/>
    <x v="2"/>
    <x v="0"/>
  </r>
  <r>
    <x v="255"/>
    <x v="80"/>
    <x v="253"/>
    <x v="16"/>
    <x v="4"/>
    <x v="270"/>
    <x v="197"/>
    <x v="0"/>
    <x v="2"/>
    <x v="2"/>
    <x v="3"/>
    <x v="14"/>
    <x v="22"/>
    <x v="2"/>
    <x v="2"/>
    <x v="0"/>
  </r>
  <r>
    <x v="256"/>
    <x v="232"/>
    <x v="254"/>
    <x v="41"/>
    <x v="5"/>
    <x v="271"/>
    <x v="198"/>
    <x v="1"/>
    <x v="0"/>
    <x v="1"/>
    <x v="0"/>
    <x v="35"/>
    <x v="144"/>
    <x v="0"/>
    <x v="1"/>
    <x v="0"/>
  </r>
  <r>
    <x v="257"/>
    <x v="233"/>
    <x v="255"/>
    <x v="29"/>
    <x v="0"/>
    <x v="272"/>
    <x v="199"/>
    <x v="0"/>
    <x v="2"/>
    <x v="1"/>
    <x v="3"/>
    <x v="10"/>
    <x v="41"/>
    <x v="2"/>
    <x v="1"/>
    <x v="2"/>
  </r>
  <r>
    <x v="258"/>
    <x v="234"/>
    <x v="256"/>
    <x v="37"/>
    <x v="2"/>
    <x v="273"/>
    <x v="200"/>
    <x v="0"/>
    <x v="2"/>
    <x v="0"/>
    <x v="2"/>
    <x v="31"/>
    <x v="145"/>
    <x v="2"/>
    <x v="0"/>
    <x v="2"/>
  </r>
  <r>
    <x v="259"/>
    <x v="235"/>
    <x v="257"/>
    <x v="10"/>
    <x v="5"/>
    <x v="274"/>
    <x v="201"/>
    <x v="0"/>
    <x v="1"/>
    <x v="1"/>
    <x v="2"/>
    <x v="8"/>
    <x v="106"/>
    <x v="1"/>
    <x v="1"/>
    <x v="2"/>
  </r>
  <r>
    <x v="260"/>
    <x v="236"/>
    <x v="258"/>
    <x v="4"/>
    <x v="4"/>
    <x v="275"/>
    <x v="202"/>
    <x v="1"/>
    <x v="0"/>
    <x v="1"/>
    <x v="2"/>
    <x v="4"/>
    <x v="108"/>
    <x v="0"/>
    <x v="1"/>
    <x v="0"/>
  </r>
  <r>
    <x v="261"/>
    <x v="237"/>
    <x v="259"/>
    <x v="33"/>
    <x v="5"/>
    <x v="276"/>
    <x v="203"/>
    <x v="0"/>
    <x v="1"/>
    <x v="1"/>
    <x v="0"/>
    <x v="28"/>
    <x v="146"/>
    <x v="1"/>
    <x v="1"/>
    <x v="2"/>
  </r>
  <r>
    <x v="262"/>
    <x v="238"/>
    <x v="260"/>
    <x v="29"/>
    <x v="0"/>
    <x v="277"/>
    <x v="204"/>
    <x v="0"/>
    <x v="2"/>
    <x v="1"/>
    <x v="3"/>
    <x v="10"/>
    <x v="41"/>
    <x v="2"/>
    <x v="1"/>
    <x v="0"/>
  </r>
  <r>
    <x v="263"/>
    <x v="52"/>
    <x v="261"/>
    <x v="43"/>
    <x v="2"/>
    <x v="278"/>
    <x v="205"/>
    <x v="0"/>
    <x v="3"/>
    <x v="0"/>
    <x v="2"/>
    <x v="36"/>
    <x v="116"/>
    <x v="3"/>
    <x v="0"/>
    <x v="0"/>
  </r>
  <r>
    <x v="264"/>
    <x v="146"/>
    <x v="262"/>
    <x v="1"/>
    <x v="1"/>
    <x v="279"/>
    <x v="2"/>
    <x v="0"/>
    <x v="1"/>
    <x v="0"/>
    <x v="1"/>
    <x v="1"/>
    <x v="1"/>
    <x v="1"/>
    <x v="0"/>
    <x v="0"/>
  </r>
  <r>
    <x v="265"/>
    <x v="239"/>
    <x v="263"/>
    <x v="33"/>
    <x v="4"/>
    <x v="280"/>
    <x v="206"/>
    <x v="0"/>
    <x v="1"/>
    <x v="1"/>
    <x v="0"/>
    <x v="28"/>
    <x v="48"/>
    <x v="1"/>
    <x v="1"/>
    <x v="0"/>
  </r>
  <r>
    <x v="266"/>
    <x v="240"/>
    <x v="264"/>
    <x v="42"/>
    <x v="2"/>
    <x v="281"/>
    <x v="207"/>
    <x v="2"/>
    <x v="2"/>
    <x v="1"/>
    <x v="1"/>
    <x v="26"/>
    <x v="41"/>
    <x v="2"/>
    <x v="1"/>
    <x v="2"/>
  </r>
  <r>
    <x v="267"/>
    <x v="241"/>
    <x v="265"/>
    <x v="34"/>
    <x v="2"/>
    <x v="282"/>
    <x v="208"/>
    <x v="2"/>
    <x v="0"/>
    <x v="2"/>
    <x v="1"/>
    <x v="29"/>
    <x v="147"/>
    <x v="0"/>
    <x v="2"/>
    <x v="0"/>
  </r>
  <r>
    <x v="268"/>
    <x v="242"/>
    <x v="266"/>
    <x v="28"/>
    <x v="3"/>
    <x v="283"/>
    <x v="2"/>
    <x v="0"/>
    <x v="1"/>
    <x v="0"/>
    <x v="2"/>
    <x v="25"/>
    <x v="88"/>
    <x v="1"/>
    <x v="0"/>
    <x v="2"/>
  </r>
  <r>
    <x v="269"/>
    <x v="243"/>
    <x v="267"/>
    <x v="26"/>
    <x v="2"/>
    <x v="284"/>
    <x v="2"/>
    <x v="0"/>
    <x v="3"/>
    <x v="1"/>
    <x v="2"/>
    <x v="23"/>
    <x v="133"/>
    <x v="3"/>
    <x v="1"/>
    <x v="2"/>
  </r>
  <r>
    <x v="270"/>
    <x v="244"/>
    <x v="268"/>
    <x v="14"/>
    <x v="4"/>
    <x v="285"/>
    <x v="209"/>
    <x v="0"/>
    <x v="2"/>
    <x v="0"/>
    <x v="3"/>
    <x v="12"/>
    <x v="72"/>
    <x v="2"/>
    <x v="0"/>
    <x v="0"/>
  </r>
  <r>
    <x v="271"/>
    <x v="245"/>
    <x v="269"/>
    <x v="40"/>
    <x v="4"/>
    <x v="286"/>
    <x v="210"/>
    <x v="0"/>
    <x v="0"/>
    <x v="1"/>
    <x v="3"/>
    <x v="34"/>
    <x v="79"/>
    <x v="0"/>
    <x v="1"/>
    <x v="2"/>
  </r>
  <r>
    <x v="272"/>
    <x v="246"/>
    <x v="270"/>
    <x v="1"/>
    <x v="2"/>
    <x v="287"/>
    <x v="2"/>
    <x v="1"/>
    <x v="1"/>
    <x v="0"/>
    <x v="1"/>
    <x v="1"/>
    <x v="112"/>
    <x v="1"/>
    <x v="0"/>
    <x v="0"/>
  </r>
  <r>
    <x v="273"/>
    <x v="247"/>
    <x v="271"/>
    <x v="25"/>
    <x v="1"/>
    <x v="288"/>
    <x v="2"/>
    <x v="0"/>
    <x v="0"/>
    <x v="2"/>
    <x v="3"/>
    <x v="22"/>
    <x v="148"/>
    <x v="0"/>
    <x v="2"/>
    <x v="0"/>
  </r>
  <r>
    <x v="274"/>
    <x v="248"/>
    <x v="272"/>
    <x v="9"/>
    <x v="1"/>
    <x v="289"/>
    <x v="211"/>
    <x v="0"/>
    <x v="2"/>
    <x v="2"/>
    <x v="0"/>
    <x v="0"/>
    <x v="12"/>
    <x v="2"/>
    <x v="2"/>
    <x v="2"/>
  </r>
  <r>
    <x v="275"/>
    <x v="249"/>
    <x v="273"/>
    <x v="1"/>
    <x v="0"/>
    <x v="290"/>
    <x v="2"/>
    <x v="1"/>
    <x v="1"/>
    <x v="0"/>
    <x v="1"/>
    <x v="1"/>
    <x v="38"/>
    <x v="1"/>
    <x v="0"/>
    <x v="2"/>
  </r>
  <r>
    <x v="276"/>
    <x v="250"/>
    <x v="274"/>
    <x v="20"/>
    <x v="3"/>
    <x v="291"/>
    <x v="212"/>
    <x v="0"/>
    <x v="2"/>
    <x v="2"/>
    <x v="1"/>
    <x v="7"/>
    <x v="8"/>
    <x v="2"/>
    <x v="2"/>
    <x v="2"/>
  </r>
  <r>
    <x v="277"/>
    <x v="251"/>
    <x v="275"/>
    <x v="20"/>
    <x v="1"/>
    <x v="292"/>
    <x v="213"/>
    <x v="0"/>
    <x v="2"/>
    <x v="2"/>
    <x v="1"/>
    <x v="7"/>
    <x v="44"/>
    <x v="2"/>
    <x v="2"/>
    <x v="2"/>
  </r>
  <r>
    <x v="278"/>
    <x v="177"/>
    <x v="276"/>
    <x v="33"/>
    <x v="3"/>
    <x v="293"/>
    <x v="2"/>
    <x v="0"/>
    <x v="1"/>
    <x v="1"/>
    <x v="0"/>
    <x v="28"/>
    <x v="69"/>
    <x v="1"/>
    <x v="1"/>
    <x v="2"/>
  </r>
  <r>
    <x v="279"/>
    <x v="252"/>
    <x v="277"/>
    <x v="3"/>
    <x v="0"/>
    <x v="294"/>
    <x v="2"/>
    <x v="0"/>
    <x v="1"/>
    <x v="0"/>
    <x v="0"/>
    <x v="3"/>
    <x v="3"/>
    <x v="1"/>
    <x v="0"/>
    <x v="2"/>
  </r>
  <r>
    <x v="280"/>
    <x v="253"/>
    <x v="278"/>
    <x v="8"/>
    <x v="5"/>
    <x v="295"/>
    <x v="214"/>
    <x v="0"/>
    <x v="0"/>
    <x v="0"/>
    <x v="1"/>
    <x v="7"/>
    <x v="27"/>
    <x v="0"/>
    <x v="0"/>
    <x v="0"/>
  </r>
  <r>
    <x v="281"/>
    <x v="254"/>
    <x v="279"/>
    <x v="34"/>
    <x v="3"/>
    <x v="296"/>
    <x v="215"/>
    <x v="0"/>
    <x v="0"/>
    <x v="2"/>
    <x v="1"/>
    <x v="29"/>
    <x v="103"/>
    <x v="0"/>
    <x v="2"/>
    <x v="0"/>
  </r>
  <r>
    <x v="282"/>
    <x v="227"/>
    <x v="280"/>
    <x v="46"/>
    <x v="5"/>
    <x v="297"/>
    <x v="216"/>
    <x v="0"/>
    <x v="1"/>
    <x v="1"/>
    <x v="3"/>
    <x v="38"/>
    <x v="149"/>
    <x v="1"/>
    <x v="1"/>
    <x v="0"/>
  </r>
  <r>
    <x v="283"/>
    <x v="110"/>
    <x v="281"/>
    <x v="10"/>
    <x v="5"/>
    <x v="298"/>
    <x v="217"/>
    <x v="0"/>
    <x v="1"/>
    <x v="1"/>
    <x v="2"/>
    <x v="8"/>
    <x v="106"/>
    <x v="1"/>
    <x v="1"/>
    <x v="0"/>
  </r>
  <r>
    <x v="284"/>
    <x v="182"/>
    <x v="282"/>
    <x v="2"/>
    <x v="3"/>
    <x v="299"/>
    <x v="218"/>
    <x v="0"/>
    <x v="2"/>
    <x v="1"/>
    <x v="0"/>
    <x v="2"/>
    <x v="5"/>
    <x v="2"/>
    <x v="1"/>
    <x v="0"/>
  </r>
  <r>
    <x v="285"/>
    <x v="255"/>
    <x v="283"/>
    <x v="12"/>
    <x v="4"/>
    <x v="300"/>
    <x v="219"/>
    <x v="0"/>
    <x v="3"/>
    <x v="2"/>
    <x v="3"/>
    <x v="10"/>
    <x v="42"/>
    <x v="3"/>
    <x v="2"/>
    <x v="0"/>
  </r>
  <r>
    <x v="286"/>
    <x v="256"/>
    <x v="284"/>
    <x v="19"/>
    <x v="2"/>
    <x v="301"/>
    <x v="220"/>
    <x v="0"/>
    <x v="2"/>
    <x v="0"/>
    <x v="1"/>
    <x v="17"/>
    <x v="52"/>
    <x v="2"/>
    <x v="0"/>
    <x v="2"/>
  </r>
  <r>
    <x v="287"/>
    <x v="3"/>
    <x v="285"/>
    <x v="47"/>
    <x v="4"/>
    <x v="302"/>
    <x v="221"/>
    <x v="0"/>
    <x v="1"/>
    <x v="2"/>
    <x v="2"/>
    <x v="39"/>
    <x v="150"/>
    <x v="1"/>
    <x v="2"/>
    <x v="0"/>
  </r>
  <r>
    <x v="288"/>
    <x v="257"/>
    <x v="286"/>
    <x v="29"/>
    <x v="2"/>
    <x v="303"/>
    <x v="222"/>
    <x v="0"/>
    <x v="2"/>
    <x v="1"/>
    <x v="3"/>
    <x v="10"/>
    <x v="84"/>
    <x v="2"/>
    <x v="1"/>
    <x v="0"/>
  </r>
  <r>
    <x v="289"/>
    <x v="258"/>
    <x v="287"/>
    <x v="21"/>
    <x v="1"/>
    <x v="304"/>
    <x v="223"/>
    <x v="2"/>
    <x v="3"/>
    <x v="0"/>
    <x v="3"/>
    <x v="18"/>
    <x v="26"/>
    <x v="3"/>
    <x v="0"/>
    <x v="2"/>
  </r>
  <r>
    <x v="290"/>
    <x v="259"/>
    <x v="288"/>
    <x v="36"/>
    <x v="1"/>
    <x v="305"/>
    <x v="224"/>
    <x v="0"/>
    <x v="0"/>
    <x v="0"/>
    <x v="3"/>
    <x v="14"/>
    <x v="128"/>
    <x v="0"/>
    <x v="0"/>
    <x v="2"/>
  </r>
  <r>
    <x v="291"/>
    <x v="260"/>
    <x v="289"/>
    <x v="17"/>
    <x v="3"/>
    <x v="306"/>
    <x v="225"/>
    <x v="0"/>
    <x v="2"/>
    <x v="0"/>
    <x v="0"/>
    <x v="15"/>
    <x v="65"/>
    <x v="2"/>
    <x v="0"/>
    <x v="0"/>
  </r>
  <r>
    <x v="292"/>
    <x v="261"/>
    <x v="290"/>
    <x v="17"/>
    <x v="3"/>
    <x v="307"/>
    <x v="226"/>
    <x v="2"/>
    <x v="2"/>
    <x v="0"/>
    <x v="0"/>
    <x v="15"/>
    <x v="65"/>
    <x v="2"/>
    <x v="0"/>
    <x v="2"/>
  </r>
  <r>
    <x v="293"/>
    <x v="262"/>
    <x v="291"/>
    <x v="21"/>
    <x v="5"/>
    <x v="308"/>
    <x v="227"/>
    <x v="0"/>
    <x v="3"/>
    <x v="0"/>
    <x v="3"/>
    <x v="18"/>
    <x v="50"/>
    <x v="3"/>
    <x v="0"/>
    <x v="0"/>
  </r>
  <r>
    <x v="294"/>
    <x v="263"/>
    <x v="292"/>
    <x v="33"/>
    <x v="2"/>
    <x v="309"/>
    <x v="228"/>
    <x v="1"/>
    <x v="1"/>
    <x v="1"/>
    <x v="0"/>
    <x v="28"/>
    <x v="151"/>
    <x v="1"/>
    <x v="1"/>
    <x v="2"/>
  </r>
  <r>
    <x v="295"/>
    <x v="212"/>
    <x v="286"/>
    <x v="28"/>
    <x v="5"/>
    <x v="310"/>
    <x v="222"/>
    <x v="0"/>
    <x v="1"/>
    <x v="0"/>
    <x v="2"/>
    <x v="25"/>
    <x v="152"/>
    <x v="1"/>
    <x v="0"/>
    <x v="0"/>
  </r>
  <r>
    <x v="296"/>
    <x v="187"/>
    <x v="293"/>
    <x v="8"/>
    <x v="2"/>
    <x v="311"/>
    <x v="229"/>
    <x v="0"/>
    <x v="0"/>
    <x v="0"/>
    <x v="1"/>
    <x v="7"/>
    <x v="9"/>
    <x v="0"/>
    <x v="0"/>
    <x v="0"/>
  </r>
  <r>
    <x v="297"/>
    <x v="248"/>
    <x v="294"/>
    <x v="0"/>
    <x v="3"/>
    <x v="312"/>
    <x v="230"/>
    <x v="2"/>
    <x v="0"/>
    <x v="0"/>
    <x v="0"/>
    <x v="0"/>
    <x v="44"/>
    <x v="0"/>
    <x v="0"/>
    <x v="0"/>
  </r>
  <r>
    <x v="298"/>
    <x v="264"/>
    <x v="295"/>
    <x v="39"/>
    <x v="1"/>
    <x v="313"/>
    <x v="2"/>
    <x v="0"/>
    <x v="0"/>
    <x v="2"/>
    <x v="0"/>
    <x v="33"/>
    <x v="153"/>
    <x v="0"/>
    <x v="2"/>
    <x v="2"/>
  </r>
  <r>
    <x v="299"/>
    <x v="265"/>
    <x v="296"/>
    <x v="10"/>
    <x v="2"/>
    <x v="314"/>
    <x v="231"/>
    <x v="0"/>
    <x v="1"/>
    <x v="1"/>
    <x v="2"/>
    <x v="8"/>
    <x v="107"/>
    <x v="1"/>
    <x v="1"/>
    <x v="0"/>
  </r>
  <r>
    <x v="300"/>
    <x v="266"/>
    <x v="297"/>
    <x v="10"/>
    <x v="5"/>
    <x v="315"/>
    <x v="232"/>
    <x v="1"/>
    <x v="1"/>
    <x v="1"/>
    <x v="2"/>
    <x v="8"/>
    <x v="106"/>
    <x v="1"/>
    <x v="1"/>
    <x v="2"/>
  </r>
  <r>
    <x v="301"/>
    <x v="267"/>
    <x v="298"/>
    <x v="6"/>
    <x v="3"/>
    <x v="316"/>
    <x v="233"/>
    <x v="0"/>
    <x v="1"/>
    <x v="2"/>
    <x v="1"/>
    <x v="5"/>
    <x v="6"/>
    <x v="1"/>
    <x v="2"/>
    <x v="2"/>
  </r>
  <r>
    <x v="302"/>
    <x v="204"/>
    <x v="299"/>
    <x v="37"/>
    <x v="0"/>
    <x v="317"/>
    <x v="234"/>
    <x v="0"/>
    <x v="2"/>
    <x v="0"/>
    <x v="2"/>
    <x v="31"/>
    <x v="95"/>
    <x v="2"/>
    <x v="0"/>
    <x v="0"/>
  </r>
  <r>
    <x v="303"/>
    <x v="268"/>
    <x v="300"/>
    <x v="18"/>
    <x v="0"/>
    <x v="318"/>
    <x v="235"/>
    <x v="0"/>
    <x v="1"/>
    <x v="0"/>
    <x v="3"/>
    <x v="16"/>
    <x v="112"/>
    <x v="1"/>
    <x v="0"/>
    <x v="0"/>
  </r>
  <r>
    <x v="303"/>
    <x v="268"/>
    <x v="300"/>
    <x v="29"/>
    <x v="1"/>
    <x v="319"/>
    <x v="235"/>
    <x v="0"/>
    <x v="2"/>
    <x v="1"/>
    <x v="3"/>
    <x v="10"/>
    <x v="117"/>
    <x v="2"/>
    <x v="1"/>
    <x v="1"/>
  </r>
  <r>
    <x v="304"/>
    <x v="269"/>
    <x v="301"/>
    <x v="14"/>
    <x v="5"/>
    <x v="320"/>
    <x v="236"/>
    <x v="1"/>
    <x v="2"/>
    <x v="0"/>
    <x v="3"/>
    <x v="12"/>
    <x v="16"/>
    <x v="2"/>
    <x v="0"/>
    <x v="0"/>
  </r>
  <r>
    <x v="305"/>
    <x v="145"/>
    <x v="302"/>
    <x v="31"/>
    <x v="3"/>
    <x v="321"/>
    <x v="237"/>
    <x v="1"/>
    <x v="3"/>
    <x v="2"/>
    <x v="1"/>
    <x v="26"/>
    <x v="102"/>
    <x v="3"/>
    <x v="2"/>
    <x v="2"/>
  </r>
  <r>
    <x v="306"/>
    <x v="270"/>
    <x v="303"/>
    <x v="15"/>
    <x v="1"/>
    <x v="322"/>
    <x v="238"/>
    <x v="0"/>
    <x v="1"/>
    <x v="2"/>
    <x v="3"/>
    <x v="13"/>
    <x v="94"/>
    <x v="1"/>
    <x v="2"/>
    <x v="0"/>
  </r>
  <r>
    <x v="307"/>
    <x v="271"/>
    <x v="304"/>
    <x v="3"/>
    <x v="2"/>
    <x v="323"/>
    <x v="2"/>
    <x v="0"/>
    <x v="1"/>
    <x v="0"/>
    <x v="0"/>
    <x v="3"/>
    <x v="154"/>
    <x v="1"/>
    <x v="0"/>
    <x v="2"/>
  </r>
  <r>
    <x v="308"/>
    <x v="272"/>
    <x v="305"/>
    <x v="44"/>
    <x v="2"/>
    <x v="324"/>
    <x v="239"/>
    <x v="0"/>
    <x v="2"/>
    <x v="1"/>
    <x v="2"/>
    <x v="24"/>
    <x v="91"/>
    <x v="2"/>
    <x v="1"/>
    <x v="0"/>
  </r>
  <r>
    <x v="309"/>
    <x v="252"/>
    <x v="306"/>
    <x v="39"/>
    <x v="1"/>
    <x v="325"/>
    <x v="2"/>
    <x v="0"/>
    <x v="0"/>
    <x v="2"/>
    <x v="0"/>
    <x v="33"/>
    <x v="153"/>
    <x v="0"/>
    <x v="2"/>
    <x v="2"/>
  </r>
  <r>
    <x v="310"/>
    <x v="273"/>
    <x v="307"/>
    <x v="39"/>
    <x v="1"/>
    <x v="326"/>
    <x v="240"/>
    <x v="0"/>
    <x v="0"/>
    <x v="2"/>
    <x v="0"/>
    <x v="33"/>
    <x v="153"/>
    <x v="0"/>
    <x v="2"/>
    <x v="0"/>
  </r>
  <r>
    <x v="311"/>
    <x v="274"/>
    <x v="308"/>
    <x v="23"/>
    <x v="4"/>
    <x v="327"/>
    <x v="2"/>
    <x v="0"/>
    <x v="3"/>
    <x v="1"/>
    <x v="1"/>
    <x v="20"/>
    <x v="82"/>
    <x v="3"/>
    <x v="1"/>
    <x v="0"/>
  </r>
  <r>
    <x v="312"/>
    <x v="275"/>
    <x v="309"/>
    <x v="34"/>
    <x v="4"/>
    <x v="328"/>
    <x v="241"/>
    <x v="0"/>
    <x v="0"/>
    <x v="2"/>
    <x v="1"/>
    <x v="29"/>
    <x v="155"/>
    <x v="0"/>
    <x v="2"/>
    <x v="0"/>
  </r>
  <r>
    <x v="313"/>
    <x v="276"/>
    <x v="298"/>
    <x v="34"/>
    <x v="3"/>
    <x v="329"/>
    <x v="233"/>
    <x v="0"/>
    <x v="0"/>
    <x v="2"/>
    <x v="1"/>
    <x v="29"/>
    <x v="103"/>
    <x v="0"/>
    <x v="2"/>
    <x v="1"/>
  </r>
  <r>
    <x v="314"/>
    <x v="277"/>
    <x v="310"/>
    <x v="13"/>
    <x v="2"/>
    <x v="330"/>
    <x v="242"/>
    <x v="0"/>
    <x v="0"/>
    <x v="0"/>
    <x v="2"/>
    <x v="11"/>
    <x v="156"/>
    <x v="0"/>
    <x v="0"/>
    <x v="0"/>
  </r>
  <r>
    <x v="315"/>
    <x v="278"/>
    <x v="311"/>
    <x v="20"/>
    <x v="3"/>
    <x v="331"/>
    <x v="243"/>
    <x v="0"/>
    <x v="2"/>
    <x v="2"/>
    <x v="1"/>
    <x v="7"/>
    <x v="8"/>
    <x v="2"/>
    <x v="2"/>
    <x v="0"/>
  </r>
  <r>
    <x v="316"/>
    <x v="279"/>
    <x v="312"/>
    <x v="8"/>
    <x v="4"/>
    <x v="332"/>
    <x v="244"/>
    <x v="0"/>
    <x v="0"/>
    <x v="0"/>
    <x v="1"/>
    <x v="7"/>
    <x v="86"/>
    <x v="0"/>
    <x v="0"/>
    <x v="0"/>
  </r>
  <r>
    <x v="317"/>
    <x v="280"/>
    <x v="313"/>
    <x v="41"/>
    <x v="1"/>
    <x v="333"/>
    <x v="2"/>
    <x v="0"/>
    <x v="0"/>
    <x v="1"/>
    <x v="0"/>
    <x v="35"/>
    <x v="143"/>
    <x v="0"/>
    <x v="1"/>
    <x v="2"/>
  </r>
  <r>
    <x v="318"/>
    <x v="281"/>
    <x v="314"/>
    <x v="7"/>
    <x v="5"/>
    <x v="334"/>
    <x v="245"/>
    <x v="0"/>
    <x v="3"/>
    <x v="1"/>
    <x v="3"/>
    <x v="6"/>
    <x v="32"/>
    <x v="3"/>
    <x v="1"/>
    <x v="0"/>
  </r>
  <r>
    <x v="319"/>
    <x v="282"/>
    <x v="315"/>
    <x v="17"/>
    <x v="4"/>
    <x v="335"/>
    <x v="246"/>
    <x v="2"/>
    <x v="2"/>
    <x v="0"/>
    <x v="0"/>
    <x v="15"/>
    <x v="157"/>
    <x v="2"/>
    <x v="0"/>
    <x v="2"/>
  </r>
  <r>
    <x v="320"/>
    <x v="283"/>
    <x v="306"/>
    <x v="47"/>
    <x v="0"/>
    <x v="336"/>
    <x v="2"/>
    <x v="0"/>
    <x v="1"/>
    <x v="2"/>
    <x v="2"/>
    <x v="39"/>
    <x v="158"/>
    <x v="1"/>
    <x v="2"/>
    <x v="1"/>
  </r>
  <r>
    <x v="321"/>
    <x v="284"/>
    <x v="316"/>
    <x v="33"/>
    <x v="4"/>
    <x v="337"/>
    <x v="247"/>
    <x v="0"/>
    <x v="1"/>
    <x v="1"/>
    <x v="0"/>
    <x v="28"/>
    <x v="48"/>
    <x v="1"/>
    <x v="1"/>
    <x v="2"/>
  </r>
  <r>
    <x v="322"/>
    <x v="285"/>
    <x v="317"/>
    <x v="15"/>
    <x v="0"/>
    <x v="338"/>
    <x v="248"/>
    <x v="0"/>
    <x v="1"/>
    <x v="2"/>
    <x v="3"/>
    <x v="13"/>
    <x v="35"/>
    <x v="1"/>
    <x v="2"/>
    <x v="0"/>
  </r>
  <r>
    <x v="323"/>
    <x v="286"/>
    <x v="318"/>
    <x v="6"/>
    <x v="2"/>
    <x v="339"/>
    <x v="249"/>
    <x v="0"/>
    <x v="1"/>
    <x v="2"/>
    <x v="1"/>
    <x v="5"/>
    <x v="35"/>
    <x v="1"/>
    <x v="2"/>
    <x v="0"/>
  </r>
  <r>
    <x v="324"/>
    <x v="287"/>
    <x v="319"/>
    <x v="38"/>
    <x v="0"/>
    <x v="340"/>
    <x v="250"/>
    <x v="0"/>
    <x v="1"/>
    <x v="1"/>
    <x v="1"/>
    <x v="32"/>
    <x v="58"/>
    <x v="1"/>
    <x v="1"/>
    <x v="2"/>
  </r>
  <r>
    <x v="324"/>
    <x v="287"/>
    <x v="319"/>
    <x v="31"/>
    <x v="1"/>
    <x v="341"/>
    <x v="250"/>
    <x v="0"/>
    <x v="3"/>
    <x v="2"/>
    <x v="1"/>
    <x v="26"/>
    <x v="5"/>
    <x v="3"/>
    <x v="2"/>
    <x v="1"/>
  </r>
  <r>
    <x v="325"/>
    <x v="288"/>
    <x v="320"/>
    <x v="34"/>
    <x v="5"/>
    <x v="342"/>
    <x v="251"/>
    <x v="0"/>
    <x v="0"/>
    <x v="2"/>
    <x v="1"/>
    <x v="29"/>
    <x v="111"/>
    <x v="0"/>
    <x v="2"/>
    <x v="2"/>
  </r>
  <r>
    <x v="326"/>
    <x v="250"/>
    <x v="321"/>
    <x v="0"/>
    <x v="0"/>
    <x v="343"/>
    <x v="2"/>
    <x v="1"/>
    <x v="0"/>
    <x v="0"/>
    <x v="0"/>
    <x v="0"/>
    <x v="0"/>
    <x v="0"/>
    <x v="0"/>
    <x v="0"/>
  </r>
  <r>
    <x v="327"/>
    <x v="289"/>
    <x v="322"/>
    <x v="41"/>
    <x v="1"/>
    <x v="344"/>
    <x v="252"/>
    <x v="0"/>
    <x v="0"/>
    <x v="1"/>
    <x v="0"/>
    <x v="35"/>
    <x v="143"/>
    <x v="0"/>
    <x v="1"/>
    <x v="2"/>
  </r>
  <r>
    <x v="328"/>
    <x v="290"/>
    <x v="323"/>
    <x v="42"/>
    <x v="3"/>
    <x v="345"/>
    <x v="253"/>
    <x v="0"/>
    <x v="2"/>
    <x v="1"/>
    <x v="1"/>
    <x v="26"/>
    <x v="102"/>
    <x v="2"/>
    <x v="1"/>
    <x v="0"/>
  </r>
  <r>
    <x v="329"/>
    <x v="291"/>
    <x v="324"/>
    <x v="24"/>
    <x v="3"/>
    <x v="346"/>
    <x v="254"/>
    <x v="0"/>
    <x v="3"/>
    <x v="0"/>
    <x v="0"/>
    <x v="21"/>
    <x v="34"/>
    <x v="3"/>
    <x v="0"/>
    <x v="2"/>
  </r>
  <r>
    <x v="330"/>
    <x v="292"/>
    <x v="325"/>
    <x v="10"/>
    <x v="5"/>
    <x v="347"/>
    <x v="255"/>
    <x v="0"/>
    <x v="1"/>
    <x v="1"/>
    <x v="2"/>
    <x v="8"/>
    <x v="106"/>
    <x v="1"/>
    <x v="1"/>
    <x v="2"/>
  </r>
  <r>
    <x v="331"/>
    <x v="293"/>
    <x v="326"/>
    <x v="40"/>
    <x v="4"/>
    <x v="348"/>
    <x v="256"/>
    <x v="0"/>
    <x v="0"/>
    <x v="1"/>
    <x v="3"/>
    <x v="34"/>
    <x v="79"/>
    <x v="0"/>
    <x v="1"/>
    <x v="2"/>
  </r>
  <r>
    <x v="332"/>
    <x v="294"/>
    <x v="327"/>
    <x v="20"/>
    <x v="4"/>
    <x v="349"/>
    <x v="257"/>
    <x v="0"/>
    <x v="2"/>
    <x v="2"/>
    <x v="1"/>
    <x v="7"/>
    <x v="86"/>
    <x v="2"/>
    <x v="2"/>
    <x v="2"/>
  </r>
  <r>
    <x v="333"/>
    <x v="295"/>
    <x v="328"/>
    <x v="17"/>
    <x v="0"/>
    <x v="350"/>
    <x v="258"/>
    <x v="0"/>
    <x v="2"/>
    <x v="0"/>
    <x v="0"/>
    <x v="15"/>
    <x v="122"/>
    <x v="2"/>
    <x v="0"/>
    <x v="2"/>
  </r>
  <r>
    <x v="334"/>
    <x v="296"/>
    <x v="306"/>
    <x v="6"/>
    <x v="1"/>
    <x v="338"/>
    <x v="2"/>
    <x v="0"/>
    <x v="1"/>
    <x v="2"/>
    <x v="1"/>
    <x v="5"/>
    <x v="114"/>
    <x v="1"/>
    <x v="2"/>
    <x v="1"/>
  </r>
  <r>
    <x v="335"/>
    <x v="297"/>
    <x v="329"/>
    <x v="19"/>
    <x v="4"/>
    <x v="351"/>
    <x v="2"/>
    <x v="0"/>
    <x v="2"/>
    <x v="0"/>
    <x v="1"/>
    <x v="17"/>
    <x v="25"/>
    <x v="2"/>
    <x v="0"/>
    <x v="0"/>
  </r>
  <r>
    <x v="336"/>
    <x v="298"/>
    <x v="330"/>
    <x v="37"/>
    <x v="5"/>
    <x v="352"/>
    <x v="259"/>
    <x v="0"/>
    <x v="2"/>
    <x v="0"/>
    <x v="2"/>
    <x v="31"/>
    <x v="71"/>
    <x v="2"/>
    <x v="0"/>
    <x v="2"/>
  </r>
  <r>
    <x v="337"/>
    <x v="299"/>
    <x v="331"/>
    <x v="30"/>
    <x v="1"/>
    <x v="353"/>
    <x v="260"/>
    <x v="0"/>
    <x v="2"/>
    <x v="2"/>
    <x v="2"/>
    <x v="11"/>
    <x v="15"/>
    <x v="2"/>
    <x v="2"/>
    <x v="0"/>
  </r>
  <r>
    <x v="338"/>
    <x v="300"/>
    <x v="332"/>
    <x v="5"/>
    <x v="4"/>
    <x v="354"/>
    <x v="261"/>
    <x v="0"/>
    <x v="3"/>
    <x v="2"/>
    <x v="0"/>
    <x v="2"/>
    <x v="67"/>
    <x v="3"/>
    <x v="2"/>
    <x v="0"/>
  </r>
  <r>
    <x v="339"/>
    <x v="301"/>
    <x v="333"/>
    <x v="37"/>
    <x v="5"/>
    <x v="355"/>
    <x v="2"/>
    <x v="0"/>
    <x v="2"/>
    <x v="0"/>
    <x v="2"/>
    <x v="31"/>
    <x v="71"/>
    <x v="2"/>
    <x v="0"/>
    <x v="2"/>
  </r>
  <r>
    <x v="340"/>
    <x v="302"/>
    <x v="334"/>
    <x v="44"/>
    <x v="2"/>
    <x v="356"/>
    <x v="262"/>
    <x v="0"/>
    <x v="2"/>
    <x v="1"/>
    <x v="2"/>
    <x v="24"/>
    <x v="91"/>
    <x v="2"/>
    <x v="1"/>
    <x v="2"/>
  </r>
  <r>
    <x v="341"/>
    <x v="303"/>
    <x v="335"/>
    <x v="40"/>
    <x v="5"/>
    <x v="357"/>
    <x v="263"/>
    <x v="2"/>
    <x v="0"/>
    <x v="1"/>
    <x v="3"/>
    <x v="34"/>
    <x v="137"/>
    <x v="0"/>
    <x v="1"/>
    <x v="2"/>
  </r>
  <r>
    <x v="342"/>
    <x v="304"/>
    <x v="336"/>
    <x v="11"/>
    <x v="0"/>
    <x v="358"/>
    <x v="264"/>
    <x v="0"/>
    <x v="0"/>
    <x v="2"/>
    <x v="2"/>
    <x v="9"/>
    <x v="13"/>
    <x v="0"/>
    <x v="2"/>
    <x v="2"/>
  </r>
  <r>
    <x v="342"/>
    <x v="304"/>
    <x v="336"/>
    <x v="8"/>
    <x v="2"/>
    <x v="359"/>
    <x v="264"/>
    <x v="0"/>
    <x v="0"/>
    <x v="0"/>
    <x v="1"/>
    <x v="7"/>
    <x v="9"/>
    <x v="0"/>
    <x v="0"/>
    <x v="1"/>
  </r>
  <r>
    <x v="343"/>
    <x v="305"/>
    <x v="337"/>
    <x v="33"/>
    <x v="1"/>
    <x v="360"/>
    <x v="265"/>
    <x v="0"/>
    <x v="1"/>
    <x v="1"/>
    <x v="0"/>
    <x v="28"/>
    <x v="159"/>
    <x v="1"/>
    <x v="1"/>
    <x v="0"/>
  </r>
  <r>
    <x v="344"/>
    <x v="196"/>
    <x v="338"/>
    <x v="24"/>
    <x v="5"/>
    <x v="361"/>
    <x v="266"/>
    <x v="0"/>
    <x v="3"/>
    <x v="0"/>
    <x v="0"/>
    <x v="21"/>
    <x v="75"/>
    <x v="3"/>
    <x v="0"/>
    <x v="2"/>
  </r>
  <r>
    <x v="345"/>
    <x v="110"/>
    <x v="339"/>
    <x v="45"/>
    <x v="5"/>
    <x v="362"/>
    <x v="267"/>
    <x v="0"/>
    <x v="1"/>
    <x v="2"/>
    <x v="0"/>
    <x v="37"/>
    <x v="118"/>
    <x v="1"/>
    <x v="2"/>
    <x v="0"/>
  </r>
  <r>
    <x v="346"/>
    <x v="24"/>
    <x v="340"/>
    <x v="31"/>
    <x v="2"/>
    <x v="363"/>
    <x v="268"/>
    <x v="0"/>
    <x v="3"/>
    <x v="2"/>
    <x v="1"/>
    <x v="26"/>
    <x v="41"/>
    <x v="3"/>
    <x v="2"/>
    <x v="2"/>
  </r>
  <r>
    <x v="347"/>
    <x v="306"/>
    <x v="341"/>
    <x v="6"/>
    <x v="5"/>
    <x v="364"/>
    <x v="2"/>
    <x v="0"/>
    <x v="1"/>
    <x v="2"/>
    <x v="1"/>
    <x v="5"/>
    <x v="160"/>
    <x v="1"/>
    <x v="2"/>
    <x v="2"/>
  </r>
  <r>
    <x v="348"/>
    <x v="307"/>
    <x v="342"/>
    <x v="21"/>
    <x v="0"/>
    <x v="365"/>
    <x v="2"/>
    <x v="0"/>
    <x v="3"/>
    <x v="0"/>
    <x v="3"/>
    <x v="18"/>
    <x v="31"/>
    <x v="3"/>
    <x v="0"/>
    <x v="0"/>
  </r>
  <r>
    <x v="349"/>
    <x v="308"/>
    <x v="343"/>
    <x v="28"/>
    <x v="0"/>
    <x v="366"/>
    <x v="269"/>
    <x v="0"/>
    <x v="1"/>
    <x v="0"/>
    <x v="2"/>
    <x v="25"/>
    <x v="40"/>
    <x v="1"/>
    <x v="0"/>
    <x v="2"/>
  </r>
  <r>
    <x v="350"/>
    <x v="309"/>
    <x v="344"/>
    <x v="38"/>
    <x v="2"/>
    <x v="367"/>
    <x v="2"/>
    <x v="0"/>
    <x v="1"/>
    <x v="1"/>
    <x v="1"/>
    <x v="32"/>
    <x v="161"/>
    <x v="1"/>
    <x v="1"/>
    <x v="0"/>
  </r>
  <r>
    <x v="351"/>
    <x v="310"/>
    <x v="345"/>
    <x v="45"/>
    <x v="0"/>
    <x v="368"/>
    <x v="270"/>
    <x v="0"/>
    <x v="1"/>
    <x v="2"/>
    <x v="0"/>
    <x v="37"/>
    <x v="76"/>
    <x v="1"/>
    <x v="2"/>
    <x v="0"/>
  </r>
  <r>
    <x v="352"/>
    <x v="311"/>
    <x v="346"/>
    <x v="42"/>
    <x v="5"/>
    <x v="369"/>
    <x v="271"/>
    <x v="0"/>
    <x v="2"/>
    <x v="1"/>
    <x v="1"/>
    <x v="26"/>
    <x v="162"/>
    <x v="2"/>
    <x v="1"/>
    <x v="0"/>
  </r>
  <r>
    <x v="353"/>
    <x v="132"/>
    <x v="347"/>
    <x v="35"/>
    <x v="5"/>
    <x v="370"/>
    <x v="272"/>
    <x v="0"/>
    <x v="0"/>
    <x v="1"/>
    <x v="1"/>
    <x v="30"/>
    <x v="163"/>
    <x v="0"/>
    <x v="1"/>
    <x v="2"/>
  </r>
  <r>
    <x v="354"/>
    <x v="312"/>
    <x v="348"/>
    <x v="20"/>
    <x v="3"/>
    <x v="371"/>
    <x v="2"/>
    <x v="1"/>
    <x v="2"/>
    <x v="2"/>
    <x v="1"/>
    <x v="7"/>
    <x v="8"/>
    <x v="2"/>
    <x v="2"/>
    <x v="0"/>
  </r>
  <r>
    <x v="355"/>
    <x v="313"/>
    <x v="349"/>
    <x v="23"/>
    <x v="4"/>
    <x v="372"/>
    <x v="273"/>
    <x v="0"/>
    <x v="3"/>
    <x v="1"/>
    <x v="1"/>
    <x v="20"/>
    <x v="82"/>
    <x v="3"/>
    <x v="1"/>
    <x v="0"/>
  </r>
  <r>
    <x v="356"/>
    <x v="156"/>
    <x v="350"/>
    <x v="14"/>
    <x v="0"/>
    <x v="373"/>
    <x v="274"/>
    <x v="0"/>
    <x v="2"/>
    <x v="0"/>
    <x v="3"/>
    <x v="12"/>
    <x v="52"/>
    <x v="2"/>
    <x v="0"/>
    <x v="0"/>
  </r>
  <r>
    <x v="357"/>
    <x v="314"/>
    <x v="351"/>
    <x v="8"/>
    <x v="2"/>
    <x v="374"/>
    <x v="275"/>
    <x v="0"/>
    <x v="0"/>
    <x v="0"/>
    <x v="1"/>
    <x v="7"/>
    <x v="9"/>
    <x v="0"/>
    <x v="0"/>
    <x v="0"/>
  </r>
  <r>
    <x v="358"/>
    <x v="315"/>
    <x v="352"/>
    <x v="25"/>
    <x v="3"/>
    <x v="375"/>
    <x v="276"/>
    <x v="1"/>
    <x v="0"/>
    <x v="2"/>
    <x v="3"/>
    <x v="22"/>
    <x v="36"/>
    <x v="0"/>
    <x v="2"/>
    <x v="2"/>
  </r>
  <r>
    <x v="359"/>
    <x v="316"/>
    <x v="353"/>
    <x v="42"/>
    <x v="3"/>
    <x v="376"/>
    <x v="277"/>
    <x v="1"/>
    <x v="2"/>
    <x v="1"/>
    <x v="1"/>
    <x v="26"/>
    <x v="102"/>
    <x v="2"/>
    <x v="1"/>
    <x v="0"/>
  </r>
  <r>
    <x v="360"/>
    <x v="317"/>
    <x v="354"/>
    <x v="35"/>
    <x v="5"/>
    <x v="377"/>
    <x v="278"/>
    <x v="2"/>
    <x v="0"/>
    <x v="1"/>
    <x v="1"/>
    <x v="30"/>
    <x v="163"/>
    <x v="0"/>
    <x v="1"/>
    <x v="0"/>
  </r>
  <r>
    <x v="361"/>
    <x v="318"/>
    <x v="306"/>
    <x v="31"/>
    <x v="3"/>
    <x v="351"/>
    <x v="2"/>
    <x v="0"/>
    <x v="3"/>
    <x v="2"/>
    <x v="1"/>
    <x v="26"/>
    <x v="102"/>
    <x v="3"/>
    <x v="2"/>
    <x v="1"/>
  </r>
  <r>
    <x v="362"/>
    <x v="182"/>
    <x v="355"/>
    <x v="16"/>
    <x v="1"/>
    <x v="378"/>
    <x v="279"/>
    <x v="0"/>
    <x v="2"/>
    <x v="2"/>
    <x v="3"/>
    <x v="14"/>
    <x v="128"/>
    <x v="2"/>
    <x v="2"/>
    <x v="0"/>
  </r>
  <r>
    <x v="363"/>
    <x v="319"/>
    <x v="356"/>
    <x v="6"/>
    <x v="3"/>
    <x v="379"/>
    <x v="280"/>
    <x v="0"/>
    <x v="1"/>
    <x v="2"/>
    <x v="1"/>
    <x v="5"/>
    <x v="6"/>
    <x v="1"/>
    <x v="2"/>
    <x v="2"/>
  </r>
  <r>
    <x v="364"/>
    <x v="320"/>
    <x v="357"/>
    <x v="38"/>
    <x v="5"/>
    <x v="380"/>
    <x v="2"/>
    <x v="0"/>
    <x v="1"/>
    <x v="1"/>
    <x v="1"/>
    <x v="32"/>
    <x v="119"/>
    <x v="1"/>
    <x v="1"/>
    <x v="0"/>
  </r>
  <r>
    <x v="365"/>
    <x v="321"/>
    <x v="358"/>
    <x v="44"/>
    <x v="4"/>
    <x v="381"/>
    <x v="2"/>
    <x v="0"/>
    <x v="2"/>
    <x v="1"/>
    <x v="2"/>
    <x v="24"/>
    <x v="129"/>
    <x v="2"/>
    <x v="1"/>
    <x v="2"/>
  </r>
  <r>
    <x v="366"/>
    <x v="322"/>
    <x v="359"/>
    <x v="22"/>
    <x v="1"/>
    <x v="382"/>
    <x v="281"/>
    <x v="0"/>
    <x v="3"/>
    <x v="0"/>
    <x v="1"/>
    <x v="19"/>
    <x v="34"/>
    <x v="3"/>
    <x v="0"/>
    <x v="0"/>
  </r>
  <r>
    <x v="367"/>
    <x v="128"/>
    <x v="360"/>
    <x v="16"/>
    <x v="5"/>
    <x v="383"/>
    <x v="2"/>
    <x v="0"/>
    <x v="2"/>
    <x v="2"/>
    <x v="3"/>
    <x v="14"/>
    <x v="8"/>
    <x v="2"/>
    <x v="2"/>
    <x v="0"/>
  </r>
  <r>
    <x v="368"/>
    <x v="323"/>
    <x v="361"/>
    <x v="33"/>
    <x v="1"/>
    <x v="384"/>
    <x v="282"/>
    <x v="0"/>
    <x v="1"/>
    <x v="1"/>
    <x v="0"/>
    <x v="28"/>
    <x v="159"/>
    <x v="1"/>
    <x v="1"/>
    <x v="0"/>
  </r>
  <r>
    <x v="369"/>
    <x v="324"/>
    <x v="362"/>
    <x v="12"/>
    <x v="3"/>
    <x v="385"/>
    <x v="283"/>
    <x v="0"/>
    <x v="3"/>
    <x v="2"/>
    <x v="3"/>
    <x v="10"/>
    <x v="14"/>
    <x v="3"/>
    <x v="2"/>
    <x v="0"/>
  </r>
  <r>
    <x v="370"/>
    <x v="325"/>
    <x v="363"/>
    <x v="31"/>
    <x v="3"/>
    <x v="386"/>
    <x v="284"/>
    <x v="0"/>
    <x v="3"/>
    <x v="2"/>
    <x v="1"/>
    <x v="26"/>
    <x v="102"/>
    <x v="3"/>
    <x v="2"/>
    <x v="0"/>
  </r>
  <r>
    <x v="371"/>
    <x v="326"/>
    <x v="364"/>
    <x v="6"/>
    <x v="0"/>
    <x v="387"/>
    <x v="285"/>
    <x v="0"/>
    <x v="1"/>
    <x v="2"/>
    <x v="1"/>
    <x v="5"/>
    <x v="20"/>
    <x v="1"/>
    <x v="2"/>
    <x v="0"/>
  </r>
  <r>
    <x v="372"/>
    <x v="327"/>
    <x v="365"/>
    <x v="19"/>
    <x v="0"/>
    <x v="388"/>
    <x v="286"/>
    <x v="0"/>
    <x v="2"/>
    <x v="0"/>
    <x v="1"/>
    <x v="17"/>
    <x v="72"/>
    <x v="2"/>
    <x v="0"/>
    <x v="2"/>
  </r>
  <r>
    <x v="373"/>
    <x v="328"/>
    <x v="366"/>
    <x v="33"/>
    <x v="5"/>
    <x v="389"/>
    <x v="287"/>
    <x v="0"/>
    <x v="1"/>
    <x v="1"/>
    <x v="0"/>
    <x v="28"/>
    <x v="146"/>
    <x v="1"/>
    <x v="1"/>
    <x v="2"/>
  </r>
  <r>
    <x v="373"/>
    <x v="328"/>
    <x v="366"/>
    <x v="29"/>
    <x v="2"/>
    <x v="390"/>
    <x v="287"/>
    <x v="0"/>
    <x v="2"/>
    <x v="1"/>
    <x v="3"/>
    <x v="10"/>
    <x v="84"/>
    <x v="2"/>
    <x v="1"/>
    <x v="1"/>
  </r>
  <r>
    <x v="374"/>
    <x v="128"/>
    <x v="367"/>
    <x v="4"/>
    <x v="4"/>
    <x v="391"/>
    <x v="288"/>
    <x v="0"/>
    <x v="0"/>
    <x v="1"/>
    <x v="2"/>
    <x v="4"/>
    <x v="108"/>
    <x v="0"/>
    <x v="1"/>
    <x v="2"/>
  </r>
  <r>
    <x v="375"/>
    <x v="329"/>
    <x v="368"/>
    <x v="31"/>
    <x v="5"/>
    <x v="392"/>
    <x v="289"/>
    <x v="0"/>
    <x v="3"/>
    <x v="2"/>
    <x v="1"/>
    <x v="26"/>
    <x v="162"/>
    <x v="3"/>
    <x v="2"/>
    <x v="0"/>
  </r>
  <r>
    <x v="376"/>
    <x v="330"/>
    <x v="369"/>
    <x v="42"/>
    <x v="1"/>
    <x v="393"/>
    <x v="290"/>
    <x v="0"/>
    <x v="2"/>
    <x v="1"/>
    <x v="1"/>
    <x v="26"/>
    <x v="5"/>
    <x v="2"/>
    <x v="1"/>
    <x v="2"/>
  </r>
  <r>
    <x v="377"/>
    <x v="331"/>
    <x v="370"/>
    <x v="31"/>
    <x v="4"/>
    <x v="394"/>
    <x v="291"/>
    <x v="0"/>
    <x v="3"/>
    <x v="2"/>
    <x v="1"/>
    <x v="26"/>
    <x v="113"/>
    <x v="3"/>
    <x v="2"/>
    <x v="0"/>
  </r>
  <r>
    <x v="378"/>
    <x v="332"/>
    <x v="371"/>
    <x v="16"/>
    <x v="5"/>
    <x v="395"/>
    <x v="292"/>
    <x v="0"/>
    <x v="2"/>
    <x v="2"/>
    <x v="3"/>
    <x v="14"/>
    <x v="8"/>
    <x v="2"/>
    <x v="2"/>
    <x v="0"/>
  </r>
  <r>
    <x v="379"/>
    <x v="333"/>
    <x v="372"/>
    <x v="47"/>
    <x v="5"/>
    <x v="396"/>
    <x v="293"/>
    <x v="2"/>
    <x v="1"/>
    <x v="2"/>
    <x v="2"/>
    <x v="39"/>
    <x v="164"/>
    <x v="1"/>
    <x v="2"/>
    <x v="2"/>
  </r>
  <r>
    <x v="380"/>
    <x v="334"/>
    <x v="373"/>
    <x v="32"/>
    <x v="4"/>
    <x v="397"/>
    <x v="294"/>
    <x v="0"/>
    <x v="3"/>
    <x v="1"/>
    <x v="0"/>
    <x v="27"/>
    <x v="165"/>
    <x v="3"/>
    <x v="1"/>
    <x v="2"/>
  </r>
  <r>
    <x v="381"/>
    <x v="335"/>
    <x v="374"/>
    <x v="21"/>
    <x v="0"/>
    <x v="398"/>
    <x v="295"/>
    <x v="0"/>
    <x v="3"/>
    <x v="0"/>
    <x v="3"/>
    <x v="18"/>
    <x v="31"/>
    <x v="3"/>
    <x v="0"/>
    <x v="0"/>
  </r>
  <r>
    <x v="382"/>
    <x v="336"/>
    <x v="375"/>
    <x v="39"/>
    <x v="3"/>
    <x v="399"/>
    <x v="296"/>
    <x v="0"/>
    <x v="0"/>
    <x v="2"/>
    <x v="0"/>
    <x v="33"/>
    <x v="51"/>
    <x v="0"/>
    <x v="2"/>
    <x v="0"/>
  </r>
  <r>
    <x v="383"/>
    <x v="337"/>
    <x v="376"/>
    <x v="7"/>
    <x v="0"/>
    <x v="400"/>
    <x v="297"/>
    <x v="0"/>
    <x v="3"/>
    <x v="1"/>
    <x v="3"/>
    <x v="6"/>
    <x v="54"/>
    <x v="3"/>
    <x v="1"/>
    <x v="2"/>
  </r>
  <r>
    <x v="384"/>
    <x v="80"/>
    <x v="377"/>
    <x v="9"/>
    <x v="4"/>
    <x v="401"/>
    <x v="298"/>
    <x v="1"/>
    <x v="2"/>
    <x v="2"/>
    <x v="0"/>
    <x v="0"/>
    <x v="10"/>
    <x v="2"/>
    <x v="2"/>
    <x v="2"/>
  </r>
  <r>
    <x v="385"/>
    <x v="338"/>
    <x v="378"/>
    <x v="1"/>
    <x v="3"/>
    <x v="402"/>
    <x v="299"/>
    <x v="0"/>
    <x v="1"/>
    <x v="0"/>
    <x v="1"/>
    <x v="1"/>
    <x v="166"/>
    <x v="1"/>
    <x v="0"/>
    <x v="0"/>
  </r>
  <r>
    <x v="386"/>
    <x v="339"/>
    <x v="379"/>
    <x v="3"/>
    <x v="1"/>
    <x v="403"/>
    <x v="300"/>
    <x v="0"/>
    <x v="1"/>
    <x v="0"/>
    <x v="0"/>
    <x v="3"/>
    <x v="85"/>
    <x v="1"/>
    <x v="0"/>
    <x v="0"/>
  </r>
  <r>
    <x v="387"/>
    <x v="340"/>
    <x v="380"/>
    <x v="1"/>
    <x v="5"/>
    <x v="404"/>
    <x v="2"/>
    <x v="1"/>
    <x v="1"/>
    <x v="0"/>
    <x v="1"/>
    <x v="1"/>
    <x v="167"/>
    <x v="1"/>
    <x v="0"/>
    <x v="2"/>
  </r>
  <r>
    <x v="388"/>
    <x v="177"/>
    <x v="381"/>
    <x v="37"/>
    <x v="0"/>
    <x v="405"/>
    <x v="301"/>
    <x v="0"/>
    <x v="2"/>
    <x v="0"/>
    <x v="2"/>
    <x v="31"/>
    <x v="95"/>
    <x v="2"/>
    <x v="0"/>
    <x v="0"/>
  </r>
  <r>
    <x v="389"/>
    <x v="341"/>
    <x v="382"/>
    <x v="32"/>
    <x v="3"/>
    <x v="406"/>
    <x v="2"/>
    <x v="1"/>
    <x v="3"/>
    <x v="1"/>
    <x v="0"/>
    <x v="27"/>
    <x v="46"/>
    <x v="3"/>
    <x v="1"/>
    <x v="0"/>
  </r>
  <r>
    <x v="390"/>
    <x v="342"/>
    <x v="383"/>
    <x v="29"/>
    <x v="4"/>
    <x v="407"/>
    <x v="2"/>
    <x v="0"/>
    <x v="2"/>
    <x v="1"/>
    <x v="3"/>
    <x v="10"/>
    <x v="42"/>
    <x v="2"/>
    <x v="1"/>
    <x v="2"/>
  </r>
  <r>
    <x v="391"/>
    <x v="343"/>
    <x v="384"/>
    <x v="24"/>
    <x v="5"/>
    <x v="408"/>
    <x v="2"/>
    <x v="0"/>
    <x v="3"/>
    <x v="0"/>
    <x v="0"/>
    <x v="21"/>
    <x v="75"/>
    <x v="3"/>
    <x v="0"/>
    <x v="0"/>
  </r>
  <r>
    <x v="392"/>
    <x v="344"/>
    <x v="385"/>
    <x v="17"/>
    <x v="1"/>
    <x v="409"/>
    <x v="2"/>
    <x v="0"/>
    <x v="2"/>
    <x v="0"/>
    <x v="0"/>
    <x v="15"/>
    <x v="126"/>
    <x v="2"/>
    <x v="0"/>
    <x v="0"/>
  </r>
  <r>
    <x v="393"/>
    <x v="47"/>
    <x v="386"/>
    <x v="26"/>
    <x v="2"/>
    <x v="410"/>
    <x v="302"/>
    <x v="0"/>
    <x v="3"/>
    <x v="1"/>
    <x v="2"/>
    <x v="23"/>
    <x v="133"/>
    <x v="3"/>
    <x v="1"/>
    <x v="0"/>
  </r>
  <r>
    <x v="394"/>
    <x v="345"/>
    <x v="387"/>
    <x v="40"/>
    <x v="3"/>
    <x v="411"/>
    <x v="2"/>
    <x v="0"/>
    <x v="0"/>
    <x v="1"/>
    <x v="3"/>
    <x v="34"/>
    <x v="127"/>
    <x v="0"/>
    <x v="1"/>
    <x v="0"/>
  </r>
  <r>
    <x v="395"/>
    <x v="169"/>
    <x v="388"/>
    <x v="36"/>
    <x v="3"/>
    <x v="412"/>
    <x v="303"/>
    <x v="0"/>
    <x v="0"/>
    <x v="0"/>
    <x v="3"/>
    <x v="14"/>
    <x v="168"/>
    <x v="0"/>
    <x v="0"/>
    <x v="2"/>
  </r>
  <r>
    <x v="396"/>
    <x v="346"/>
    <x v="389"/>
    <x v="42"/>
    <x v="3"/>
    <x v="413"/>
    <x v="2"/>
    <x v="0"/>
    <x v="2"/>
    <x v="1"/>
    <x v="1"/>
    <x v="26"/>
    <x v="102"/>
    <x v="2"/>
    <x v="1"/>
    <x v="0"/>
  </r>
  <r>
    <x v="397"/>
    <x v="347"/>
    <x v="390"/>
    <x v="44"/>
    <x v="2"/>
    <x v="414"/>
    <x v="2"/>
    <x v="0"/>
    <x v="2"/>
    <x v="1"/>
    <x v="2"/>
    <x v="24"/>
    <x v="91"/>
    <x v="2"/>
    <x v="1"/>
    <x v="0"/>
  </r>
  <r>
    <x v="398"/>
    <x v="348"/>
    <x v="391"/>
    <x v="44"/>
    <x v="1"/>
    <x v="415"/>
    <x v="304"/>
    <x v="0"/>
    <x v="2"/>
    <x v="1"/>
    <x v="2"/>
    <x v="24"/>
    <x v="74"/>
    <x v="2"/>
    <x v="1"/>
    <x v="0"/>
  </r>
  <r>
    <x v="399"/>
    <x v="349"/>
    <x v="392"/>
    <x v="22"/>
    <x v="2"/>
    <x v="416"/>
    <x v="305"/>
    <x v="0"/>
    <x v="3"/>
    <x v="0"/>
    <x v="1"/>
    <x v="19"/>
    <x v="31"/>
    <x v="3"/>
    <x v="0"/>
    <x v="0"/>
  </r>
  <r>
    <x v="400"/>
    <x v="350"/>
    <x v="347"/>
    <x v="31"/>
    <x v="4"/>
    <x v="393"/>
    <x v="272"/>
    <x v="0"/>
    <x v="3"/>
    <x v="2"/>
    <x v="1"/>
    <x v="26"/>
    <x v="113"/>
    <x v="3"/>
    <x v="2"/>
    <x v="1"/>
  </r>
  <r>
    <x v="400"/>
    <x v="350"/>
    <x v="347"/>
    <x v="30"/>
    <x v="5"/>
    <x v="417"/>
    <x v="272"/>
    <x v="0"/>
    <x v="2"/>
    <x v="2"/>
    <x v="2"/>
    <x v="11"/>
    <x v="169"/>
    <x v="2"/>
    <x v="2"/>
    <x v="1"/>
  </r>
  <r>
    <x v="401"/>
    <x v="54"/>
    <x v="393"/>
    <x v="20"/>
    <x v="1"/>
    <x v="418"/>
    <x v="2"/>
    <x v="0"/>
    <x v="2"/>
    <x v="2"/>
    <x v="1"/>
    <x v="7"/>
    <x v="44"/>
    <x v="2"/>
    <x v="2"/>
    <x v="2"/>
  </r>
  <r>
    <x v="402"/>
    <x v="237"/>
    <x v="394"/>
    <x v="8"/>
    <x v="3"/>
    <x v="419"/>
    <x v="2"/>
    <x v="0"/>
    <x v="0"/>
    <x v="0"/>
    <x v="1"/>
    <x v="7"/>
    <x v="8"/>
    <x v="0"/>
    <x v="0"/>
    <x v="2"/>
  </r>
  <r>
    <x v="403"/>
    <x v="351"/>
    <x v="395"/>
    <x v="38"/>
    <x v="3"/>
    <x v="420"/>
    <x v="306"/>
    <x v="0"/>
    <x v="1"/>
    <x v="1"/>
    <x v="1"/>
    <x v="32"/>
    <x v="149"/>
    <x v="1"/>
    <x v="1"/>
    <x v="0"/>
  </r>
  <r>
    <x v="404"/>
    <x v="352"/>
    <x v="396"/>
    <x v="39"/>
    <x v="0"/>
    <x v="421"/>
    <x v="307"/>
    <x v="0"/>
    <x v="0"/>
    <x v="2"/>
    <x v="0"/>
    <x v="33"/>
    <x v="105"/>
    <x v="0"/>
    <x v="2"/>
    <x v="2"/>
  </r>
  <r>
    <x v="405"/>
    <x v="102"/>
    <x v="397"/>
    <x v="40"/>
    <x v="4"/>
    <x v="422"/>
    <x v="308"/>
    <x v="1"/>
    <x v="0"/>
    <x v="1"/>
    <x v="3"/>
    <x v="34"/>
    <x v="79"/>
    <x v="0"/>
    <x v="1"/>
    <x v="0"/>
  </r>
  <r>
    <x v="406"/>
    <x v="353"/>
    <x v="398"/>
    <x v="37"/>
    <x v="3"/>
    <x v="423"/>
    <x v="2"/>
    <x v="0"/>
    <x v="2"/>
    <x v="0"/>
    <x v="2"/>
    <x v="31"/>
    <x v="57"/>
    <x v="2"/>
    <x v="0"/>
    <x v="0"/>
  </r>
  <r>
    <x v="407"/>
    <x v="354"/>
    <x v="399"/>
    <x v="41"/>
    <x v="1"/>
    <x v="424"/>
    <x v="309"/>
    <x v="0"/>
    <x v="0"/>
    <x v="1"/>
    <x v="0"/>
    <x v="35"/>
    <x v="143"/>
    <x v="0"/>
    <x v="1"/>
    <x v="2"/>
  </r>
  <r>
    <x v="408"/>
    <x v="135"/>
    <x v="347"/>
    <x v="2"/>
    <x v="5"/>
    <x v="425"/>
    <x v="272"/>
    <x v="0"/>
    <x v="2"/>
    <x v="1"/>
    <x v="0"/>
    <x v="2"/>
    <x v="17"/>
    <x v="2"/>
    <x v="1"/>
    <x v="1"/>
  </r>
  <r>
    <x v="409"/>
    <x v="343"/>
    <x v="400"/>
    <x v="25"/>
    <x v="0"/>
    <x v="426"/>
    <x v="310"/>
    <x v="0"/>
    <x v="0"/>
    <x v="2"/>
    <x v="3"/>
    <x v="22"/>
    <x v="147"/>
    <x v="0"/>
    <x v="2"/>
    <x v="0"/>
  </r>
  <r>
    <x v="410"/>
    <x v="89"/>
    <x v="401"/>
    <x v="47"/>
    <x v="3"/>
    <x v="427"/>
    <x v="311"/>
    <x v="1"/>
    <x v="1"/>
    <x v="2"/>
    <x v="2"/>
    <x v="39"/>
    <x v="170"/>
    <x v="1"/>
    <x v="2"/>
    <x v="0"/>
  </r>
  <r>
    <x v="411"/>
    <x v="355"/>
    <x v="402"/>
    <x v="17"/>
    <x v="0"/>
    <x v="428"/>
    <x v="2"/>
    <x v="0"/>
    <x v="2"/>
    <x v="0"/>
    <x v="0"/>
    <x v="15"/>
    <x v="122"/>
    <x v="2"/>
    <x v="0"/>
    <x v="2"/>
  </r>
  <r>
    <x v="412"/>
    <x v="204"/>
    <x v="403"/>
    <x v="43"/>
    <x v="5"/>
    <x v="429"/>
    <x v="312"/>
    <x v="0"/>
    <x v="3"/>
    <x v="0"/>
    <x v="2"/>
    <x v="36"/>
    <x v="171"/>
    <x v="3"/>
    <x v="0"/>
    <x v="0"/>
  </r>
  <r>
    <x v="413"/>
    <x v="356"/>
    <x v="404"/>
    <x v="17"/>
    <x v="5"/>
    <x v="430"/>
    <x v="2"/>
    <x v="0"/>
    <x v="2"/>
    <x v="0"/>
    <x v="0"/>
    <x v="15"/>
    <x v="172"/>
    <x v="2"/>
    <x v="0"/>
    <x v="2"/>
  </r>
  <r>
    <x v="414"/>
    <x v="357"/>
    <x v="405"/>
    <x v="1"/>
    <x v="2"/>
    <x v="431"/>
    <x v="313"/>
    <x v="0"/>
    <x v="1"/>
    <x v="0"/>
    <x v="1"/>
    <x v="1"/>
    <x v="112"/>
    <x v="1"/>
    <x v="0"/>
    <x v="2"/>
  </r>
  <r>
    <x v="415"/>
    <x v="300"/>
    <x v="406"/>
    <x v="7"/>
    <x v="0"/>
    <x v="432"/>
    <x v="314"/>
    <x v="0"/>
    <x v="3"/>
    <x v="1"/>
    <x v="3"/>
    <x v="6"/>
    <x v="54"/>
    <x v="3"/>
    <x v="1"/>
    <x v="0"/>
  </r>
  <r>
    <x v="416"/>
    <x v="358"/>
    <x v="407"/>
    <x v="27"/>
    <x v="2"/>
    <x v="433"/>
    <x v="2"/>
    <x v="0"/>
    <x v="3"/>
    <x v="2"/>
    <x v="2"/>
    <x v="24"/>
    <x v="91"/>
    <x v="3"/>
    <x v="2"/>
    <x v="2"/>
  </r>
  <r>
    <x v="417"/>
    <x v="161"/>
    <x v="408"/>
    <x v="31"/>
    <x v="0"/>
    <x v="434"/>
    <x v="315"/>
    <x v="0"/>
    <x v="3"/>
    <x v="2"/>
    <x v="1"/>
    <x v="26"/>
    <x v="42"/>
    <x v="3"/>
    <x v="2"/>
    <x v="2"/>
  </r>
  <r>
    <x v="418"/>
    <x v="129"/>
    <x v="409"/>
    <x v="38"/>
    <x v="4"/>
    <x v="435"/>
    <x v="316"/>
    <x v="1"/>
    <x v="1"/>
    <x v="1"/>
    <x v="1"/>
    <x v="32"/>
    <x v="70"/>
    <x v="1"/>
    <x v="1"/>
    <x v="2"/>
  </r>
  <r>
    <x v="419"/>
    <x v="359"/>
    <x v="410"/>
    <x v="37"/>
    <x v="4"/>
    <x v="436"/>
    <x v="317"/>
    <x v="0"/>
    <x v="2"/>
    <x v="0"/>
    <x v="2"/>
    <x v="31"/>
    <x v="68"/>
    <x v="2"/>
    <x v="0"/>
    <x v="0"/>
  </r>
  <r>
    <x v="420"/>
    <x v="360"/>
    <x v="411"/>
    <x v="45"/>
    <x v="3"/>
    <x v="437"/>
    <x v="318"/>
    <x v="1"/>
    <x v="1"/>
    <x v="2"/>
    <x v="0"/>
    <x v="37"/>
    <x v="114"/>
    <x v="1"/>
    <x v="2"/>
    <x v="0"/>
  </r>
  <r>
    <x v="421"/>
    <x v="361"/>
    <x v="412"/>
    <x v="35"/>
    <x v="1"/>
    <x v="438"/>
    <x v="319"/>
    <x v="0"/>
    <x v="0"/>
    <x v="1"/>
    <x v="1"/>
    <x v="30"/>
    <x v="66"/>
    <x v="0"/>
    <x v="1"/>
    <x v="2"/>
  </r>
  <r>
    <x v="422"/>
    <x v="362"/>
    <x v="413"/>
    <x v="46"/>
    <x v="1"/>
    <x v="439"/>
    <x v="320"/>
    <x v="1"/>
    <x v="1"/>
    <x v="1"/>
    <x v="3"/>
    <x v="38"/>
    <x v="110"/>
    <x v="1"/>
    <x v="1"/>
    <x v="0"/>
  </r>
  <r>
    <x v="423"/>
    <x v="363"/>
    <x v="414"/>
    <x v="18"/>
    <x v="5"/>
    <x v="440"/>
    <x v="321"/>
    <x v="1"/>
    <x v="1"/>
    <x v="0"/>
    <x v="3"/>
    <x v="16"/>
    <x v="166"/>
    <x v="1"/>
    <x v="0"/>
    <x v="2"/>
  </r>
  <r>
    <x v="424"/>
    <x v="364"/>
    <x v="415"/>
    <x v="43"/>
    <x v="0"/>
    <x v="434"/>
    <x v="322"/>
    <x v="1"/>
    <x v="3"/>
    <x v="0"/>
    <x v="2"/>
    <x v="36"/>
    <x v="173"/>
    <x v="3"/>
    <x v="0"/>
    <x v="0"/>
  </r>
  <r>
    <x v="425"/>
    <x v="85"/>
    <x v="416"/>
    <x v="22"/>
    <x v="2"/>
    <x v="441"/>
    <x v="323"/>
    <x v="2"/>
    <x v="3"/>
    <x v="0"/>
    <x v="1"/>
    <x v="19"/>
    <x v="31"/>
    <x v="3"/>
    <x v="0"/>
    <x v="0"/>
  </r>
  <r>
    <x v="426"/>
    <x v="365"/>
    <x v="417"/>
    <x v="8"/>
    <x v="3"/>
    <x v="442"/>
    <x v="324"/>
    <x v="0"/>
    <x v="0"/>
    <x v="0"/>
    <x v="1"/>
    <x v="7"/>
    <x v="8"/>
    <x v="0"/>
    <x v="0"/>
    <x v="2"/>
  </r>
  <r>
    <x v="427"/>
    <x v="366"/>
    <x v="418"/>
    <x v="35"/>
    <x v="2"/>
    <x v="443"/>
    <x v="325"/>
    <x v="1"/>
    <x v="0"/>
    <x v="1"/>
    <x v="1"/>
    <x v="30"/>
    <x v="53"/>
    <x v="0"/>
    <x v="1"/>
    <x v="2"/>
  </r>
  <r>
    <x v="428"/>
    <x v="367"/>
    <x v="419"/>
    <x v="25"/>
    <x v="0"/>
    <x v="444"/>
    <x v="326"/>
    <x v="0"/>
    <x v="0"/>
    <x v="2"/>
    <x v="3"/>
    <x v="22"/>
    <x v="147"/>
    <x v="0"/>
    <x v="2"/>
    <x v="2"/>
  </r>
  <r>
    <x v="429"/>
    <x v="142"/>
    <x v="420"/>
    <x v="7"/>
    <x v="1"/>
    <x v="445"/>
    <x v="327"/>
    <x v="1"/>
    <x v="3"/>
    <x v="1"/>
    <x v="3"/>
    <x v="6"/>
    <x v="29"/>
    <x v="3"/>
    <x v="1"/>
    <x v="2"/>
  </r>
  <r>
    <x v="430"/>
    <x v="368"/>
    <x v="421"/>
    <x v="11"/>
    <x v="0"/>
    <x v="446"/>
    <x v="328"/>
    <x v="0"/>
    <x v="0"/>
    <x v="2"/>
    <x v="2"/>
    <x v="9"/>
    <x v="13"/>
    <x v="0"/>
    <x v="2"/>
    <x v="0"/>
  </r>
  <r>
    <x v="431"/>
    <x v="31"/>
    <x v="408"/>
    <x v="29"/>
    <x v="3"/>
    <x v="447"/>
    <x v="315"/>
    <x v="0"/>
    <x v="2"/>
    <x v="1"/>
    <x v="3"/>
    <x v="10"/>
    <x v="14"/>
    <x v="2"/>
    <x v="1"/>
    <x v="2"/>
  </r>
  <r>
    <x v="432"/>
    <x v="369"/>
    <x v="422"/>
    <x v="23"/>
    <x v="4"/>
    <x v="448"/>
    <x v="329"/>
    <x v="0"/>
    <x v="3"/>
    <x v="1"/>
    <x v="1"/>
    <x v="20"/>
    <x v="82"/>
    <x v="3"/>
    <x v="1"/>
    <x v="2"/>
  </r>
  <r>
    <x v="433"/>
    <x v="370"/>
    <x v="423"/>
    <x v="11"/>
    <x v="4"/>
    <x v="449"/>
    <x v="330"/>
    <x v="1"/>
    <x v="0"/>
    <x v="2"/>
    <x v="2"/>
    <x v="9"/>
    <x v="18"/>
    <x v="0"/>
    <x v="2"/>
    <x v="0"/>
  </r>
  <r>
    <x v="434"/>
    <x v="371"/>
    <x v="424"/>
    <x v="7"/>
    <x v="0"/>
    <x v="450"/>
    <x v="331"/>
    <x v="1"/>
    <x v="3"/>
    <x v="1"/>
    <x v="3"/>
    <x v="6"/>
    <x v="54"/>
    <x v="3"/>
    <x v="1"/>
    <x v="0"/>
  </r>
  <r>
    <x v="435"/>
    <x v="372"/>
    <x v="425"/>
    <x v="11"/>
    <x v="0"/>
    <x v="451"/>
    <x v="332"/>
    <x v="2"/>
    <x v="0"/>
    <x v="2"/>
    <x v="2"/>
    <x v="9"/>
    <x v="13"/>
    <x v="0"/>
    <x v="2"/>
    <x v="2"/>
  </r>
  <r>
    <x v="436"/>
    <x v="373"/>
    <x v="426"/>
    <x v="23"/>
    <x v="1"/>
    <x v="452"/>
    <x v="333"/>
    <x v="0"/>
    <x v="3"/>
    <x v="1"/>
    <x v="1"/>
    <x v="20"/>
    <x v="46"/>
    <x v="3"/>
    <x v="1"/>
    <x v="2"/>
  </r>
  <r>
    <x v="437"/>
    <x v="374"/>
    <x v="427"/>
    <x v="17"/>
    <x v="4"/>
    <x v="453"/>
    <x v="334"/>
    <x v="0"/>
    <x v="2"/>
    <x v="0"/>
    <x v="0"/>
    <x v="15"/>
    <x v="157"/>
    <x v="2"/>
    <x v="0"/>
    <x v="2"/>
  </r>
  <r>
    <x v="438"/>
    <x v="319"/>
    <x v="428"/>
    <x v="7"/>
    <x v="1"/>
    <x v="454"/>
    <x v="335"/>
    <x v="0"/>
    <x v="3"/>
    <x v="1"/>
    <x v="3"/>
    <x v="6"/>
    <x v="29"/>
    <x v="3"/>
    <x v="1"/>
    <x v="2"/>
  </r>
  <r>
    <x v="439"/>
    <x v="375"/>
    <x v="429"/>
    <x v="34"/>
    <x v="3"/>
    <x v="455"/>
    <x v="336"/>
    <x v="1"/>
    <x v="0"/>
    <x v="2"/>
    <x v="1"/>
    <x v="29"/>
    <x v="103"/>
    <x v="0"/>
    <x v="2"/>
    <x v="0"/>
  </r>
  <r>
    <x v="440"/>
    <x v="376"/>
    <x v="430"/>
    <x v="25"/>
    <x v="4"/>
    <x v="456"/>
    <x v="337"/>
    <x v="2"/>
    <x v="0"/>
    <x v="2"/>
    <x v="3"/>
    <x v="22"/>
    <x v="174"/>
    <x v="0"/>
    <x v="2"/>
    <x v="0"/>
  </r>
  <r>
    <x v="441"/>
    <x v="377"/>
    <x v="431"/>
    <x v="9"/>
    <x v="1"/>
    <x v="457"/>
    <x v="338"/>
    <x v="0"/>
    <x v="2"/>
    <x v="2"/>
    <x v="0"/>
    <x v="0"/>
    <x v="12"/>
    <x v="2"/>
    <x v="2"/>
    <x v="0"/>
  </r>
  <r>
    <x v="442"/>
    <x v="378"/>
    <x v="432"/>
    <x v="3"/>
    <x v="0"/>
    <x v="458"/>
    <x v="339"/>
    <x v="1"/>
    <x v="1"/>
    <x v="0"/>
    <x v="0"/>
    <x v="3"/>
    <x v="3"/>
    <x v="1"/>
    <x v="0"/>
    <x v="2"/>
  </r>
  <r>
    <x v="443"/>
    <x v="277"/>
    <x v="433"/>
    <x v="27"/>
    <x v="4"/>
    <x v="459"/>
    <x v="340"/>
    <x v="2"/>
    <x v="3"/>
    <x v="2"/>
    <x v="2"/>
    <x v="24"/>
    <x v="129"/>
    <x v="3"/>
    <x v="2"/>
    <x v="2"/>
  </r>
  <r>
    <x v="444"/>
    <x v="379"/>
    <x v="434"/>
    <x v="11"/>
    <x v="2"/>
    <x v="460"/>
    <x v="341"/>
    <x v="0"/>
    <x v="0"/>
    <x v="2"/>
    <x v="2"/>
    <x v="9"/>
    <x v="123"/>
    <x v="0"/>
    <x v="2"/>
    <x v="0"/>
  </r>
  <r>
    <x v="445"/>
    <x v="86"/>
    <x v="435"/>
    <x v="16"/>
    <x v="3"/>
    <x v="461"/>
    <x v="342"/>
    <x v="0"/>
    <x v="2"/>
    <x v="2"/>
    <x v="3"/>
    <x v="14"/>
    <x v="168"/>
    <x v="2"/>
    <x v="2"/>
    <x v="0"/>
  </r>
  <r>
    <x v="446"/>
    <x v="380"/>
    <x v="436"/>
    <x v="20"/>
    <x v="2"/>
    <x v="462"/>
    <x v="343"/>
    <x v="0"/>
    <x v="2"/>
    <x v="2"/>
    <x v="1"/>
    <x v="7"/>
    <x v="9"/>
    <x v="2"/>
    <x v="2"/>
    <x v="2"/>
  </r>
  <r>
    <x v="447"/>
    <x v="381"/>
    <x v="437"/>
    <x v="3"/>
    <x v="3"/>
    <x v="463"/>
    <x v="344"/>
    <x v="0"/>
    <x v="1"/>
    <x v="0"/>
    <x v="0"/>
    <x v="3"/>
    <x v="1"/>
    <x v="1"/>
    <x v="0"/>
    <x v="0"/>
  </r>
  <r>
    <x v="448"/>
    <x v="382"/>
    <x v="438"/>
    <x v="46"/>
    <x v="1"/>
    <x v="464"/>
    <x v="345"/>
    <x v="0"/>
    <x v="1"/>
    <x v="1"/>
    <x v="3"/>
    <x v="38"/>
    <x v="110"/>
    <x v="1"/>
    <x v="1"/>
    <x v="0"/>
  </r>
  <r>
    <x v="449"/>
    <x v="11"/>
    <x v="439"/>
    <x v="19"/>
    <x v="2"/>
    <x v="465"/>
    <x v="346"/>
    <x v="0"/>
    <x v="2"/>
    <x v="0"/>
    <x v="1"/>
    <x v="17"/>
    <x v="52"/>
    <x v="2"/>
    <x v="0"/>
    <x v="0"/>
  </r>
  <r>
    <x v="450"/>
    <x v="167"/>
    <x v="440"/>
    <x v="43"/>
    <x v="4"/>
    <x v="466"/>
    <x v="2"/>
    <x v="0"/>
    <x v="3"/>
    <x v="0"/>
    <x v="2"/>
    <x v="36"/>
    <x v="136"/>
    <x v="3"/>
    <x v="0"/>
    <x v="0"/>
  </r>
  <r>
    <x v="451"/>
    <x v="383"/>
    <x v="441"/>
    <x v="16"/>
    <x v="0"/>
    <x v="467"/>
    <x v="347"/>
    <x v="0"/>
    <x v="2"/>
    <x v="2"/>
    <x v="3"/>
    <x v="14"/>
    <x v="9"/>
    <x v="2"/>
    <x v="2"/>
    <x v="2"/>
  </r>
  <r>
    <x v="452"/>
    <x v="18"/>
    <x v="442"/>
    <x v="2"/>
    <x v="0"/>
    <x v="468"/>
    <x v="348"/>
    <x v="0"/>
    <x v="2"/>
    <x v="1"/>
    <x v="0"/>
    <x v="2"/>
    <x v="109"/>
    <x v="2"/>
    <x v="1"/>
    <x v="2"/>
  </r>
  <r>
    <x v="453"/>
    <x v="84"/>
    <x v="443"/>
    <x v="28"/>
    <x v="2"/>
    <x v="469"/>
    <x v="349"/>
    <x v="1"/>
    <x v="1"/>
    <x v="0"/>
    <x v="2"/>
    <x v="25"/>
    <x v="175"/>
    <x v="1"/>
    <x v="0"/>
    <x v="0"/>
  </r>
  <r>
    <x v="454"/>
    <x v="384"/>
    <x v="444"/>
    <x v="21"/>
    <x v="0"/>
    <x v="470"/>
    <x v="350"/>
    <x v="0"/>
    <x v="3"/>
    <x v="0"/>
    <x v="3"/>
    <x v="18"/>
    <x v="31"/>
    <x v="3"/>
    <x v="0"/>
    <x v="2"/>
  </r>
  <r>
    <x v="455"/>
    <x v="385"/>
    <x v="445"/>
    <x v="46"/>
    <x v="5"/>
    <x v="471"/>
    <x v="351"/>
    <x v="0"/>
    <x v="1"/>
    <x v="1"/>
    <x v="3"/>
    <x v="38"/>
    <x v="149"/>
    <x v="1"/>
    <x v="1"/>
    <x v="0"/>
  </r>
  <r>
    <x v="456"/>
    <x v="386"/>
    <x v="446"/>
    <x v="21"/>
    <x v="5"/>
    <x v="472"/>
    <x v="352"/>
    <x v="0"/>
    <x v="3"/>
    <x v="0"/>
    <x v="3"/>
    <x v="18"/>
    <x v="50"/>
    <x v="3"/>
    <x v="0"/>
    <x v="2"/>
  </r>
  <r>
    <x v="457"/>
    <x v="387"/>
    <x v="438"/>
    <x v="39"/>
    <x v="5"/>
    <x v="473"/>
    <x v="345"/>
    <x v="0"/>
    <x v="0"/>
    <x v="2"/>
    <x v="0"/>
    <x v="33"/>
    <x v="59"/>
    <x v="0"/>
    <x v="2"/>
    <x v="0"/>
  </r>
  <r>
    <x v="457"/>
    <x v="387"/>
    <x v="438"/>
    <x v="28"/>
    <x v="4"/>
    <x v="474"/>
    <x v="345"/>
    <x v="0"/>
    <x v="1"/>
    <x v="0"/>
    <x v="2"/>
    <x v="25"/>
    <x v="176"/>
    <x v="1"/>
    <x v="0"/>
    <x v="1"/>
  </r>
  <r>
    <x v="457"/>
    <x v="387"/>
    <x v="438"/>
    <x v="18"/>
    <x v="2"/>
    <x v="475"/>
    <x v="345"/>
    <x v="0"/>
    <x v="1"/>
    <x v="0"/>
    <x v="3"/>
    <x v="16"/>
    <x v="83"/>
    <x v="1"/>
    <x v="0"/>
    <x v="1"/>
  </r>
  <r>
    <x v="458"/>
    <x v="388"/>
    <x v="447"/>
    <x v="41"/>
    <x v="0"/>
    <x v="476"/>
    <x v="353"/>
    <x v="2"/>
    <x v="0"/>
    <x v="1"/>
    <x v="0"/>
    <x v="35"/>
    <x v="177"/>
    <x v="0"/>
    <x v="1"/>
    <x v="2"/>
  </r>
  <r>
    <x v="459"/>
    <x v="389"/>
    <x v="448"/>
    <x v="47"/>
    <x v="1"/>
    <x v="477"/>
    <x v="354"/>
    <x v="0"/>
    <x v="1"/>
    <x v="2"/>
    <x v="2"/>
    <x v="39"/>
    <x v="141"/>
    <x v="1"/>
    <x v="2"/>
    <x v="0"/>
  </r>
  <r>
    <x v="460"/>
    <x v="229"/>
    <x v="449"/>
    <x v="27"/>
    <x v="0"/>
    <x v="478"/>
    <x v="2"/>
    <x v="0"/>
    <x v="3"/>
    <x v="2"/>
    <x v="2"/>
    <x v="24"/>
    <x v="120"/>
    <x v="3"/>
    <x v="2"/>
    <x v="0"/>
  </r>
  <r>
    <x v="461"/>
    <x v="390"/>
    <x v="450"/>
    <x v="23"/>
    <x v="5"/>
    <x v="479"/>
    <x v="355"/>
    <x v="0"/>
    <x v="3"/>
    <x v="1"/>
    <x v="1"/>
    <x v="20"/>
    <x v="30"/>
    <x v="3"/>
    <x v="1"/>
    <x v="2"/>
  </r>
  <r>
    <x v="462"/>
    <x v="391"/>
    <x v="451"/>
    <x v="40"/>
    <x v="5"/>
    <x v="480"/>
    <x v="356"/>
    <x v="1"/>
    <x v="0"/>
    <x v="1"/>
    <x v="3"/>
    <x v="34"/>
    <x v="137"/>
    <x v="0"/>
    <x v="1"/>
    <x v="0"/>
  </r>
  <r>
    <x v="463"/>
    <x v="117"/>
    <x v="452"/>
    <x v="22"/>
    <x v="5"/>
    <x v="481"/>
    <x v="357"/>
    <x v="1"/>
    <x v="3"/>
    <x v="0"/>
    <x v="1"/>
    <x v="19"/>
    <x v="28"/>
    <x v="3"/>
    <x v="0"/>
    <x v="0"/>
  </r>
  <r>
    <x v="464"/>
    <x v="392"/>
    <x v="453"/>
    <x v="45"/>
    <x v="5"/>
    <x v="482"/>
    <x v="358"/>
    <x v="1"/>
    <x v="1"/>
    <x v="2"/>
    <x v="0"/>
    <x v="37"/>
    <x v="118"/>
    <x v="1"/>
    <x v="2"/>
    <x v="2"/>
  </r>
  <r>
    <x v="465"/>
    <x v="393"/>
    <x v="454"/>
    <x v="36"/>
    <x v="1"/>
    <x v="483"/>
    <x v="359"/>
    <x v="1"/>
    <x v="0"/>
    <x v="0"/>
    <x v="3"/>
    <x v="14"/>
    <x v="128"/>
    <x v="0"/>
    <x v="0"/>
    <x v="0"/>
  </r>
  <r>
    <x v="466"/>
    <x v="394"/>
    <x v="455"/>
    <x v="32"/>
    <x v="5"/>
    <x v="484"/>
    <x v="360"/>
    <x v="0"/>
    <x v="3"/>
    <x v="1"/>
    <x v="0"/>
    <x v="27"/>
    <x v="178"/>
    <x v="3"/>
    <x v="1"/>
    <x v="2"/>
  </r>
  <r>
    <x v="467"/>
    <x v="137"/>
    <x v="456"/>
    <x v="31"/>
    <x v="0"/>
    <x v="485"/>
    <x v="361"/>
    <x v="0"/>
    <x v="3"/>
    <x v="2"/>
    <x v="1"/>
    <x v="26"/>
    <x v="42"/>
    <x v="3"/>
    <x v="2"/>
    <x v="2"/>
  </r>
  <r>
    <x v="468"/>
    <x v="395"/>
    <x v="457"/>
    <x v="12"/>
    <x v="5"/>
    <x v="486"/>
    <x v="2"/>
    <x v="0"/>
    <x v="3"/>
    <x v="2"/>
    <x v="3"/>
    <x v="10"/>
    <x v="102"/>
    <x v="3"/>
    <x v="2"/>
    <x v="2"/>
  </r>
  <r>
    <x v="469"/>
    <x v="396"/>
    <x v="458"/>
    <x v="18"/>
    <x v="2"/>
    <x v="487"/>
    <x v="362"/>
    <x v="0"/>
    <x v="1"/>
    <x v="0"/>
    <x v="3"/>
    <x v="16"/>
    <x v="83"/>
    <x v="1"/>
    <x v="0"/>
    <x v="0"/>
  </r>
  <r>
    <x v="470"/>
    <x v="189"/>
    <x v="459"/>
    <x v="8"/>
    <x v="5"/>
    <x v="488"/>
    <x v="363"/>
    <x v="2"/>
    <x v="0"/>
    <x v="0"/>
    <x v="1"/>
    <x v="7"/>
    <x v="27"/>
    <x v="0"/>
    <x v="0"/>
    <x v="2"/>
  </r>
  <r>
    <x v="471"/>
    <x v="8"/>
    <x v="460"/>
    <x v="32"/>
    <x v="0"/>
    <x v="489"/>
    <x v="364"/>
    <x v="0"/>
    <x v="3"/>
    <x v="1"/>
    <x v="0"/>
    <x v="27"/>
    <x v="124"/>
    <x v="3"/>
    <x v="1"/>
    <x v="2"/>
  </r>
  <r>
    <x v="472"/>
    <x v="397"/>
    <x v="461"/>
    <x v="32"/>
    <x v="1"/>
    <x v="490"/>
    <x v="2"/>
    <x v="0"/>
    <x v="3"/>
    <x v="1"/>
    <x v="0"/>
    <x v="27"/>
    <x v="179"/>
    <x v="3"/>
    <x v="1"/>
    <x v="0"/>
  </r>
  <r>
    <x v="473"/>
    <x v="398"/>
    <x v="462"/>
    <x v="15"/>
    <x v="3"/>
    <x v="491"/>
    <x v="365"/>
    <x v="0"/>
    <x v="1"/>
    <x v="2"/>
    <x v="3"/>
    <x v="13"/>
    <x v="47"/>
    <x v="1"/>
    <x v="2"/>
    <x v="2"/>
  </r>
  <r>
    <x v="474"/>
    <x v="399"/>
    <x v="463"/>
    <x v="9"/>
    <x v="4"/>
    <x v="492"/>
    <x v="366"/>
    <x v="1"/>
    <x v="2"/>
    <x v="2"/>
    <x v="0"/>
    <x v="0"/>
    <x v="10"/>
    <x v="2"/>
    <x v="2"/>
    <x v="2"/>
  </r>
  <r>
    <x v="475"/>
    <x v="400"/>
    <x v="464"/>
    <x v="0"/>
    <x v="1"/>
    <x v="493"/>
    <x v="367"/>
    <x v="1"/>
    <x v="0"/>
    <x v="0"/>
    <x v="0"/>
    <x v="0"/>
    <x v="12"/>
    <x v="0"/>
    <x v="0"/>
    <x v="0"/>
  </r>
  <r>
    <x v="476"/>
    <x v="401"/>
    <x v="465"/>
    <x v="25"/>
    <x v="3"/>
    <x v="494"/>
    <x v="2"/>
    <x v="1"/>
    <x v="0"/>
    <x v="2"/>
    <x v="3"/>
    <x v="22"/>
    <x v="36"/>
    <x v="0"/>
    <x v="2"/>
    <x v="0"/>
  </r>
  <r>
    <x v="477"/>
    <x v="402"/>
    <x v="466"/>
    <x v="41"/>
    <x v="4"/>
    <x v="493"/>
    <x v="2"/>
    <x v="0"/>
    <x v="0"/>
    <x v="1"/>
    <x v="0"/>
    <x v="35"/>
    <x v="62"/>
    <x v="0"/>
    <x v="1"/>
    <x v="2"/>
  </r>
  <r>
    <x v="478"/>
    <x v="6"/>
    <x v="467"/>
    <x v="36"/>
    <x v="4"/>
    <x v="493"/>
    <x v="368"/>
    <x v="2"/>
    <x v="0"/>
    <x v="0"/>
    <x v="3"/>
    <x v="14"/>
    <x v="22"/>
    <x v="0"/>
    <x v="0"/>
    <x v="2"/>
  </r>
  <r>
    <x v="478"/>
    <x v="6"/>
    <x v="467"/>
    <x v="18"/>
    <x v="4"/>
    <x v="493"/>
    <x v="368"/>
    <x v="2"/>
    <x v="1"/>
    <x v="0"/>
    <x v="3"/>
    <x v="16"/>
    <x v="38"/>
    <x v="1"/>
    <x v="0"/>
    <x v="1"/>
  </r>
  <r>
    <x v="478"/>
    <x v="6"/>
    <x v="467"/>
    <x v="5"/>
    <x v="4"/>
    <x v="493"/>
    <x v="368"/>
    <x v="2"/>
    <x v="3"/>
    <x v="2"/>
    <x v="0"/>
    <x v="2"/>
    <x v="67"/>
    <x v="3"/>
    <x v="2"/>
    <x v="1"/>
  </r>
  <r>
    <x v="478"/>
    <x v="6"/>
    <x v="467"/>
    <x v="7"/>
    <x v="3"/>
    <x v="493"/>
    <x v="368"/>
    <x v="2"/>
    <x v="3"/>
    <x v="1"/>
    <x v="3"/>
    <x v="6"/>
    <x v="180"/>
    <x v="3"/>
    <x v="1"/>
    <x v="1"/>
  </r>
  <r>
    <x v="479"/>
    <x v="403"/>
    <x v="468"/>
    <x v="21"/>
    <x v="5"/>
    <x v="493"/>
    <x v="369"/>
    <x v="0"/>
    <x v="3"/>
    <x v="0"/>
    <x v="3"/>
    <x v="18"/>
    <x v="50"/>
    <x v="3"/>
    <x v="0"/>
    <x v="2"/>
  </r>
  <r>
    <x v="480"/>
    <x v="404"/>
    <x v="469"/>
    <x v="2"/>
    <x v="0"/>
    <x v="493"/>
    <x v="370"/>
    <x v="0"/>
    <x v="2"/>
    <x v="1"/>
    <x v="0"/>
    <x v="2"/>
    <x v="109"/>
    <x v="2"/>
    <x v="1"/>
    <x v="0"/>
  </r>
  <r>
    <x v="481"/>
    <x v="21"/>
    <x v="470"/>
    <x v="44"/>
    <x v="3"/>
    <x v="493"/>
    <x v="371"/>
    <x v="0"/>
    <x v="2"/>
    <x v="1"/>
    <x v="2"/>
    <x v="24"/>
    <x v="49"/>
    <x v="2"/>
    <x v="1"/>
    <x v="0"/>
  </r>
  <r>
    <x v="482"/>
    <x v="239"/>
    <x v="471"/>
    <x v="31"/>
    <x v="5"/>
    <x v="493"/>
    <x v="372"/>
    <x v="1"/>
    <x v="3"/>
    <x v="2"/>
    <x v="1"/>
    <x v="26"/>
    <x v="162"/>
    <x v="3"/>
    <x v="2"/>
    <x v="2"/>
  </r>
  <r>
    <x v="483"/>
    <x v="405"/>
    <x v="464"/>
    <x v="9"/>
    <x v="3"/>
    <x v="493"/>
    <x v="367"/>
    <x v="1"/>
    <x v="2"/>
    <x v="2"/>
    <x v="0"/>
    <x v="0"/>
    <x v="44"/>
    <x v="2"/>
    <x v="2"/>
    <x v="0"/>
  </r>
  <r>
    <x v="484"/>
    <x v="292"/>
    <x v="472"/>
    <x v="40"/>
    <x v="3"/>
    <x v="493"/>
    <x v="373"/>
    <x v="1"/>
    <x v="0"/>
    <x v="1"/>
    <x v="3"/>
    <x v="34"/>
    <x v="127"/>
    <x v="0"/>
    <x v="1"/>
    <x v="0"/>
  </r>
  <r>
    <x v="485"/>
    <x v="117"/>
    <x v="473"/>
    <x v="14"/>
    <x v="4"/>
    <x v="493"/>
    <x v="374"/>
    <x v="0"/>
    <x v="2"/>
    <x v="0"/>
    <x v="3"/>
    <x v="12"/>
    <x v="72"/>
    <x v="2"/>
    <x v="0"/>
    <x v="0"/>
  </r>
  <r>
    <x v="486"/>
    <x v="406"/>
    <x v="474"/>
    <x v="32"/>
    <x v="3"/>
    <x v="493"/>
    <x v="375"/>
    <x v="0"/>
    <x v="3"/>
    <x v="1"/>
    <x v="0"/>
    <x v="27"/>
    <x v="46"/>
    <x v="3"/>
    <x v="1"/>
    <x v="2"/>
  </r>
  <r>
    <x v="487"/>
    <x v="407"/>
    <x v="475"/>
    <x v="32"/>
    <x v="1"/>
    <x v="493"/>
    <x v="376"/>
    <x v="0"/>
    <x v="3"/>
    <x v="1"/>
    <x v="0"/>
    <x v="27"/>
    <x v="179"/>
    <x v="3"/>
    <x v="1"/>
    <x v="2"/>
  </r>
  <r>
    <x v="488"/>
    <x v="408"/>
    <x v="476"/>
    <x v="21"/>
    <x v="5"/>
    <x v="493"/>
    <x v="377"/>
    <x v="0"/>
    <x v="3"/>
    <x v="0"/>
    <x v="3"/>
    <x v="18"/>
    <x v="50"/>
    <x v="3"/>
    <x v="0"/>
    <x v="0"/>
  </r>
  <r>
    <x v="489"/>
    <x v="409"/>
    <x v="477"/>
    <x v="35"/>
    <x v="3"/>
    <x v="493"/>
    <x v="378"/>
    <x v="0"/>
    <x v="0"/>
    <x v="1"/>
    <x v="1"/>
    <x v="30"/>
    <x v="137"/>
    <x v="0"/>
    <x v="1"/>
    <x v="2"/>
  </r>
  <r>
    <x v="490"/>
    <x v="410"/>
    <x v="478"/>
    <x v="11"/>
    <x v="1"/>
    <x v="493"/>
    <x v="2"/>
    <x v="0"/>
    <x v="0"/>
    <x v="2"/>
    <x v="2"/>
    <x v="9"/>
    <x v="181"/>
    <x v="0"/>
    <x v="2"/>
    <x v="0"/>
  </r>
  <r>
    <x v="491"/>
    <x v="127"/>
    <x v="479"/>
    <x v="12"/>
    <x v="0"/>
    <x v="493"/>
    <x v="2"/>
    <x v="0"/>
    <x v="3"/>
    <x v="2"/>
    <x v="3"/>
    <x v="10"/>
    <x v="41"/>
    <x v="3"/>
    <x v="2"/>
    <x v="2"/>
  </r>
  <r>
    <x v="492"/>
    <x v="411"/>
    <x v="480"/>
    <x v="47"/>
    <x v="1"/>
    <x v="493"/>
    <x v="379"/>
    <x v="0"/>
    <x v="1"/>
    <x v="2"/>
    <x v="2"/>
    <x v="39"/>
    <x v="141"/>
    <x v="1"/>
    <x v="2"/>
    <x v="2"/>
  </r>
  <r>
    <x v="493"/>
    <x v="112"/>
    <x v="464"/>
    <x v="20"/>
    <x v="0"/>
    <x v="493"/>
    <x v="367"/>
    <x v="1"/>
    <x v="2"/>
    <x v="2"/>
    <x v="1"/>
    <x v="7"/>
    <x v="22"/>
    <x v="2"/>
    <x v="2"/>
    <x v="1"/>
  </r>
  <r>
    <x v="494"/>
    <x v="412"/>
    <x v="481"/>
    <x v="12"/>
    <x v="2"/>
    <x v="493"/>
    <x v="380"/>
    <x v="0"/>
    <x v="3"/>
    <x v="2"/>
    <x v="3"/>
    <x v="10"/>
    <x v="84"/>
    <x v="3"/>
    <x v="2"/>
    <x v="2"/>
  </r>
  <r>
    <x v="494"/>
    <x v="412"/>
    <x v="481"/>
    <x v="0"/>
    <x v="4"/>
    <x v="493"/>
    <x v="380"/>
    <x v="0"/>
    <x v="0"/>
    <x v="0"/>
    <x v="0"/>
    <x v="0"/>
    <x v="10"/>
    <x v="0"/>
    <x v="0"/>
    <x v="1"/>
  </r>
  <r>
    <x v="495"/>
    <x v="413"/>
    <x v="482"/>
    <x v="8"/>
    <x v="1"/>
    <x v="493"/>
    <x v="381"/>
    <x v="0"/>
    <x v="0"/>
    <x v="0"/>
    <x v="1"/>
    <x v="7"/>
    <x v="44"/>
    <x v="0"/>
    <x v="0"/>
    <x v="2"/>
  </r>
  <r>
    <x v="496"/>
    <x v="414"/>
    <x v="483"/>
    <x v="27"/>
    <x v="2"/>
    <x v="493"/>
    <x v="382"/>
    <x v="1"/>
    <x v="3"/>
    <x v="2"/>
    <x v="2"/>
    <x v="24"/>
    <x v="91"/>
    <x v="3"/>
    <x v="2"/>
    <x v="2"/>
  </r>
  <r>
    <x v="497"/>
    <x v="415"/>
    <x v="484"/>
    <x v="26"/>
    <x v="0"/>
    <x v="493"/>
    <x v="2"/>
    <x v="0"/>
    <x v="3"/>
    <x v="1"/>
    <x v="2"/>
    <x v="23"/>
    <x v="37"/>
    <x v="3"/>
    <x v="1"/>
    <x v="2"/>
  </r>
  <r>
    <x v="498"/>
    <x v="416"/>
    <x v="485"/>
    <x v="25"/>
    <x v="1"/>
    <x v="493"/>
    <x v="2"/>
    <x v="0"/>
    <x v="0"/>
    <x v="2"/>
    <x v="3"/>
    <x v="22"/>
    <x v="148"/>
    <x v="0"/>
    <x v="2"/>
    <x v="0"/>
  </r>
  <r>
    <x v="499"/>
    <x v="417"/>
    <x v="486"/>
    <x v="28"/>
    <x v="4"/>
    <x v="493"/>
    <x v="383"/>
    <x v="0"/>
    <x v="1"/>
    <x v="0"/>
    <x v="2"/>
    <x v="25"/>
    <x v="176"/>
    <x v="1"/>
    <x v="0"/>
    <x v="0"/>
  </r>
  <r>
    <x v="500"/>
    <x v="418"/>
    <x v="487"/>
    <x v="1"/>
    <x v="1"/>
    <x v="493"/>
    <x v="384"/>
    <x v="2"/>
    <x v="1"/>
    <x v="0"/>
    <x v="1"/>
    <x v="1"/>
    <x v="1"/>
    <x v="1"/>
    <x v="0"/>
    <x v="2"/>
  </r>
  <r>
    <x v="501"/>
    <x v="419"/>
    <x v="488"/>
    <x v="38"/>
    <x v="5"/>
    <x v="493"/>
    <x v="385"/>
    <x v="0"/>
    <x v="1"/>
    <x v="1"/>
    <x v="1"/>
    <x v="32"/>
    <x v="119"/>
    <x v="1"/>
    <x v="1"/>
    <x v="2"/>
  </r>
  <r>
    <x v="502"/>
    <x v="420"/>
    <x v="489"/>
    <x v="0"/>
    <x v="5"/>
    <x v="493"/>
    <x v="386"/>
    <x v="0"/>
    <x v="0"/>
    <x v="0"/>
    <x v="0"/>
    <x v="0"/>
    <x v="33"/>
    <x v="0"/>
    <x v="0"/>
    <x v="2"/>
  </r>
  <r>
    <x v="503"/>
    <x v="421"/>
    <x v="490"/>
    <x v="0"/>
    <x v="5"/>
    <x v="493"/>
    <x v="387"/>
    <x v="0"/>
    <x v="0"/>
    <x v="0"/>
    <x v="0"/>
    <x v="0"/>
    <x v="33"/>
    <x v="0"/>
    <x v="0"/>
    <x v="2"/>
  </r>
  <r>
    <x v="504"/>
    <x v="422"/>
    <x v="491"/>
    <x v="39"/>
    <x v="1"/>
    <x v="493"/>
    <x v="388"/>
    <x v="0"/>
    <x v="0"/>
    <x v="2"/>
    <x v="0"/>
    <x v="33"/>
    <x v="153"/>
    <x v="0"/>
    <x v="2"/>
    <x v="2"/>
  </r>
  <r>
    <x v="505"/>
    <x v="423"/>
    <x v="492"/>
    <x v="1"/>
    <x v="0"/>
    <x v="493"/>
    <x v="389"/>
    <x v="0"/>
    <x v="1"/>
    <x v="0"/>
    <x v="1"/>
    <x v="1"/>
    <x v="38"/>
    <x v="1"/>
    <x v="0"/>
    <x v="0"/>
  </r>
  <r>
    <x v="506"/>
    <x v="109"/>
    <x v="493"/>
    <x v="34"/>
    <x v="4"/>
    <x v="493"/>
    <x v="2"/>
    <x v="0"/>
    <x v="0"/>
    <x v="2"/>
    <x v="1"/>
    <x v="29"/>
    <x v="155"/>
    <x v="0"/>
    <x v="2"/>
    <x v="2"/>
  </r>
  <r>
    <x v="507"/>
    <x v="204"/>
    <x v="494"/>
    <x v="13"/>
    <x v="0"/>
    <x v="493"/>
    <x v="390"/>
    <x v="1"/>
    <x v="0"/>
    <x v="0"/>
    <x v="2"/>
    <x v="11"/>
    <x v="135"/>
    <x v="0"/>
    <x v="0"/>
    <x v="0"/>
  </r>
  <r>
    <x v="508"/>
    <x v="424"/>
    <x v="495"/>
    <x v="7"/>
    <x v="0"/>
    <x v="493"/>
    <x v="2"/>
    <x v="1"/>
    <x v="3"/>
    <x v="1"/>
    <x v="3"/>
    <x v="6"/>
    <x v="54"/>
    <x v="3"/>
    <x v="1"/>
    <x v="2"/>
  </r>
  <r>
    <x v="509"/>
    <x v="13"/>
    <x v="464"/>
    <x v="25"/>
    <x v="3"/>
    <x v="493"/>
    <x v="367"/>
    <x v="1"/>
    <x v="0"/>
    <x v="2"/>
    <x v="3"/>
    <x v="22"/>
    <x v="36"/>
    <x v="0"/>
    <x v="2"/>
    <x v="1"/>
  </r>
  <r>
    <x v="510"/>
    <x v="224"/>
    <x v="496"/>
    <x v="47"/>
    <x v="4"/>
    <x v="493"/>
    <x v="391"/>
    <x v="0"/>
    <x v="1"/>
    <x v="2"/>
    <x v="2"/>
    <x v="39"/>
    <x v="150"/>
    <x v="1"/>
    <x v="2"/>
    <x v="0"/>
  </r>
  <r>
    <x v="511"/>
    <x v="220"/>
    <x v="497"/>
    <x v="25"/>
    <x v="4"/>
    <x v="493"/>
    <x v="392"/>
    <x v="0"/>
    <x v="0"/>
    <x v="2"/>
    <x v="3"/>
    <x v="22"/>
    <x v="174"/>
    <x v="0"/>
    <x v="2"/>
    <x v="0"/>
  </r>
  <r>
    <x v="512"/>
    <x v="91"/>
    <x v="498"/>
    <x v="34"/>
    <x v="1"/>
    <x v="493"/>
    <x v="393"/>
    <x v="0"/>
    <x v="0"/>
    <x v="2"/>
    <x v="1"/>
    <x v="29"/>
    <x v="51"/>
    <x v="0"/>
    <x v="2"/>
    <x v="2"/>
  </r>
  <r>
    <x v="513"/>
    <x v="425"/>
    <x v="499"/>
    <x v="32"/>
    <x v="4"/>
    <x v="493"/>
    <x v="394"/>
    <x v="0"/>
    <x v="3"/>
    <x v="1"/>
    <x v="0"/>
    <x v="27"/>
    <x v="165"/>
    <x v="3"/>
    <x v="1"/>
    <x v="0"/>
  </r>
  <r>
    <x v="514"/>
    <x v="426"/>
    <x v="500"/>
    <x v="30"/>
    <x v="2"/>
    <x v="493"/>
    <x v="2"/>
    <x v="1"/>
    <x v="2"/>
    <x v="2"/>
    <x v="2"/>
    <x v="11"/>
    <x v="156"/>
    <x v="2"/>
    <x v="2"/>
    <x v="0"/>
  </r>
  <r>
    <x v="515"/>
    <x v="427"/>
    <x v="501"/>
    <x v="37"/>
    <x v="4"/>
    <x v="493"/>
    <x v="395"/>
    <x v="0"/>
    <x v="2"/>
    <x v="0"/>
    <x v="2"/>
    <x v="31"/>
    <x v="68"/>
    <x v="2"/>
    <x v="0"/>
    <x v="2"/>
  </r>
  <r>
    <x v="516"/>
    <x v="428"/>
    <x v="502"/>
    <x v="4"/>
    <x v="0"/>
    <x v="493"/>
    <x v="396"/>
    <x v="0"/>
    <x v="0"/>
    <x v="1"/>
    <x v="2"/>
    <x v="4"/>
    <x v="4"/>
    <x v="0"/>
    <x v="1"/>
    <x v="2"/>
  </r>
  <r>
    <x v="517"/>
    <x v="383"/>
    <x v="503"/>
    <x v="42"/>
    <x v="0"/>
    <x v="493"/>
    <x v="397"/>
    <x v="0"/>
    <x v="2"/>
    <x v="1"/>
    <x v="1"/>
    <x v="26"/>
    <x v="42"/>
    <x v="2"/>
    <x v="1"/>
    <x v="2"/>
  </r>
  <r>
    <x v="518"/>
    <x v="156"/>
    <x v="504"/>
    <x v="12"/>
    <x v="4"/>
    <x v="493"/>
    <x v="398"/>
    <x v="2"/>
    <x v="3"/>
    <x v="2"/>
    <x v="3"/>
    <x v="10"/>
    <x v="42"/>
    <x v="3"/>
    <x v="2"/>
    <x v="2"/>
  </r>
  <r>
    <x v="519"/>
    <x v="429"/>
    <x v="505"/>
    <x v="47"/>
    <x v="3"/>
    <x v="493"/>
    <x v="2"/>
    <x v="1"/>
    <x v="1"/>
    <x v="2"/>
    <x v="2"/>
    <x v="39"/>
    <x v="170"/>
    <x v="1"/>
    <x v="2"/>
    <x v="2"/>
  </r>
  <r>
    <x v="520"/>
    <x v="103"/>
    <x v="506"/>
    <x v="40"/>
    <x v="3"/>
    <x v="493"/>
    <x v="399"/>
    <x v="0"/>
    <x v="0"/>
    <x v="1"/>
    <x v="3"/>
    <x v="34"/>
    <x v="127"/>
    <x v="0"/>
    <x v="1"/>
    <x v="0"/>
  </r>
  <r>
    <x v="521"/>
    <x v="361"/>
    <x v="507"/>
    <x v="46"/>
    <x v="3"/>
    <x v="493"/>
    <x v="400"/>
    <x v="0"/>
    <x v="1"/>
    <x v="1"/>
    <x v="3"/>
    <x v="38"/>
    <x v="77"/>
    <x v="1"/>
    <x v="1"/>
    <x v="0"/>
  </r>
  <r>
    <x v="522"/>
    <x v="120"/>
    <x v="506"/>
    <x v="46"/>
    <x v="4"/>
    <x v="493"/>
    <x v="399"/>
    <x v="0"/>
    <x v="1"/>
    <x v="1"/>
    <x v="3"/>
    <x v="38"/>
    <x v="58"/>
    <x v="1"/>
    <x v="1"/>
    <x v="0"/>
  </r>
  <r>
    <x v="523"/>
    <x v="430"/>
    <x v="508"/>
    <x v="12"/>
    <x v="5"/>
    <x v="493"/>
    <x v="401"/>
    <x v="0"/>
    <x v="3"/>
    <x v="2"/>
    <x v="3"/>
    <x v="10"/>
    <x v="102"/>
    <x v="3"/>
    <x v="2"/>
    <x v="0"/>
  </r>
  <r>
    <x v="524"/>
    <x v="125"/>
    <x v="509"/>
    <x v="15"/>
    <x v="0"/>
    <x v="493"/>
    <x v="402"/>
    <x v="0"/>
    <x v="1"/>
    <x v="2"/>
    <x v="3"/>
    <x v="13"/>
    <x v="35"/>
    <x v="1"/>
    <x v="2"/>
    <x v="2"/>
  </r>
  <r>
    <x v="525"/>
    <x v="431"/>
    <x v="510"/>
    <x v="46"/>
    <x v="4"/>
    <x v="493"/>
    <x v="403"/>
    <x v="2"/>
    <x v="1"/>
    <x v="1"/>
    <x v="3"/>
    <x v="38"/>
    <x v="58"/>
    <x v="1"/>
    <x v="1"/>
    <x v="0"/>
  </r>
  <r>
    <x v="526"/>
    <x v="40"/>
    <x v="511"/>
    <x v="3"/>
    <x v="1"/>
    <x v="493"/>
    <x v="404"/>
    <x v="0"/>
    <x v="1"/>
    <x v="0"/>
    <x v="0"/>
    <x v="3"/>
    <x v="85"/>
    <x v="1"/>
    <x v="0"/>
    <x v="2"/>
  </r>
  <r>
    <x v="527"/>
    <x v="432"/>
    <x v="512"/>
    <x v="4"/>
    <x v="0"/>
    <x v="493"/>
    <x v="2"/>
    <x v="2"/>
    <x v="0"/>
    <x v="1"/>
    <x v="2"/>
    <x v="4"/>
    <x v="4"/>
    <x v="0"/>
    <x v="1"/>
    <x v="0"/>
  </r>
  <r>
    <x v="528"/>
    <x v="254"/>
    <x v="513"/>
    <x v="3"/>
    <x v="5"/>
    <x v="493"/>
    <x v="405"/>
    <x v="1"/>
    <x v="1"/>
    <x v="0"/>
    <x v="0"/>
    <x v="3"/>
    <x v="121"/>
    <x v="1"/>
    <x v="0"/>
    <x v="2"/>
  </r>
  <r>
    <x v="529"/>
    <x v="219"/>
    <x v="514"/>
    <x v="21"/>
    <x v="0"/>
    <x v="493"/>
    <x v="406"/>
    <x v="0"/>
    <x v="3"/>
    <x v="0"/>
    <x v="3"/>
    <x v="18"/>
    <x v="31"/>
    <x v="3"/>
    <x v="0"/>
    <x v="0"/>
  </r>
  <r>
    <x v="530"/>
    <x v="433"/>
    <x v="464"/>
    <x v="33"/>
    <x v="4"/>
    <x v="493"/>
    <x v="367"/>
    <x v="1"/>
    <x v="1"/>
    <x v="1"/>
    <x v="0"/>
    <x v="28"/>
    <x v="48"/>
    <x v="1"/>
    <x v="1"/>
    <x v="1"/>
  </r>
  <r>
    <x v="531"/>
    <x v="434"/>
    <x v="515"/>
    <x v="12"/>
    <x v="4"/>
    <x v="493"/>
    <x v="2"/>
    <x v="0"/>
    <x v="3"/>
    <x v="2"/>
    <x v="3"/>
    <x v="10"/>
    <x v="42"/>
    <x v="3"/>
    <x v="2"/>
    <x v="0"/>
  </r>
  <r>
    <x v="532"/>
    <x v="435"/>
    <x v="516"/>
    <x v="2"/>
    <x v="3"/>
    <x v="493"/>
    <x v="407"/>
    <x v="0"/>
    <x v="2"/>
    <x v="1"/>
    <x v="0"/>
    <x v="2"/>
    <x v="5"/>
    <x v="2"/>
    <x v="1"/>
    <x v="0"/>
  </r>
  <r>
    <x v="533"/>
    <x v="436"/>
    <x v="517"/>
    <x v="28"/>
    <x v="5"/>
    <x v="493"/>
    <x v="2"/>
    <x v="0"/>
    <x v="1"/>
    <x v="0"/>
    <x v="2"/>
    <x v="25"/>
    <x v="152"/>
    <x v="1"/>
    <x v="0"/>
    <x v="0"/>
  </r>
  <r>
    <x v="534"/>
    <x v="437"/>
    <x v="518"/>
    <x v="16"/>
    <x v="5"/>
    <x v="493"/>
    <x v="2"/>
    <x v="1"/>
    <x v="2"/>
    <x v="2"/>
    <x v="3"/>
    <x v="14"/>
    <x v="8"/>
    <x v="2"/>
    <x v="2"/>
    <x v="0"/>
  </r>
  <r>
    <x v="535"/>
    <x v="438"/>
    <x v="519"/>
    <x v="7"/>
    <x v="5"/>
    <x v="493"/>
    <x v="408"/>
    <x v="2"/>
    <x v="3"/>
    <x v="1"/>
    <x v="3"/>
    <x v="6"/>
    <x v="32"/>
    <x v="3"/>
    <x v="1"/>
    <x v="2"/>
  </r>
  <r>
    <x v="536"/>
    <x v="439"/>
    <x v="520"/>
    <x v="3"/>
    <x v="5"/>
    <x v="493"/>
    <x v="409"/>
    <x v="2"/>
    <x v="1"/>
    <x v="0"/>
    <x v="0"/>
    <x v="3"/>
    <x v="121"/>
    <x v="1"/>
    <x v="0"/>
    <x v="2"/>
  </r>
  <r>
    <x v="537"/>
    <x v="175"/>
    <x v="521"/>
    <x v="35"/>
    <x v="0"/>
    <x v="493"/>
    <x v="410"/>
    <x v="0"/>
    <x v="0"/>
    <x v="1"/>
    <x v="1"/>
    <x v="30"/>
    <x v="79"/>
    <x v="0"/>
    <x v="1"/>
    <x v="2"/>
  </r>
  <r>
    <x v="538"/>
    <x v="440"/>
    <x v="522"/>
    <x v="11"/>
    <x v="4"/>
    <x v="493"/>
    <x v="411"/>
    <x v="0"/>
    <x v="0"/>
    <x v="2"/>
    <x v="2"/>
    <x v="9"/>
    <x v="18"/>
    <x v="0"/>
    <x v="2"/>
    <x v="2"/>
  </r>
  <r>
    <x v="539"/>
    <x v="441"/>
    <x v="523"/>
    <x v="14"/>
    <x v="5"/>
    <x v="493"/>
    <x v="412"/>
    <x v="0"/>
    <x v="2"/>
    <x v="0"/>
    <x v="3"/>
    <x v="12"/>
    <x v="16"/>
    <x v="2"/>
    <x v="0"/>
    <x v="0"/>
  </r>
  <r>
    <x v="540"/>
    <x v="442"/>
    <x v="524"/>
    <x v="4"/>
    <x v="5"/>
    <x v="493"/>
    <x v="2"/>
    <x v="1"/>
    <x v="0"/>
    <x v="1"/>
    <x v="2"/>
    <x v="4"/>
    <x v="182"/>
    <x v="0"/>
    <x v="1"/>
    <x v="2"/>
  </r>
  <r>
    <x v="541"/>
    <x v="443"/>
    <x v="525"/>
    <x v="7"/>
    <x v="4"/>
    <x v="493"/>
    <x v="413"/>
    <x v="0"/>
    <x v="3"/>
    <x v="1"/>
    <x v="3"/>
    <x v="6"/>
    <x v="81"/>
    <x v="3"/>
    <x v="1"/>
    <x v="0"/>
  </r>
  <r>
    <x v="542"/>
    <x v="216"/>
    <x v="520"/>
    <x v="30"/>
    <x v="5"/>
    <x v="493"/>
    <x v="409"/>
    <x v="2"/>
    <x v="2"/>
    <x v="2"/>
    <x v="2"/>
    <x v="11"/>
    <x v="169"/>
    <x v="2"/>
    <x v="2"/>
    <x v="2"/>
  </r>
  <r>
    <x v="543"/>
    <x v="444"/>
    <x v="526"/>
    <x v="19"/>
    <x v="4"/>
    <x v="493"/>
    <x v="414"/>
    <x v="0"/>
    <x v="2"/>
    <x v="0"/>
    <x v="1"/>
    <x v="17"/>
    <x v="25"/>
    <x v="2"/>
    <x v="0"/>
    <x v="2"/>
  </r>
  <r>
    <x v="544"/>
    <x v="37"/>
    <x v="527"/>
    <x v="38"/>
    <x v="4"/>
    <x v="493"/>
    <x v="415"/>
    <x v="2"/>
    <x v="1"/>
    <x v="1"/>
    <x v="1"/>
    <x v="32"/>
    <x v="70"/>
    <x v="1"/>
    <x v="1"/>
    <x v="2"/>
  </r>
  <r>
    <x v="545"/>
    <x v="445"/>
    <x v="528"/>
    <x v="16"/>
    <x v="0"/>
    <x v="493"/>
    <x v="2"/>
    <x v="0"/>
    <x v="2"/>
    <x v="2"/>
    <x v="3"/>
    <x v="14"/>
    <x v="9"/>
    <x v="2"/>
    <x v="2"/>
    <x v="0"/>
  </r>
  <r>
    <x v="546"/>
    <x v="446"/>
    <x v="529"/>
    <x v="17"/>
    <x v="5"/>
    <x v="493"/>
    <x v="416"/>
    <x v="0"/>
    <x v="2"/>
    <x v="0"/>
    <x v="0"/>
    <x v="15"/>
    <x v="172"/>
    <x v="2"/>
    <x v="0"/>
    <x v="2"/>
  </r>
  <r>
    <x v="547"/>
    <x v="245"/>
    <x v="530"/>
    <x v="40"/>
    <x v="5"/>
    <x v="493"/>
    <x v="417"/>
    <x v="0"/>
    <x v="0"/>
    <x v="1"/>
    <x v="3"/>
    <x v="34"/>
    <x v="137"/>
    <x v="0"/>
    <x v="1"/>
    <x v="0"/>
  </r>
  <r>
    <x v="548"/>
    <x v="447"/>
    <x v="531"/>
    <x v="43"/>
    <x v="0"/>
    <x v="493"/>
    <x v="418"/>
    <x v="0"/>
    <x v="3"/>
    <x v="0"/>
    <x v="2"/>
    <x v="36"/>
    <x v="173"/>
    <x v="3"/>
    <x v="0"/>
    <x v="2"/>
  </r>
  <r>
    <x v="549"/>
    <x v="448"/>
    <x v="532"/>
    <x v="16"/>
    <x v="5"/>
    <x v="493"/>
    <x v="419"/>
    <x v="0"/>
    <x v="2"/>
    <x v="2"/>
    <x v="3"/>
    <x v="14"/>
    <x v="8"/>
    <x v="2"/>
    <x v="2"/>
    <x v="2"/>
  </r>
  <r>
    <x v="550"/>
    <x v="344"/>
    <x v="520"/>
    <x v="24"/>
    <x v="4"/>
    <x v="493"/>
    <x v="409"/>
    <x v="2"/>
    <x v="3"/>
    <x v="0"/>
    <x v="0"/>
    <x v="21"/>
    <x v="125"/>
    <x v="3"/>
    <x v="0"/>
    <x v="2"/>
  </r>
  <r>
    <x v="551"/>
    <x v="152"/>
    <x v="533"/>
    <x v="46"/>
    <x v="3"/>
    <x v="493"/>
    <x v="420"/>
    <x v="1"/>
    <x v="1"/>
    <x v="1"/>
    <x v="3"/>
    <x v="38"/>
    <x v="77"/>
    <x v="1"/>
    <x v="1"/>
    <x v="2"/>
  </r>
  <r>
    <x v="551"/>
    <x v="152"/>
    <x v="533"/>
    <x v="19"/>
    <x v="1"/>
    <x v="493"/>
    <x v="420"/>
    <x v="1"/>
    <x v="2"/>
    <x v="0"/>
    <x v="1"/>
    <x v="17"/>
    <x v="65"/>
    <x v="2"/>
    <x v="0"/>
    <x v="1"/>
  </r>
  <r>
    <x v="552"/>
    <x v="449"/>
    <x v="534"/>
    <x v="33"/>
    <x v="3"/>
    <x v="493"/>
    <x v="421"/>
    <x v="0"/>
    <x v="1"/>
    <x v="1"/>
    <x v="0"/>
    <x v="28"/>
    <x v="69"/>
    <x v="1"/>
    <x v="1"/>
    <x v="0"/>
  </r>
  <r>
    <x v="553"/>
    <x v="450"/>
    <x v="535"/>
    <x v="38"/>
    <x v="1"/>
    <x v="493"/>
    <x v="422"/>
    <x v="2"/>
    <x v="1"/>
    <x v="1"/>
    <x v="1"/>
    <x v="32"/>
    <x v="69"/>
    <x v="1"/>
    <x v="1"/>
    <x v="0"/>
  </r>
  <r>
    <x v="554"/>
    <x v="451"/>
    <x v="536"/>
    <x v="45"/>
    <x v="1"/>
    <x v="493"/>
    <x v="423"/>
    <x v="0"/>
    <x v="1"/>
    <x v="2"/>
    <x v="0"/>
    <x v="37"/>
    <x v="183"/>
    <x v="1"/>
    <x v="2"/>
    <x v="2"/>
  </r>
  <r>
    <x v="555"/>
    <x v="83"/>
    <x v="537"/>
    <x v="40"/>
    <x v="2"/>
    <x v="493"/>
    <x v="424"/>
    <x v="0"/>
    <x v="0"/>
    <x v="1"/>
    <x v="3"/>
    <x v="34"/>
    <x v="60"/>
    <x v="0"/>
    <x v="1"/>
    <x v="0"/>
  </r>
  <r>
    <x v="556"/>
    <x v="452"/>
    <x v="538"/>
    <x v="40"/>
    <x v="5"/>
    <x v="493"/>
    <x v="425"/>
    <x v="0"/>
    <x v="0"/>
    <x v="1"/>
    <x v="3"/>
    <x v="34"/>
    <x v="137"/>
    <x v="0"/>
    <x v="1"/>
    <x v="2"/>
  </r>
  <r>
    <x v="557"/>
    <x v="453"/>
    <x v="539"/>
    <x v="1"/>
    <x v="0"/>
    <x v="493"/>
    <x v="426"/>
    <x v="2"/>
    <x v="1"/>
    <x v="0"/>
    <x v="1"/>
    <x v="1"/>
    <x v="38"/>
    <x v="1"/>
    <x v="0"/>
    <x v="0"/>
  </r>
  <r>
    <x v="558"/>
    <x v="454"/>
    <x v="540"/>
    <x v="4"/>
    <x v="3"/>
    <x v="493"/>
    <x v="2"/>
    <x v="0"/>
    <x v="0"/>
    <x v="1"/>
    <x v="2"/>
    <x v="4"/>
    <x v="184"/>
    <x v="0"/>
    <x v="1"/>
    <x v="2"/>
  </r>
  <r>
    <x v="559"/>
    <x v="455"/>
    <x v="541"/>
    <x v="31"/>
    <x v="2"/>
    <x v="493"/>
    <x v="427"/>
    <x v="0"/>
    <x v="3"/>
    <x v="2"/>
    <x v="1"/>
    <x v="26"/>
    <x v="41"/>
    <x v="3"/>
    <x v="2"/>
    <x v="0"/>
  </r>
  <r>
    <x v="560"/>
    <x v="456"/>
    <x v="542"/>
    <x v="8"/>
    <x v="0"/>
    <x v="493"/>
    <x v="428"/>
    <x v="0"/>
    <x v="0"/>
    <x v="0"/>
    <x v="1"/>
    <x v="7"/>
    <x v="22"/>
    <x v="0"/>
    <x v="0"/>
    <x v="0"/>
  </r>
  <r>
    <x v="561"/>
    <x v="373"/>
    <x v="543"/>
    <x v="10"/>
    <x v="5"/>
    <x v="493"/>
    <x v="429"/>
    <x v="0"/>
    <x v="1"/>
    <x v="1"/>
    <x v="2"/>
    <x v="8"/>
    <x v="106"/>
    <x v="1"/>
    <x v="1"/>
    <x v="2"/>
  </r>
  <r>
    <x v="562"/>
    <x v="457"/>
    <x v="544"/>
    <x v="28"/>
    <x v="0"/>
    <x v="493"/>
    <x v="430"/>
    <x v="0"/>
    <x v="1"/>
    <x v="0"/>
    <x v="2"/>
    <x v="25"/>
    <x v="40"/>
    <x v="1"/>
    <x v="0"/>
    <x v="0"/>
  </r>
  <r>
    <x v="563"/>
    <x v="458"/>
    <x v="545"/>
    <x v="25"/>
    <x v="3"/>
    <x v="493"/>
    <x v="431"/>
    <x v="0"/>
    <x v="0"/>
    <x v="2"/>
    <x v="3"/>
    <x v="22"/>
    <x v="36"/>
    <x v="0"/>
    <x v="2"/>
    <x v="0"/>
  </r>
  <r>
    <x v="564"/>
    <x v="264"/>
    <x v="546"/>
    <x v="37"/>
    <x v="0"/>
    <x v="493"/>
    <x v="2"/>
    <x v="0"/>
    <x v="2"/>
    <x v="0"/>
    <x v="2"/>
    <x v="31"/>
    <x v="95"/>
    <x v="2"/>
    <x v="0"/>
    <x v="2"/>
  </r>
  <r>
    <x v="565"/>
    <x v="459"/>
    <x v="539"/>
    <x v="47"/>
    <x v="2"/>
    <x v="493"/>
    <x v="426"/>
    <x v="2"/>
    <x v="1"/>
    <x v="2"/>
    <x v="2"/>
    <x v="39"/>
    <x v="140"/>
    <x v="1"/>
    <x v="2"/>
    <x v="0"/>
  </r>
  <r>
    <x v="566"/>
    <x v="460"/>
    <x v="547"/>
    <x v="44"/>
    <x v="0"/>
    <x v="493"/>
    <x v="432"/>
    <x v="0"/>
    <x v="2"/>
    <x v="1"/>
    <x v="2"/>
    <x v="24"/>
    <x v="120"/>
    <x v="2"/>
    <x v="1"/>
    <x v="2"/>
  </r>
  <r>
    <x v="567"/>
    <x v="461"/>
    <x v="548"/>
    <x v="33"/>
    <x v="2"/>
    <x v="493"/>
    <x v="2"/>
    <x v="2"/>
    <x v="1"/>
    <x v="1"/>
    <x v="0"/>
    <x v="28"/>
    <x v="151"/>
    <x v="1"/>
    <x v="1"/>
    <x v="2"/>
  </r>
  <r>
    <x v="568"/>
    <x v="219"/>
    <x v="549"/>
    <x v="19"/>
    <x v="1"/>
    <x v="493"/>
    <x v="433"/>
    <x v="0"/>
    <x v="2"/>
    <x v="0"/>
    <x v="1"/>
    <x v="17"/>
    <x v="65"/>
    <x v="2"/>
    <x v="0"/>
    <x v="2"/>
  </r>
  <r>
    <x v="569"/>
    <x v="462"/>
    <x v="550"/>
    <x v="26"/>
    <x v="4"/>
    <x v="493"/>
    <x v="434"/>
    <x v="0"/>
    <x v="3"/>
    <x v="1"/>
    <x v="2"/>
    <x v="23"/>
    <x v="43"/>
    <x v="3"/>
    <x v="1"/>
    <x v="0"/>
  </r>
  <r>
    <x v="570"/>
    <x v="463"/>
    <x v="551"/>
    <x v="36"/>
    <x v="4"/>
    <x v="493"/>
    <x v="435"/>
    <x v="0"/>
    <x v="0"/>
    <x v="0"/>
    <x v="3"/>
    <x v="14"/>
    <x v="22"/>
    <x v="0"/>
    <x v="0"/>
    <x v="0"/>
  </r>
  <r>
    <x v="571"/>
    <x v="464"/>
    <x v="552"/>
    <x v="16"/>
    <x v="4"/>
    <x v="493"/>
    <x v="436"/>
    <x v="0"/>
    <x v="2"/>
    <x v="2"/>
    <x v="3"/>
    <x v="14"/>
    <x v="22"/>
    <x v="2"/>
    <x v="2"/>
    <x v="0"/>
  </r>
  <r>
    <x v="572"/>
    <x v="465"/>
    <x v="553"/>
    <x v="31"/>
    <x v="2"/>
    <x v="493"/>
    <x v="437"/>
    <x v="0"/>
    <x v="3"/>
    <x v="2"/>
    <x v="1"/>
    <x v="26"/>
    <x v="41"/>
    <x v="3"/>
    <x v="2"/>
    <x v="2"/>
  </r>
  <r>
    <x v="573"/>
    <x v="466"/>
    <x v="554"/>
    <x v="4"/>
    <x v="4"/>
    <x v="493"/>
    <x v="438"/>
    <x v="0"/>
    <x v="0"/>
    <x v="1"/>
    <x v="2"/>
    <x v="4"/>
    <x v="108"/>
    <x v="0"/>
    <x v="1"/>
    <x v="0"/>
  </r>
  <r>
    <x v="574"/>
    <x v="467"/>
    <x v="555"/>
    <x v="46"/>
    <x v="1"/>
    <x v="493"/>
    <x v="439"/>
    <x v="0"/>
    <x v="1"/>
    <x v="1"/>
    <x v="3"/>
    <x v="38"/>
    <x v="110"/>
    <x v="1"/>
    <x v="1"/>
    <x v="0"/>
  </r>
  <r>
    <x v="575"/>
    <x v="468"/>
    <x v="556"/>
    <x v="36"/>
    <x v="3"/>
    <x v="493"/>
    <x v="440"/>
    <x v="0"/>
    <x v="0"/>
    <x v="0"/>
    <x v="3"/>
    <x v="14"/>
    <x v="168"/>
    <x v="0"/>
    <x v="0"/>
    <x v="2"/>
  </r>
  <r>
    <x v="576"/>
    <x v="469"/>
    <x v="557"/>
    <x v="27"/>
    <x v="4"/>
    <x v="493"/>
    <x v="2"/>
    <x v="1"/>
    <x v="3"/>
    <x v="2"/>
    <x v="2"/>
    <x v="24"/>
    <x v="129"/>
    <x v="3"/>
    <x v="2"/>
    <x v="2"/>
  </r>
  <r>
    <x v="577"/>
    <x v="470"/>
    <x v="558"/>
    <x v="44"/>
    <x v="1"/>
    <x v="493"/>
    <x v="441"/>
    <x v="0"/>
    <x v="2"/>
    <x v="1"/>
    <x v="2"/>
    <x v="24"/>
    <x v="74"/>
    <x v="2"/>
    <x v="1"/>
    <x v="0"/>
  </r>
  <r>
    <x v="578"/>
    <x v="471"/>
    <x v="539"/>
    <x v="26"/>
    <x v="3"/>
    <x v="493"/>
    <x v="426"/>
    <x v="2"/>
    <x v="3"/>
    <x v="1"/>
    <x v="2"/>
    <x v="23"/>
    <x v="63"/>
    <x v="3"/>
    <x v="1"/>
    <x v="1"/>
  </r>
  <r>
    <x v="579"/>
    <x v="472"/>
    <x v="559"/>
    <x v="15"/>
    <x v="2"/>
    <x v="493"/>
    <x v="442"/>
    <x v="0"/>
    <x v="1"/>
    <x v="2"/>
    <x v="3"/>
    <x v="13"/>
    <x v="185"/>
    <x v="1"/>
    <x v="2"/>
    <x v="0"/>
  </r>
  <r>
    <x v="580"/>
    <x v="173"/>
    <x v="560"/>
    <x v="47"/>
    <x v="0"/>
    <x v="493"/>
    <x v="2"/>
    <x v="0"/>
    <x v="1"/>
    <x v="2"/>
    <x v="2"/>
    <x v="39"/>
    <x v="158"/>
    <x v="1"/>
    <x v="2"/>
    <x v="2"/>
  </r>
  <r>
    <x v="581"/>
    <x v="473"/>
    <x v="561"/>
    <x v="21"/>
    <x v="5"/>
    <x v="493"/>
    <x v="443"/>
    <x v="0"/>
    <x v="3"/>
    <x v="0"/>
    <x v="3"/>
    <x v="18"/>
    <x v="50"/>
    <x v="3"/>
    <x v="0"/>
    <x v="0"/>
  </r>
  <r>
    <x v="582"/>
    <x v="474"/>
    <x v="562"/>
    <x v="0"/>
    <x v="4"/>
    <x v="493"/>
    <x v="444"/>
    <x v="0"/>
    <x v="0"/>
    <x v="0"/>
    <x v="0"/>
    <x v="0"/>
    <x v="10"/>
    <x v="0"/>
    <x v="0"/>
    <x v="2"/>
  </r>
  <r>
    <x v="583"/>
    <x v="475"/>
    <x v="563"/>
    <x v="10"/>
    <x v="0"/>
    <x v="493"/>
    <x v="445"/>
    <x v="0"/>
    <x v="1"/>
    <x v="1"/>
    <x v="2"/>
    <x v="8"/>
    <x v="93"/>
    <x v="1"/>
    <x v="1"/>
    <x v="2"/>
  </r>
  <r>
    <x v="584"/>
    <x v="476"/>
    <x v="564"/>
    <x v="14"/>
    <x v="4"/>
    <x v="493"/>
    <x v="2"/>
    <x v="1"/>
    <x v="2"/>
    <x v="0"/>
    <x v="3"/>
    <x v="12"/>
    <x v="72"/>
    <x v="2"/>
    <x v="0"/>
    <x v="2"/>
  </r>
  <r>
    <x v="585"/>
    <x v="431"/>
    <x v="565"/>
    <x v="8"/>
    <x v="2"/>
    <x v="493"/>
    <x v="2"/>
    <x v="0"/>
    <x v="0"/>
    <x v="0"/>
    <x v="1"/>
    <x v="7"/>
    <x v="9"/>
    <x v="0"/>
    <x v="0"/>
    <x v="2"/>
  </r>
  <r>
    <x v="586"/>
    <x v="477"/>
    <x v="539"/>
    <x v="8"/>
    <x v="1"/>
    <x v="493"/>
    <x v="426"/>
    <x v="2"/>
    <x v="0"/>
    <x v="0"/>
    <x v="1"/>
    <x v="7"/>
    <x v="44"/>
    <x v="0"/>
    <x v="0"/>
    <x v="1"/>
  </r>
  <r>
    <x v="587"/>
    <x v="478"/>
    <x v="566"/>
    <x v="26"/>
    <x v="0"/>
    <x v="493"/>
    <x v="446"/>
    <x v="0"/>
    <x v="3"/>
    <x v="1"/>
    <x v="2"/>
    <x v="23"/>
    <x v="37"/>
    <x v="3"/>
    <x v="1"/>
    <x v="0"/>
  </r>
  <r>
    <x v="588"/>
    <x v="45"/>
    <x v="567"/>
    <x v="28"/>
    <x v="4"/>
    <x v="493"/>
    <x v="447"/>
    <x v="2"/>
    <x v="1"/>
    <x v="0"/>
    <x v="2"/>
    <x v="25"/>
    <x v="176"/>
    <x v="1"/>
    <x v="0"/>
    <x v="2"/>
  </r>
  <r>
    <x v="589"/>
    <x v="444"/>
    <x v="568"/>
    <x v="43"/>
    <x v="2"/>
    <x v="493"/>
    <x v="448"/>
    <x v="0"/>
    <x v="3"/>
    <x v="0"/>
    <x v="2"/>
    <x v="36"/>
    <x v="116"/>
    <x v="3"/>
    <x v="0"/>
    <x v="2"/>
  </r>
  <r>
    <x v="590"/>
    <x v="479"/>
    <x v="569"/>
    <x v="45"/>
    <x v="5"/>
    <x v="493"/>
    <x v="449"/>
    <x v="0"/>
    <x v="1"/>
    <x v="2"/>
    <x v="0"/>
    <x v="37"/>
    <x v="118"/>
    <x v="1"/>
    <x v="2"/>
    <x v="0"/>
  </r>
  <r>
    <x v="591"/>
    <x v="480"/>
    <x v="570"/>
    <x v="31"/>
    <x v="0"/>
    <x v="493"/>
    <x v="450"/>
    <x v="0"/>
    <x v="3"/>
    <x v="2"/>
    <x v="1"/>
    <x v="26"/>
    <x v="42"/>
    <x v="3"/>
    <x v="2"/>
    <x v="0"/>
  </r>
  <r>
    <x v="592"/>
    <x v="481"/>
    <x v="571"/>
    <x v="14"/>
    <x v="5"/>
    <x v="493"/>
    <x v="451"/>
    <x v="0"/>
    <x v="2"/>
    <x v="0"/>
    <x v="3"/>
    <x v="12"/>
    <x v="16"/>
    <x v="2"/>
    <x v="0"/>
    <x v="2"/>
  </r>
  <r>
    <x v="593"/>
    <x v="478"/>
    <x v="572"/>
    <x v="2"/>
    <x v="5"/>
    <x v="493"/>
    <x v="452"/>
    <x v="0"/>
    <x v="2"/>
    <x v="1"/>
    <x v="0"/>
    <x v="2"/>
    <x v="17"/>
    <x v="2"/>
    <x v="1"/>
    <x v="2"/>
  </r>
  <r>
    <x v="594"/>
    <x v="482"/>
    <x v="573"/>
    <x v="43"/>
    <x v="4"/>
    <x v="493"/>
    <x v="453"/>
    <x v="0"/>
    <x v="3"/>
    <x v="0"/>
    <x v="2"/>
    <x v="36"/>
    <x v="136"/>
    <x v="3"/>
    <x v="0"/>
    <x v="2"/>
  </r>
  <r>
    <x v="595"/>
    <x v="353"/>
    <x v="574"/>
    <x v="45"/>
    <x v="2"/>
    <x v="493"/>
    <x v="2"/>
    <x v="2"/>
    <x v="1"/>
    <x v="2"/>
    <x v="0"/>
    <x v="37"/>
    <x v="87"/>
    <x v="1"/>
    <x v="2"/>
    <x v="2"/>
  </r>
  <r>
    <x v="596"/>
    <x v="199"/>
    <x v="575"/>
    <x v="28"/>
    <x v="0"/>
    <x v="493"/>
    <x v="454"/>
    <x v="1"/>
    <x v="1"/>
    <x v="0"/>
    <x v="2"/>
    <x v="25"/>
    <x v="40"/>
    <x v="1"/>
    <x v="0"/>
    <x v="0"/>
  </r>
  <r>
    <x v="597"/>
    <x v="372"/>
    <x v="576"/>
    <x v="35"/>
    <x v="1"/>
    <x v="493"/>
    <x v="455"/>
    <x v="0"/>
    <x v="0"/>
    <x v="1"/>
    <x v="1"/>
    <x v="30"/>
    <x v="66"/>
    <x v="0"/>
    <x v="1"/>
    <x v="2"/>
  </r>
  <r>
    <x v="598"/>
    <x v="267"/>
    <x v="577"/>
    <x v="37"/>
    <x v="3"/>
    <x v="493"/>
    <x v="456"/>
    <x v="0"/>
    <x v="2"/>
    <x v="0"/>
    <x v="2"/>
    <x v="31"/>
    <x v="57"/>
    <x v="2"/>
    <x v="0"/>
    <x v="2"/>
  </r>
  <r>
    <x v="599"/>
    <x v="480"/>
    <x v="578"/>
    <x v="28"/>
    <x v="0"/>
    <x v="493"/>
    <x v="457"/>
    <x v="0"/>
    <x v="1"/>
    <x v="0"/>
    <x v="2"/>
    <x v="25"/>
    <x v="40"/>
    <x v="1"/>
    <x v="0"/>
    <x v="0"/>
  </r>
  <r>
    <x v="600"/>
    <x v="483"/>
    <x v="579"/>
    <x v="46"/>
    <x v="5"/>
    <x v="493"/>
    <x v="458"/>
    <x v="1"/>
    <x v="1"/>
    <x v="1"/>
    <x v="3"/>
    <x v="38"/>
    <x v="149"/>
    <x v="1"/>
    <x v="1"/>
    <x v="0"/>
  </r>
  <r>
    <x v="600"/>
    <x v="483"/>
    <x v="579"/>
    <x v="31"/>
    <x v="4"/>
    <x v="493"/>
    <x v="458"/>
    <x v="1"/>
    <x v="3"/>
    <x v="2"/>
    <x v="1"/>
    <x v="26"/>
    <x v="113"/>
    <x v="3"/>
    <x v="2"/>
    <x v="1"/>
  </r>
  <r>
    <x v="600"/>
    <x v="483"/>
    <x v="579"/>
    <x v="16"/>
    <x v="2"/>
    <x v="493"/>
    <x v="458"/>
    <x v="1"/>
    <x v="2"/>
    <x v="2"/>
    <x v="3"/>
    <x v="14"/>
    <x v="55"/>
    <x v="2"/>
    <x v="2"/>
    <x v="1"/>
  </r>
  <r>
    <x v="600"/>
    <x v="483"/>
    <x v="579"/>
    <x v="11"/>
    <x v="1"/>
    <x v="493"/>
    <x v="458"/>
    <x v="1"/>
    <x v="0"/>
    <x v="2"/>
    <x v="2"/>
    <x v="9"/>
    <x v="181"/>
    <x v="0"/>
    <x v="2"/>
    <x v="1"/>
  </r>
  <r>
    <x v="601"/>
    <x v="484"/>
    <x v="580"/>
    <x v="38"/>
    <x v="4"/>
    <x v="493"/>
    <x v="459"/>
    <x v="0"/>
    <x v="1"/>
    <x v="1"/>
    <x v="1"/>
    <x v="32"/>
    <x v="70"/>
    <x v="1"/>
    <x v="1"/>
    <x v="2"/>
  </r>
  <r>
    <x v="602"/>
    <x v="485"/>
    <x v="581"/>
    <x v="41"/>
    <x v="4"/>
    <x v="493"/>
    <x v="460"/>
    <x v="0"/>
    <x v="0"/>
    <x v="1"/>
    <x v="0"/>
    <x v="35"/>
    <x v="62"/>
    <x v="0"/>
    <x v="1"/>
    <x v="2"/>
  </r>
  <r>
    <x v="603"/>
    <x v="486"/>
    <x v="582"/>
    <x v="24"/>
    <x v="3"/>
    <x v="493"/>
    <x v="461"/>
    <x v="0"/>
    <x v="3"/>
    <x v="0"/>
    <x v="0"/>
    <x v="21"/>
    <x v="34"/>
    <x v="3"/>
    <x v="0"/>
    <x v="2"/>
  </r>
  <r>
    <x v="604"/>
    <x v="487"/>
    <x v="583"/>
    <x v="38"/>
    <x v="4"/>
    <x v="493"/>
    <x v="462"/>
    <x v="0"/>
    <x v="1"/>
    <x v="1"/>
    <x v="1"/>
    <x v="32"/>
    <x v="70"/>
    <x v="1"/>
    <x v="1"/>
    <x v="0"/>
  </r>
  <r>
    <x v="605"/>
    <x v="488"/>
    <x v="584"/>
    <x v="32"/>
    <x v="5"/>
    <x v="493"/>
    <x v="463"/>
    <x v="0"/>
    <x v="3"/>
    <x v="1"/>
    <x v="0"/>
    <x v="27"/>
    <x v="178"/>
    <x v="3"/>
    <x v="1"/>
    <x v="0"/>
  </r>
  <r>
    <x v="606"/>
    <x v="489"/>
    <x v="585"/>
    <x v="28"/>
    <x v="2"/>
    <x v="493"/>
    <x v="464"/>
    <x v="1"/>
    <x v="1"/>
    <x v="0"/>
    <x v="2"/>
    <x v="25"/>
    <x v="175"/>
    <x v="1"/>
    <x v="0"/>
    <x v="0"/>
  </r>
  <r>
    <x v="607"/>
    <x v="162"/>
    <x v="586"/>
    <x v="37"/>
    <x v="3"/>
    <x v="493"/>
    <x v="2"/>
    <x v="1"/>
    <x v="2"/>
    <x v="0"/>
    <x v="2"/>
    <x v="31"/>
    <x v="57"/>
    <x v="2"/>
    <x v="0"/>
    <x v="0"/>
  </r>
  <r>
    <x v="608"/>
    <x v="490"/>
    <x v="587"/>
    <x v="12"/>
    <x v="2"/>
    <x v="493"/>
    <x v="465"/>
    <x v="0"/>
    <x v="3"/>
    <x v="2"/>
    <x v="3"/>
    <x v="10"/>
    <x v="84"/>
    <x v="3"/>
    <x v="2"/>
    <x v="0"/>
  </r>
  <r>
    <x v="609"/>
    <x v="491"/>
    <x v="588"/>
    <x v="4"/>
    <x v="1"/>
    <x v="493"/>
    <x v="466"/>
    <x v="0"/>
    <x v="0"/>
    <x v="1"/>
    <x v="2"/>
    <x v="4"/>
    <x v="186"/>
    <x v="0"/>
    <x v="1"/>
    <x v="2"/>
  </r>
  <r>
    <x v="610"/>
    <x v="301"/>
    <x v="589"/>
    <x v="41"/>
    <x v="3"/>
    <x v="493"/>
    <x v="467"/>
    <x v="0"/>
    <x v="0"/>
    <x v="1"/>
    <x v="0"/>
    <x v="35"/>
    <x v="66"/>
    <x v="0"/>
    <x v="1"/>
    <x v="0"/>
  </r>
  <r>
    <x v="611"/>
    <x v="194"/>
    <x v="590"/>
    <x v="18"/>
    <x v="0"/>
    <x v="493"/>
    <x v="468"/>
    <x v="2"/>
    <x v="1"/>
    <x v="0"/>
    <x v="3"/>
    <x v="16"/>
    <x v="112"/>
    <x v="1"/>
    <x v="0"/>
    <x v="0"/>
  </r>
  <r>
    <x v="612"/>
    <x v="26"/>
    <x v="591"/>
    <x v="10"/>
    <x v="3"/>
    <x v="493"/>
    <x v="469"/>
    <x v="0"/>
    <x v="1"/>
    <x v="1"/>
    <x v="2"/>
    <x v="8"/>
    <x v="89"/>
    <x v="1"/>
    <x v="1"/>
    <x v="0"/>
  </r>
  <r>
    <x v="613"/>
    <x v="125"/>
    <x v="592"/>
    <x v="11"/>
    <x v="0"/>
    <x v="493"/>
    <x v="2"/>
    <x v="0"/>
    <x v="0"/>
    <x v="2"/>
    <x v="2"/>
    <x v="9"/>
    <x v="13"/>
    <x v="0"/>
    <x v="2"/>
    <x v="2"/>
  </r>
  <r>
    <x v="614"/>
    <x v="492"/>
    <x v="593"/>
    <x v="30"/>
    <x v="3"/>
    <x v="493"/>
    <x v="470"/>
    <x v="0"/>
    <x v="2"/>
    <x v="2"/>
    <x v="2"/>
    <x v="11"/>
    <x v="96"/>
    <x v="2"/>
    <x v="2"/>
    <x v="0"/>
  </r>
  <r>
    <x v="615"/>
    <x v="462"/>
    <x v="594"/>
    <x v="9"/>
    <x v="2"/>
    <x v="493"/>
    <x v="471"/>
    <x v="0"/>
    <x v="2"/>
    <x v="2"/>
    <x v="0"/>
    <x v="0"/>
    <x v="138"/>
    <x v="2"/>
    <x v="2"/>
    <x v="0"/>
  </r>
  <r>
    <x v="616"/>
    <x v="493"/>
    <x v="595"/>
    <x v="23"/>
    <x v="3"/>
    <x v="493"/>
    <x v="472"/>
    <x v="2"/>
    <x v="3"/>
    <x v="1"/>
    <x v="1"/>
    <x v="20"/>
    <x v="32"/>
    <x v="3"/>
    <x v="1"/>
    <x v="0"/>
  </r>
  <r>
    <x v="617"/>
    <x v="494"/>
    <x v="588"/>
    <x v="25"/>
    <x v="5"/>
    <x v="493"/>
    <x v="466"/>
    <x v="0"/>
    <x v="0"/>
    <x v="2"/>
    <x v="3"/>
    <x v="22"/>
    <x v="103"/>
    <x v="0"/>
    <x v="2"/>
    <x v="2"/>
  </r>
  <r>
    <x v="618"/>
    <x v="495"/>
    <x v="596"/>
    <x v="32"/>
    <x v="5"/>
    <x v="493"/>
    <x v="473"/>
    <x v="2"/>
    <x v="3"/>
    <x v="1"/>
    <x v="0"/>
    <x v="27"/>
    <x v="178"/>
    <x v="3"/>
    <x v="1"/>
    <x v="2"/>
  </r>
  <r>
    <x v="619"/>
    <x v="496"/>
    <x v="597"/>
    <x v="34"/>
    <x v="2"/>
    <x v="493"/>
    <x v="474"/>
    <x v="0"/>
    <x v="0"/>
    <x v="2"/>
    <x v="1"/>
    <x v="29"/>
    <x v="147"/>
    <x v="0"/>
    <x v="2"/>
    <x v="0"/>
  </r>
  <r>
    <x v="620"/>
    <x v="497"/>
    <x v="598"/>
    <x v="41"/>
    <x v="4"/>
    <x v="493"/>
    <x v="2"/>
    <x v="0"/>
    <x v="0"/>
    <x v="1"/>
    <x v="0"/>
    <x v="35"/>
    <x v="62"/>
    <x v="0"/>
    <x v="1"/>
    <x v="2"/>
  </r>
  <r>
    <x v="621"/>
    <x v="498"/>
    <x v="599"/>
    <x v="32"/>
    <x v="4"/>
    <x v="493"/>
    <x v="475"/>
    <x v="1"/>
    <x v="3"/>
    <x v="1"/>
    <x v="0"/>
    <x v="27"/>
    <x v="165"/>
    <x v="3"/>
    <x v="1"/>
    <x v="2"/>
  </r>
  <r>
    <x v="622"/>
    <x v="382"/>
    <x v="600"/>
    <x v="37"/>
    <x v="4"/>
    <x v="493"/>
    <x v="476"/>
    <x v="0"/>
    <x v="2"/>
    <x v="0"/>
    <x v="2"/>
    <x v="31"/>
    <x v="68"/>
    <x v="2"/>
    <x v="0"/>
    <x v="2"/>
  </r>
  <r>
    <x v="623"/>
    <x v="499"/>
    <x v="601"/>
    <x v="30"/>
    <x v="3"/>
    <x v="493"/>
    <x v="477"/>
    <x v="0"/>
    <x v="2"/>
    <x v="2"/>
    <x v="2"/>
    <x v="11"/>
    <x v="96"/>
    <x v="2"/>
    <x v="2"/>
    <x v="2"/>
  </r>
  <r>
    <x v="624"/>
    <x v="500"/>
    <x v="602"/>
    <x v="13"/>
    <x v="0"/>
    <x v="493"/>
    <x v="478"/>
    <x v="0"/>
    <x v="0"/>
    <x v="0"/>
    <x v="2"/>
    <x v="11"/>
    <x v="135"/>
    <x v="0"/>
    <x v="0"/>
    <x v="0"/>
  </r>
  <r>
    <x v="625"/>
    <x v="501"/>
    <x v="603"/>
    <x v="5"/>
    <x v="4"/>
    <x v="493"/>
    <x v="479"/>
    <x v="0"/>
    <x v="3"/>
    <x v="2"/>
    <x v="0"/>
    <x v="2"/>
    <x v="67"/>
    <x v="3"/>
    <x v="2"/>
    <x v="2"/>
  </r>
  <r>
    <x v="626"/>
    <x v="502"/>
    <x v="604"/>
    <x v="19"/>
    <x v="0"/>
    <x v="493"/>
    <x v="480"/>
    <x v="0"/>
    <x v="2"/>
    <x v="0"/>
    <x v="1"/>
    <x v="17"/>
    <x v="72"/>
    <x v="2"/>
    <x v="0"/>
    <x v="0"/>
  </r>
  <r>
    <x v="627"/>
    <x v="503"/>
    <x v="605"/>
    <x v="1"/>
    <x v="3"/>
    <x v="493"/>
    <x v="481"/>
    <x v="0"/>
    <x v="1"/>
    <x v="0"/>
    <x v="1"/>
    <x v="1"/>
    <x v="166"/>
    <x v="1"/>
    <x v="0"/>
    <x v="0"/>
  </r>
  <r>
    <x v="628"/>
    <x v="504"/>
    <x v="606"/>
    <x v="30"/>
    <x v="0"/>
    <x v="493"/>
    <x v="482"/>
    <x v="1"/>
    <x v="2"/>
    <x v="2"/>
    <x v="2"/>
    <x v="11"/>
    <x v="135"/>
    <x v="2"/>
    <x v="2"/>
    <x v="0"/>
  </r>
  <r>
    <x v="629"/>
    <x v="497"/>
    <x v="607"/>
    <x v="38"/>
    <x v="5"/>
    <x v="493"/>
    <x v="483"/>
    <x v="0"/>
    <x v="1"/>
    <x v="1"/>
    <x v="1"/>
    <x v="32"/>
    <x v="119"/>
    <x v="1"/>
    <x v="1"/>
    <x v="2"/>
  </r>
  <r>
    <x v="630"/>
    <x v="501"/>
    <x v="608"/>
    <x v="14"/>
    <x v="5"/>
    <x v="493"/>
    <x v="484"/>
    <x v="0"/>
    <x v="2"/>
    <x v="0"/>
    <x v="3"/>
    <x v="12"/>
    <x v="16"/>
    <x v="2"/>
    <x v="0"/>
    <x v="0"/>
  </r>
  <r>
    <x v="631"/>
    <x v="1"/>
    <x v="609"/>
    <x v="27"/>
    <x v="1"/>
    <x v="493"/>
    <x v="485"/>
    <x v="0"/>
    <x v="3"/>
    <x v="2"/>
    <x v="2"/>
    <x v="24"/>
    <x v="74"/>
    <x v="3"/>
    <x v="2"/>
    <x v="2"/>
  </r>
  <r>
    <x v="632"/>
    <x v="505"/>
    <x v="610"/>
    <x v="17"/>
    <x v="5"/>
    <x v="493"/>
    <x v="486"/>
    <x v="0"/>
    <x v="2"/>
    <x v="0"/>
    <x v="0"/>
    <x v="15"/>
    <x v="172"/>
    <x v="2"/>
    <x v="0"/>
    <x v="2"/>
  </r>
  <r>
    <x v="633"/>
    <x v="506"/>
    <x v="611"/>
    <x v="45"/>
    <x v="5"/>
    <x v="493"/>
    <x v="487"/>
    <x v="0"/>
    <x v="1"/>
    <x v="2"/>
    <x v="0"/>
    <x v="37"/>
    <x v="118"/>
    <x v="1"/>
    <x v="2"/>
    <x v="2"/>
  </r>
  <r>
    <x v="633"/>
    <x v="506"/>
    <x v="611"/>
    <x v="12"/>
    <x v="0"/>
    <x v="493"/>
    <x v="487"/>
    <x v="0"/>
    <x v="3"/>
    <x v="2"/>
    <x v="3"/>
    <x v="10"/>
    <x v="41"/>
    <x v="3"/>
    <x v="2"/>
    <x v="1"/>
  </r>
  <r>
    <x v="634"/>
    <x v="507"/>
    <x v="612"/>
    <x v="30"/>
    <x v="4"/>
    <x v="493"/>
    <x v="488"/>
    <x v="0"/>
    <x v="2"/>
    <x v="2"/>
    <x v="2"/>
    <x v="11"/>
    <x v="21"/>
    <x v="2"/>
    <x v="2"/>
    <x v="2"/>
  </r>
  <r>
    <x v="635"/>
    <x v="508"/>
    <x v="613"/>
    <x v="9"/>
    <x v="5"/>
    <x v="493"/>
    <x v="489"/>
    <x v="1"/>
    <x v="2"/>
    <x v="2"/>
    <x v="0"/>
    <x v="0"/>
    <x v="33"/>
    <x v="2"/>
    <x v="2"/>
    <x v="2"/>
  </r>
  <r>
    <x v="636"/>
    <x v="509"/>
    <x v="605"/>
    <x v="4"/>
    <x v="1"/>
    <x v="493"/>
    <x v="481"/>
    <x v="0"/>
    <x v="0"/>
    <x v="1"/>
    <x v="2"/>
    <x v="4"/>
    <x v="186"/>
    <x v="0"/>
    <x v="1"/>
    <x v="0"/>
  </r>
  <r>
    <x v="637"/>
    <x v="131"/>
    <x v="614"/>
    <x v="43"/>
    <x v="0"/>
    <x v="493"/>
    <x v="490"/>
    <x v="0"/>
    <x v="3"/>
    <x v="0"/>
    <x v="2"/>
    <x v="36"/>
    <x v="173"/>
    <x v="3"/>
    <x v="0"/>
    <x v="2"/>
  </r>
  <r>
    <x v="638"/>
    <x v="510"/>
    <x v="615"/>
    <x v="21"/>
    <x v="3"/>
    <x v="493"/>
    <x v="491"/>
    <x v="0"/>
    <x v="3"/>
    <x v="0"/>
    <x v="3"/>
    <x v="18"/>
    <x v="73"/>
    <x v="3"/>
    <x v="0"/>
    <x v="0"/>
  </r>
  <r>
    <x v="639"/>
    <x v="511"/>
    <x v="616"/>
    <x v="41"/>
    <x v="1"/>
    <x v="493"/>
    <x v="492"/>
    <x v="0"/>
    <x v="0"/>
    <x v="1"/>
    <x v="0"/>
    <x v="35"/>
    <x v="143"/>
    <x v="0"/>
    <x v="1"/>
    <x v="2"/>
  </r>
  <r>
    <x v="640"/>
    <x v="512"/>
    <x v="617"/>
    <x v="22"/>
    <x v="1"/>
    <x v="493"/>
    <x v="493"/>
    <x v="0"/>
    <x v="3"/>
    <x v="0"/>
    <x v="1"/>
    <x v="19"/>
    <x v="34"/>
    <x v="3"/>
    <x v="0"/>
    <x v="0"/>
  </r>
  <r>
    <x v="641"/>
    <x v="513"/>
    <x v="618"/>
    <x v="3"/>
    <x v="5"/>
    <x v="493"/>
    <x v="494"/>
    <x v="0"/>
    <x v="1"/>
    <x v="0"/>
    <x v="0"/>
    <x v="3"/>
    <x v="121"/>
    <x v="1"/>
    <x v="0"/>
    <x v="0"/>
  </r>
  <r>
    <x v="642"/>
    <x v="514"/>
    <x v="619"/>
    <x v="44"/>
    <x v="5"/>
    <x v="493"/>
    <x v="495"/>
    <x v="0"/>
    <x v="2"/>
    <x v="1"/>
    <x v="2"/>
    <x v="24"/>
    <x v="39"/>
    <x v="2"/>
    <x v="1"/>
    <x v="0"/>
  </r>
  <r>
    <x v="643"/>
    <x v="7"/>
    <x v="620"/>
    <x v="27"/>
    <x v="4"/>
    <x v="493"/>
    <x v="2"/>
    <x v="0"/>
    <x v="3"/>
    <x v="2"/>
    <x v="2"/>
    <x v="24"/>
    <x v="129"/>
    <x v="3"/>
    <x v="2"/>
    <x v="0"/>
  </r>
  <r>
    <x v="644"/>
    <x v="481"/>
    <x v="621"/>
    <x v="23"/>
    <x v="1"/>
    <x v="493"/>
    <x v="2"/>
    <x v="0"/>
    <x v="3"/>
    <x v="1"/>
    <x v="1"/>
    <x v="20"/>
    <x v="46"/>
    <x v="3"/>
    <x v="1"/>
    <x v="2"/>
  </r>
  <r>
    <x v="645"/>
    <x v="515"/>
    <x v="622"/>
    <x v="22"/>
    <x v="1"/>
    <x v="493"/>
    <x v="496"/>
    <x v="1"/>
    <x v="3"/>
    <x v="0"/>
    <x v="1"/>
    <x v="19"/>
    <x v="34"/>
    <x v="3"/>
    <x v="0"/>
    <x v="2"/>
  </r>
  <r>
    <x v="646"/>
    <x v="516"/>
    <x v="623"/>
    <x v="44"/>
    <x v="5"/>
    <x v="493"/>
    <x v="497"/>
    <x v="0"/>
    <x v="2"/>
    <x v="1"/>
    <x v="2"/>
    <x v="24"/>
    <x v="39"/>
    <x v="2"/>
    <x v="1"/>
    <x v="0"/>
  </r>
  <r>
    <x v="647"/>
    <x v="517"/>
    <x v="624"/>
    <x v="4"/>
    <x v="2"/>
    <x v="493"/>
    <x v="498"/>
    <x v="2"/>
    <x v="0"/>
    <x v="1"/>
    <x v="2"/>
    <x v="4"/>
    <x v="142"/>
    <x v="0"/>
    <x v="1"/>
    <x v="2"/>
  </r>
  <r>
    <x v="648"/>
    <x v="518"/>
    <x v="625"/>
    <x v="17"/>
    <x v="1"/>
    <x v="493"/>
    <x v="499"/>
    <x v="0"/>
    <x v="2"/>
    <x v="0"/>
    <x v="0"/>
    <x v="15"/>
    <x v="126"/>
    <x v="2"/>
    <x v="0"/>
    <x v="2"/>
  </r>
  <r>
    <x v="649"/>
    <x v="519"/>
    <x v="626"/>
    <x v="7"/>
    <x v="0"/>
    <x v="493"/>
    <x v="500"/>
    <x v="2"/>
    <x v="3"/>
    <x v="1"/>
    <x v="3"/>
    <x v="6"/>
    <x v="54"/>
    <x v="3"/>
    <x v="1"/>
    <x v="0"/>
  </r>
  <r>
    <x v="650"/>
    <x v="520"/>
    <x v="627"/>
    <x v="18"/>
    <x v="0"/>
    <x v="493"/>
    <x v="501"/>
    <x v="0"/>
    <x v="1"/>
    <x v="0"/>
    <x v="3"/>
    <x v="16"/>
    <x v="112"/>
    <x v="1"/>
    <x v="0"/>
    <x v="0"/>
  </r>
  <r>
    <x v="651"/>
    <x v="521"/>
    <x v="628"/>
    <x v="31"/>
    <x v="5"/>
    <x v="493"/>
    <x v="502"/>
    <x v="0"/>
    <x v="3"/>
    <x v="2"/>
    <x v="1"/>
    <x v="26"/>
    <x v="162"/>
    <x v="3"/>
    <x v="2"/>
    <x v="2"/>
  </r>
  <r>
    <x v="652"/>
    <x v="418"/>
    <x v="629"/>
    <x v="41"/>
    <x v="5"/>
    <x v="493"/>
    <x v="2"/>
    <x v="0"/>
    <x v="0"/>
    <x v="1"/>
    <x v="0"/>
    <x v="35"/>
    <x v="144"/>
    <x v="0"/>
    <x v="1"/>
    <x v="2"/>
  </r>
  <r>
    <x v="653"/>
    <x v="122"/>
    <x v="630"/>
    <x v="26"/>
    <x v="0"/>
    <x v="493"/>
    <x v="503"/>
    <x v="0"/>
    <x v="3"/>
    <x v="1"/>
    <x v="2"/>
    <x v="23"/>
    <x v="37"/>
    <x v="3"/>
    <x v="1"/>
    <x v="0"/>
  </r>
  <r>
    <x v="654"/>
    <x v="423"/>
    <x v="631"/>
    <x v="25"/>
    <x v="3"/>
    <x v="493"/>
    <x v="504"/>
    <x v="0"/>
    <x v="0"/>
    <x v="2"/>
    <x v="3"/>
    <x v="22"/>
    <x v="36"/>
    <x v="0"/>
    <x v="2"/>
    <x v="0"/>
  </r>
  <r>
    <x v="655"/>
    <x v="463"/>
    <x v="632"/>
    <x v="1"/>
    <x v="0"/>
    <x v="493"/>
    <x v="505"/>
    <x v="0"/>
    <x v="1"/>
    <x v="0"/>
    <x v="1"/>
    <x v="1"/>
    <x v="38"/>
    <x v="1"/>
    <x v="0"/>
    <x v="2"/>
  </r>
  <r>
    <x v="656"/>
    <x v="273"/>
    <x v="633"/>
    <x v="2"/>
    <x v="1"/>
    <x v="493"/>
    <x v="506"/>
    <x v="1"/>
    <x v="2"/>
    <x v="1"/>
    <x v="0"/>
    <x v="2"/>
    <x v="187"/>
    <x v="2"/>
    <x v="1"/>
    <x v="2"/>
  </r>
  <r>
    <x v="657"/>
    <x v="522"/>
    <x v="634"/>
    <x v="19"/>
    <x v="1"/>
    <x v="493"/>
    <x v="507"/>
    <x v="0"/>
    <x v="2"/>
    <x v="0"/>
    <x v="1"/>
    <x v="17"/>
    <x v="65"/>
    <x v="2"/>
    <x v="0"/>
    <x v="2"/>
  </r>
  <r>
    <x v="658"/>
    <x v="523"/>
    <x v="635"/>
    <x v="27"/>
    <x v="5"/>
    <x v="493"/>
    <x v="2"/>
    <x v="0"/>
    <x v="3"/>
    <x v="2"/>
    <x v="2"/>
    <x v="24"/>
    <x v="39"/>
    <x v="3"/>
    <x v="2"/>
    <x v="2"/>
  </r>
  <r>
    <x v="659"/>
    <x v="260"/>
    <x v="636"/>
    <x v="17"/>
    <x v="0"/>
    <x v="493"/>
    <x v="508"/>
    <x v="1"/>
    <x v="2"/>
    <x v="0"/>
    <x v="0"/>
    <x v="15"/>
    <x v="122"/>
    <x v="2"/>
    <x v="0"/>
    <x v="2"/>
  </r>
  <r>
    <x v="660"/>
    <x v="331"/>
    <x v="637"/>
    <x v="5"/>
    <x v="2"/>
    <x v="493"/>
    <x v="509"/>
    <x v="0"/>
    <x v="3"/>
    <x v="2"/>
    <x v="0"/>
    <x v="2"/>
    <x v="2"/>
    <x v="3"/>
    <x v="2"/>
    <x v="2"/>
  </r>
  <r>
    <x v="661"/>
    <x v="524"/>
    <x v="638"/>
    <x v="37"/>
    <x v="0"/>
    <x v="493"/>
    <x v="510"/>
    <x v="0"/>
    <x v="2"/>
    <x v="0"/>
    <x v="2"/>
    <x v="31"/>
    <x v="95"/>
    <x v="2"/>
    <x v="0"/>
    <x v="0"/>
  </r>
  <r>
    <x v="662"/>
    <x v="525"/>
    <x v="639"/>
    <x v="6"/>
    <x v="1"/>
    <x v="493"/>
    <x v="511"/>
    <x v="0"/>
    <x v="1"/>
    <x v="2"/>
    <x v="1"/>
    <x v="5"/>
    <x v="114"/>
    <x v="1"/>
    <x v="2"/>
    <x v="2"/>
  </r>
  <r>
    <x v="663"/>
    <x v="526"/>
    <x v="640"/>
    <x v="26"/>
    <x v="1"/>
    <x v="493"/>
    <x v="512"/>
    <x v="0"/>
    <x v="3"/>
    <x v="1"/>
    <x v="2"/>
    <x v="23"/>
    <x v="134"/>
    <x v="3"/>
    <x v="1"/>
    <x v="0"/>
  </r>
  <r>
    <x v="664"/>
    <x v="104"/>
    <x v="641"/>
    <x v="31"/>
    <x v="4"/>
    <x v="493"/>
    <x v="513"/>
    <x v="0"/>
    <x v="3"/>
    <x v="2"/>
    <x v="1"/>
    <x v="26"/>
    <x v="113"/>
    <x v="3"/>
    <x v="2"/>
    <x v="2"/>
  </r>
  <r>
    <x v="665"/>
    <x v="491"/>
    <x v="642"/>
    <x v="19"/>
    <x v="3"/>
    <x v="493"/>
    <x v="2"/>
    <x v="1"/>
    <x v="2"/>
    <x v="0"/>
    <x v="1"/>
    <x v="17"/>
    <x v="16"/>
    <x v="2"/>
    <x v="0"/>
    <x v="2"/>
  </r>
  <r>
    <x v="666"/>
    <x v="157"/>
    <x v="636"/>
    <x v="5"/>
    <x v="0"/>
    <x v="493"/>
    <x v="508"/>
    <x v="1"/>
    <x v="3"/>
    <x v="2"/>
    <x v="0"/>
    <x v="2"/>
    <x v="109"/>
    <x v="3"/>
    <x v="2"/>
    <x v="2"/>
  </r>
  <r>
    <x v="667"/>
    <x v="527"/>
    <x v="643"/>
    <x v="20"/>
    <x v="4"/>
    <x v="493"/>
    <x v="514"/>
    <x v="0"/>
    <x v="2"/>
    <x v="2"/>
    <x v="1"/>
    <x v="7"/>
    <x v="86"/>
    <x v="2"/>
    <x v="2"/>
    <x v="0"/>
  </r>
  <r>
    <x v="668"/>
    <x v="528"/>
    <x v="644"/>
    <x v="23"/>
    <x v="0"/>
    <x v="493"/>
    <x v="515"/>
    <x v="0"/>
    <x v="3"/>
    <x v="1"/>
    <x v="1"/>
    <x v="20"/>
    <x v="81"/>
    <x v="3"/>
    <x v="1"/>
    <x v="2"/>
  </r>
  <r>
    <x v="669"/>
    <x v="99"/>
    <x v="645"/>
    <x v="20"/>
    <x v="1"/>
    <x v="493"/>
    <x v="516"/>
    <x v="1"/>
    <x v="2"/>
    <x v="2"/>
    <x v="1"/>
    <x v="7"/>
    <x v="44"/>
    <x v="2"/>
    <x v="2"/>
    <x v="0"/>
  </r>
  <r>
    <x v="670"/>
    <x v="529"/>
    <x v="646"/>
    <x v="42"/>
    <x v="2"/>
    <x v="493"/>
    <x v="517"/>
    <x v="0"/>
    <x v="2"/>
    <x v="1"/>
    <x v="1"/>
    <x v="26"/>
    <x v="41"/>
    <x v="2"/>
    <x v="1"/>
    <x v="0"/>
  </r>
  <r>
    <x v="671"/>
    <x v="530"/>
    <x v="647"/>
    <x v="27"/>
    <x v="4"/>
    <x v="493"/>
    <x v="2"/>
    <x v="1"/>
    <x v="3"/>
    <x v="2"/>
    <x v="2"/>
    <x v="24"/>
    <x v="129"/>
    <x v="3"/>
    <x v="2"/>
    <x v="0"/>
  </r>
  <r>
    <x v="672"/>
    <x v="531"/>
    <x v="648"/>
    <x v="15"/>
    <x v="5"/>
    <x v="493"/>
    <x v="2"/>
    <x v="0"/>
    <x v="1"/>
    <x v="2"/>
    <x v="3"/>
    <x v="13"/>
    <x v="6"/>
    <x v="1"/>
    <x v="2"/>
    <x v="0"/>
  </r>
  <r>
    <x v="673"/>
    <x v="210"/>
    <x v="649"/>
    <x v="38"/>
    <x v="0"/>
    <x v="493"/>
    <x v="518"/>
    <x v="0"/>
    <x v="1"/>
    <x v="1"/>
    <x v="1"/>
    <x v="32"/>
    <x v="58"/>
    <x v="1"/>
    <x v="1"/>
    <x v="2"/>
  </r>
  <r>
    <x v="674"/>
    <x v="532"/>
    <x v="650"/>
    <x v="18"/>
    <x v="3"/>
    <x v="493"/>
    <x v="519"/>
    <x v="0"/>
    <x v="1"/>
    <x v="0"/>
    <x v="3"/>
    <x v="16"/>
    <x v="24"/>
    <x v="1"/>
    <x v="0"/>
    <x v="2"/>
  </r>
  <r>
    <x v="675"/>
    <x v="533"/>
    <x v="651"/>
    <x v="5"/>
    <x v="0"/>
    <x v="493"/>
    <x v="2"/>
    <x v="1"/>
    <x v="3"/>
    <x v="2"/>
    <x v="0"/>
    <x v="2"/>
    <x v="109"/>
    <x v="3"/>
    <x v="2"/>
    <x v="2"/>
  </r>
  <r>
    <x v="676"/>
    <x v="534"/>
    <x v="652"/>
    <x v="19"/>
    <x v="0"/>
    <x v="493"/>
    <x v="520"/>
    <x v="0"/>
    <x v="2"/>
    <x v="0"/>
    <x v="1"/>
    <x v="17"/>
    <x v="72"/>
    <x v="2"/>
    <x v="0"/>
    <x v="0"/>
  </r>
  <r>
    <x v="677"/>
    <x v="535"/>
    <x v="653"/>
    <x v="38"/>
    <x v="0"/>
    <x v="493"/>
    <x v="2"/>
    <x v="0"/>
    <x v="1"/>
    <x v="1"/>
    <x v="1"/>
    <x v="32"/>
    <x v="58"/>
    <x v="1"/>
    <x v="1"/>
    <x v="0"/>
  </r>
  <r>
    <x v="678"/>
    <x v="536"/>
    <x v="654"/>
    <x v="1"/>
    <x v="3"/>
    <x v="493"/>
    <x v="521"/>
    <x v="0"/>
    <x v="1"/>
    <x v="0"/>
    <x v="1"/>
    <x v="1"/>
    <x v="166"/>
    <x v="1"/>
    <x v="0"/>
    <x v="2"/>
  </r>
  <r>
    <x v="679"/>
    <x v="537"/>
    <x v="655"/>
    <x v="36"/>
    <x v="5"/>
    <x v="493"/>
    <x v="522"/>
    <x v="0"/>
    <x v="0"/>
    <x v="0"/>
    <x v="3"/>
    <x v="14"/>
    <x v="8"/>
    <x v="0"/>
    <x v="0"/>
    <x v="2"/>
  </r>
  <r>
    <x v="680"/>
    <x v="61"/>
    <x v="656"/>
    <x v="1"/>
    <x v="0"/>
    <x v="493"/>
    <x v="2"/>
    <x v="2"/>
    <x v="1"/>
    <x v="0"/>
    <x v="1"/>
    <x v="1"/>
    <x v="38"/>
    <x v="1"/>
    <x v="0"/>
    <x v="2"/>
  </r>
  <r>
    <x v="681"/>
    <x v="242"/>
    <x v="657"/>
    <x v="36"/>
    <x v="2"/>
    <x v="493"/>
    <x v="523"/>
    <x v="0"/>
    <x v="0"/>
    <x v="0"/>
    <x v="3"/>
    <x v="14"/>
    <x v="55"/>
    <x v="0"/>
    <x v="0"/>
    <x v="2"/>
  </r>
  <r>
    <x v="682"/>
    <x v="299"/>
    <x v="658"/>
    <x v="15"/>
    <x v="4"/>
    <x v="493"/>
    <x v="524"/>
    <x v="1"/>
    <x v="1"/>
    <x v="2"/>
    <x v="3"/>
    <x v="13"/>
    <x v="20"/>
    <x v="1"/>
    <x v="2"/>
    <x v="0"/>
  </r>
  <r>
    <x v="683"/>
    <x v="343"/>
    <x v="659"/>
    <x v="33"/>
    <x v="5"/>
    <x v="493"/>
    <x v="525"/>
    <x v="0"/>
    <x v="1"/>
    <x v="1"/>
    <x v="0"/>
    <x v="28"/>
    <x v="146"/>
    <x v="1"/>
    <x v="1"/>
    <x v="2"/>
  </r>
  <r>
    <x v="684"/>
    <x v="538"/>
    <x v="636"/>
    <x v="41"/>
    <x v="3"/>
    <x v="493"/>
    <x v="508"/>
    <x v="1"/>
    <x v="0"/>
    <x v="1"/>
    <x v="0"/>
    <x v="35"/>
    <x v="66"/>
    <x v="0"/>
    <x v="1"/>
    <x v="1"/>
  </r>
  <r>
    <x v="685"/>
    <x v="539"/>
    <x v="660"/>
    <x v="30"/>
    <x v="3"/>
    <x v="493"/>
    <x v="526"/>
    <x v="0"/>
    <x v="2"/>
    <x v="2"/>
    <x v="2"/>
    <x v="11"/>
    <x v="96"/>
    <x v="2"/>
    <x v="2"/>
    <x v="2"/>
  </r>
  <r>
    <x v="686"/>
    <x v="27"/>
    <x v="661"/>
    <x v="5"/>
    <x v="3"/>
    <x v="493"/>
    <x v="527"/>
    <x v="0"/>
    <x v="3"/>
    <x v="2"/>
    <x v="0"/>
    <x v="2"/>
    <x v="5"/>
    <x v="3"/>
    <x v="2"/>
    <x v="2"/>
  </r>
  <r>
    <x v="687"/>
    <x v="540"/>
    <x v="662"/>
    <x v="32"/>
    <x v="1"/>
    <x v="493"/>
    <x v="528"/>
    <x v="0"/>
    <x v="3"/>
    <x v="1"/>
    <x v="0"/>
    <x v="27"/>
    <x v="179"/>
    <x v="3"/>
    <x v="1"/>
    <x v="0"/>
  </r>
  <r>
    <x v="688"/>
    <x v="541"/>
    <x v="663"/>
    <x v="6"/>
    <x v="1"/>
    <x v="493"/>
    <x v="529"/>
    <x v="0"/>
    <x v="1"/>
    <x v="2"/>
    <x v="1"/>
    <x v="5"/>
    <x v="114"/>
    <x v="1"/>
    <x v="2"/>
    <x v="0"/>
  </r>
  <r>
    <x v="689"/>
    <x v="390"/>
    <x v="664"/>
    <x v="36"/>
    <x v="3"/>
    <x v="493"/>
    <x v="530"/>
    <x v="0"/>
    <x v="0"/>
    <x v="0"/>
    <x v="3"/>
    <x v="14"/>
    <x v="168"/>
    <x v="0"/>
    <x v="0"/>
    <x v="0"/>
  </r>
  <r>
    <x v="690"/>
    <x v="396"/>
    <x v="665"/>
    <x v="45"/>
    <x v="0"/>
    <x v="493"/>
    <x v="2"/>
    <x v="0"/>
    <x v="1"/>
    <x v="2"/>
    <x v="0"/>
    <x v="37"/>
    <x v="76"/>
    <x v="1"/>
    <x v="2"/>
    <x v="2"/>
  </r>
  <r>
    <x v="691"/>
    <x v="185"/>
    <x v="666"/>
    <x v="28"/>
    <x v="0"/>
    <x v="493"/>
    <x v="531"/>
    <x v="0"/>
    <x v="1"/>
    <x v="0"/>
    <x v="2"/>
    <x v="25"/>
    <x v="40"/>
    <x v="1"/>
    <x v="0"/>
    <x v="2"/>
  </r>
  <r>
    <x v="692"/>
    <x v="542"/>
    <x v="667"/>
    <x v="14"/>
    <x v="0"/>
    <x v="493"/>
    <x v="2"/>
    <x v="0"/>
    <x v="2"/>
    <x v="0"/>
    <x v="3"/>
    <x v="12"/>
    <x v="52"/>
    <x v="2"/>
    <x v="0"/>
    <x v="0"/>
  </r>
  <r>
    <x v="693"/>
    <x v="117"/>
    <x v="668"/>
    <x v="29"/>
    <x v="5"/>
    <x v="493"/>
    <x v="532"/>
    <x v="0"/>
    <x v="2"/>
    <x v="1"/>
    <x v="3"/>
    <x v="10"/>
    <x v="102"/>
    <x v="2"/>
    <x v="1"/>
    <x v="2"/>
  </r>
  <r>
    <x v="694"/>
    <x v="543"/>
    <x v="669"/>
    <x v="26"/>
    <x v="4"/>
    <x v="493"/>
    <x v="2"/>
    <x v="0"/>
    <x v="3"/>
    <x v="1"/>
    <x v="2"/>
    <x v="23"/>
    <x v="43"/>
    <x v="3"/>
    <x v="1"/>
    <x v="2"/>
  </r>
  <r>
    <x v="695"/>
    <x v="544"/>
    <x v="670"/>
    <x v="8"/>
    <x v="1"/>
    <x v="493"/>
    <x v="533"/>
    <x v="1"/>
    <x v="0"/>
    <x v="0"/>
    <x v="1"/>
    <x v="7"/>
    <x v="44"/>
    <x v="0"/>
    <x v="0"/>
    <x v="0"/>
  </r>
  <r>
    <x v="696"/>
    <x v="545"/>
    <x v="671"/>
    <x v="6"/>
    <x v="3"/>
    <x v="493"/>
    <x v="534"/>
    <x v="0"/>
    <x v="1"/>
    <x v="2"/>
    <x v="1"/>
    <x v="5"/>
    <x v="6"/>
    <x v="1"/>
    <x v="2"/>
    <x v="0"/>
  </r>
  <r>
    <x v="697"/>
    <x v="546"/>
    <x v="672"/>
    <x v="21"/>
    <x v="2"/>
    <x v="493"/>
    <x v="535"/>
    <x v="2"/>
    <x v="3"/>
    <x v="0"/>
    <x v="3"/>
    <x v="18"/>
    <x v="188"/>
    <x v="3"/>
    <x v="0"/>
    <x v="2"/>
  </r>
  <r>
    <x v="698"/>
    <x v="420"/>
    <x v="673"/>
    <x v="26"/>
    <x v="2"/>
    <x v="493"/>
    <x v="536"/>
    <x v="0"/>
    <x v="3"/>
    <x v="1"/>
    <x v="2"/>
    <x v="23"/>
    <x v="133"/>
    <x v="3"/>
    <x v="1"/>
    <x v="2"/>
  </r>
  <r>
    <x v="699"/>
    <x v="547"/>
    <x v="674"/>
    <x v="12"/>
    <x v="4"/>
    <x v="493"/>
    <x v="2"/>
    <x v="0"/>
    <x v="3"/>
    <x v="2"/>
    <x v="3"/>
    <x v="10"/>
    <x v="42"/>
    <x v="3"/>
    <x v="2"/>
    <x v="0"/>
  </r>
  <r>
    <x v="700"/>
    <x v="548"/>
    <x v="675"/>
    <x v="46"/>
    <x v="0"/>
    <x v="493"/>
    <x v="537"/>
    <x v="0"/>
    <x v="1"/>
    <x v="1"/>
    <x v="3"/>
    <x v="38"/>
    <x v="161"/>
    <x v="1"/>
    <x v="1"/>
    <x v="2"/>
  </r>
  <r>
    <x v="701"/>
    <x v="549"/>
    <x v="676"/>
    <x v="43"/>
    <x v="3"/>
    <x v="493"/>
    <x v="538"/>
    <x v="0"/>
    <x v="3"/>
    <x v="0"/>
    <x v="2"/>
    <x v="36"/>
    <x v="64"/>
    <x v="3"/>
    <x v="0"/>
    <x v="0"/>
  </r>
  <r>
    <x v="702"/>
    <x v="550"/>
    <x v="677"/>
    <x v="25"/>
    <x v="1"/>
    <x v="493"/>
    <x v="2"/>
    <x v="0"/>
    <x v="0"/>
    <x v="2"/>
    <x v="3"/>
    <x v="22"/>
    <x v="148"/>
    <x v="0"/>
    <x v="2"/>
    <x v="2"/>
  </r>
  <r>
    <x v="703"/>
    <x v="551"/>
    <x v="678"/>
    <x v="15"/>
    <x v="5"/>
    <x v="493"/>
    <x v="539"/>
    <x v="0"/>
    <x v="1"/>
    <x v="2"/>
    <x v="3"/>
    <x v="13"/>
    <x v="6"/>
    <x v="1"/>
    <x v="2"/>
    <x v="2"/>
  </r>
  <r>
    <x v="704"/>
    <x v="552"/>
    <x v="679"/>
    <x v="5"/>
    <x v="0"/>
    <x v="493"/>
    <x v="540"/>
    <x v="1"/>
    <x v="3"/>
    <x v="2"/>
    <x v="0"/>
    <x v="2"/>
    <x v="109"/>
    <x v="3"/>
    <x v="2"/>
    <x v="0"/>
  </r>
  <r>
    <x v="705"/>
    <x v="553"/>
    <x v="680"/>
    <x v="17"/>
    <x v="1"/>
    <x v="493"/>
    <x v="541"/>
    <x v="0"/>
    <x v="2"/>
    <x v="0"/>
    <x v="0"/>
    <x v="15"/>
    <x v="126"/>
    <x v="2"/>
    <x v="0"/>
    <x v="2"/>
  </r>
  <r>
    <x v="706"/>
    <x v="554"/>
    <x v="681"/>
    <x v="40"/>
    <x v="3"/>
    <x v="493"/>
    <x v="542"/>
    <x v="2"/>
    <x v="0"/>
    <x v="1"/>
    <x v="3"/>
    <x v="34"/>
    <x v="127"/>
    <x v="0"/>
    <x v="1"/>
    <x v="2"/>
  </r>
  <r>
    <x v="707"/>
    <x v="555"/>
    <x v="636"/>
    <x v="15"/>
    <x v="1"/>
    <x v="493"/>
    <x v="508"/>
    <x v="1"/>
    <x v="1"/>
    <x v="2"/>
    <x v="3"/>
    <x v="13"/>
    <x v="94"/>
    <x v="1"/>
    <x v="2"/>
    <x v="1"/>
  </r>
  <r>
    <x v="708"/>
    <x v="150"/>
    <x v="682"/>
    <x v="35"/>
    <x v="4"/>
    <x v="493"/>
    <x v="543"/>
    <x v="1"/>
    <x v="0"/>
    <x v="1"/>
    <x v="1"/>
    <x v="30"/>
    <x v="139"/>
    <x v="0"/>
    <x v="1"/>
    <x v="2"/>
  </r>
  <r>
    <x v="709"/>
    <x v="556"/>
    <x v="683"/>
    <x v="21"/>
    <x v="0"/>
    <x v="493"/>
    <x v="544"/>
    <x v="0"/>
    <x v="3"/>
    <x v="0"/>
    <x v="3"/>
    <x v="18"/>
    <x v="31"/>
    <x v="3"/>
    <x v="0"/>
    <x v="2"/>
  </r>
  <r>
    <x v="710"/>
    <x v="327"/>
    <x v="684"/>
    <x v="24"/>
    <x v="4"/>
    <x v="493"/>
    <x v="545"/>
    <x v="0"/>
    <x v="3"/>
    <x v="0"/>
    <x v="0"/>
    <x v="21"/>
    <x v="125"/>
    <x v="3"/>
    <x v="0"/>
    <x v="2"/>
  </r>
  <r>
    <x v="711"/>
    <x v="557"/>
    <x v="685"/>
    <x v="20"/>
    <x v="3"/>
    <x v="493"/>
    <x v="546"/>
    <x v="0"/>
    <x v="2"/>
    <x v="2"/>
    <x v="1"/>
    <x v="7"/>
    <x v="8"/>
    <x v="2"/>
    <x v="2"/>
    <x v="2"/>
  </r>
  <r>
    <x v="712"/>
    <x v="333"/>
    <x v="686"/>
    <x v="36"/>
    <x v="5"/>
    <x v="493"/>
    <x v="2"/>
    <x v="0"/>
    <x v="0"/>
    <x v="0"/>
    <x v="3"/>
    <x v="14"/>
    <x v="8"/>
    <x v="0"/>
    <x v="0"/>
    <x v="0"/>
  </r>
  <r>
    <x v="713"/>
    <x v="558"/>
    <x v="687"/>
    <x v="6"/>
    <x v="0"/>
    <x v="493"/>
    <x v="547"/>
    <x v="1"/>
    <x v="1"/>
    <x v="2"/>
    <x v="1"/>
    <x v="5"/>
    <x v="20"/>
    <x v="1"/>
    <x v="2"/>
    <x v="2"/>
  </r>
  <r>
    <x v="714"/>
    <x v="559"/>
    <x v="688"/>
    <x v="17"/>
    <x v="3"/>
    <x v="493"/>
    <x v="548"/>
    <x v="1"/>
    <x v="2"/>
    <x v="0"/>
    <x v="0"/>
    <x v="15"/>
    <x v="65"/>
    <x v="2"/>
    <x v="0"/>
    <x v="2"/>
  </r>
  <r>
    <x v="715"/>
    <x v="310"/>
    <x v="689"/>
    <x v="22"/>
    <x v="4"/>
    <x v="493"/>
    <x v="549"/>
    <x v="1"/>
    <x v="3"/>
    <x v="0"/>
    <x v="1"/>
    <x v="19"/>
    <x v="189"/>
    <x v="3"/>
    <x v="0"/>
    <x v="0"/>
  </r>
  <r>
    <x v="716"/>
    <x v="560"/>
    <x v="690"/>
    <x v="6"/>
    <x v="0"/>
    <x v="493"/>
    <x v="550"/>
    <x v="0"/>
    <x v="1"/>
    <x v="2"/>
    <x v="1"/>
    <x v="5"/>
    <x v="20"/>
    <x v="1"/>
    <x v="2"/>
    <x v="2"/>
  </r>
  <r>
    <x v="717"/>
    <x v="561"/>
    <x v="691"/>
    <x v="25"/>
    <x v="0"/>
    <x v="493"/>
    <x v="551"/>
    <x v="1"/>
    <x v="0"/>
    <x v="2"/>
    <x v="3"/>
    <x v="22"/>
    <x v="147"/>
    <x v="0"/>
    <x v="2"/>
    <x v="0"/>
  </r>
  <r>
    <x v="718"/>
    <x v="562"/>
    <x v="692"/>
    <x v="8"/>
    <x v="2"/>
    <x v="493"/>
    <x v="2"/>
    <x v="0"/>
    <x v="0"/>
    <x v="0"/>
    <x v="1"/>
    <x v="7"/>
    <x v="9"/>
    <x v="0"/>
    <x v="0"/>
    <x v="0"/>
  </r>
  <r>
    <x v="719"/>
    <x v="563"/>
    <x v="693"/>
    <x v="23"/>
    <x v="0"/>
    <x v="493"/>
    <x v="552"/>
    <x v="0"/>
    <x v="3"/>
    <x v="1"/>
    <x v="1"/>
    <x v="20"/>
    <x v="81"/>
    <x v="3"/>
    <x v="1"/>
    <x v="2"/>
  </r>
  <r>
    <x v="720"/>
    <x v="564"/>
    <x v="694"/>
    <x v="3"/>
    <x v="0"/>
    <x v="493"/>
    <x v="553"/>
    <x v="0"/>
    <x v="1"/>
    <x v="0"/>
    <x v="0"/>
    <x v="3"/>
    <x v="3"/>
    <x v="1"/>
    <x v="0"/>
    <x v="0"/>
  </r>
  <r>
    <x v="721"/>
    <x v="565"/>
    <x v="695"/>
    <x v="20"/>
    <x v="1"/>
    <x v="493"/>
    <x v="554"/>
    <x v="0"/>
    <x v="2"/>
    <x v="2"/>
    <x v="1"/>
    <x v="7"/>
    <x v="44"/>
    <x v="2"/>
    <x v="2"/>
    <x v="2"/>
  </r>
  <r>
    <x v="722"/>
    <x v="566"/>
    <x v="636"/>
    <x v="16"/>
    <x v="5"/>
    <x v="493"/>
    <x v="508"/>
    <x v="1"/>
    <x v="2"/>
    <x v="2"/>
    <x v="3"/>
    <x v="14"/>
    <x v="8"/>
    <x v="2"/>
    <x v="2"/>
    <x v="1"/>
  </r>
  <r>
    <x v="723"/>
    <x v="160"/>
    <x v="696"/>
    <x v="7"/>
    <x v="5"/>
    <x v="493"/>
    <x v="555"/>
    <x v="0"/>
    <x v="3"/>
    <x v="1"/>
    <x v="3"/>
    <x v="6"/>
    <x v="32"/>
    <x v="3"/>
    <x v="1"/>
    <x v="2"/>
  </r>
  <r>
    <x v="724"/>
    <x v="567"/>
    <x v="697"/>
    <x v="39"/>
    <x v="4"/>
    <x v="493"/>
    <x v="556"/>
    <x v="0"/>
    <x v="0"/>
    <x v="2"/>
    <x v="0"/>
    <x v="33"/>
    <x v="190"/>
    <x v="0"/>
    <x v="2"/>
    <x v="0"/>
  </r>
  <r>
    <x v="725"/>
    <x v="568"/>
    <x v="698"/>
    <x v="20"/>
    <x v="3"/>
    <x v="493"/>
    <x v="557"/>
    <x v="0"/>
    <x v="2"/>
    <x v="2"/>
    <x v="1"/>
    <x v="7"/>
    <x v="8"/>
    <x v="2"/>
    <x v="2"/>
    <x v="0"/>
  </r>
  <r>
    <x v="726"/>
    <x v="569"/>
    <x v="699"/>
    <x v="39"/>
    <x v="2"/>
    <x v="493"/>
    <x v="558"/>
    <x v="0"/>
    <x v="0"/>
    <x v="2"/>
    <x v="0"/>
    <x v="33"/>
    <x v="191"/>
    <x v="0"/>
    <x v="2"/>
    <x v="2"/>
  </r>
  <r>
    <x v="727"/>
    <x v="570"/>
    <x v="700"/>
    <x v="27"/>
    <x v="2"/>
    <x v="493"/>
    <x v="559"/>
    <x v="0"/>
    <x v="3"/>
    <x v="2"/>
    <x v="2"/>
    <x v="24"/>
    <x v="91"/>
    <x v="3"/>
    <x v="2"/>
    <x v="0"/>
  </r>
  <r>
    <x v="728"/>
    <x v="571"/>
    <x v="701"/>
    <x v="38"/>
    <x v="1"/>
    <x v="493"/>
    <x v="560"/>
    <x v="0"/>
    <x v="1"/>
    <x v="1"/>
    <x v="1"/>
    <x v="32"/>
    <x v="69"/>
    <x v="1"/>
    <x v="1"/>
    <x v="2"/>
  </r>
  <r>
    <x v="729"/>
    <x v="139"/>
    <x v="702"/>
    <x v="33"/>
    <x v="5"/>
    <x v="493"/>
    <x v="561"/>
    <x v="0"/>
    <x v="1"/>
    <x v="1"/>
    <x v="0"/>
    <x v="28"/>
    <x v="146"/>
    <x v="1"/>
    <x v="1"/>
    <x v="0"/>
  </r>
  <r>
    <x v="730"/>
    <x v="303"/>
    <x v="703"/>
    <x v="22"/>
    <x v="1"/>
    <x v="493"/>
    <x v="562"/>
    <x v="2"/>
    <x v="3"/>
    <x v="0"/>
    <x v="1"/>
    <x v="19"/>
    <x v="34"/>
    <x v="3"/>
    <x v="0"/>
    <x v="2"/>
  </r>
  <r>
    <x v="731"/>
    <x v="572"/>
    <x v="704"/>
    <x v="42"/>
    <x v="3"/>
    <x v="493"/>
    <x v="2"/>
    <x v="0"/>
    <x v="2"/>
    <x v="1"/>
    <x v="1"/>
    <x v="26"/>
    <x v="102"/>
    <x v="2"/>
    <x v="1"/>
    <x v="2"/>
  </r>
  <r>
    <x v="732"/>
    <x v="573"/>
    <x v="705"/>
    <x v="44"/>
    <x v="5"/>
    <x v="493"/>
    <x v="563"/>
    <x v="0"/>
    <x v="2"/>
    <x v="1"/>
    <x v="2"/>
    <x v="24"/>
    <x v="39"/>
    <x v="2"/>
    <x v="1"/>
    <x v="0"/>
  </r>
  <r>
    <x v="733"/>
    <x v="574"/>
    <x v="706"/>
    <x v="0"/>
    <x v="5"/>
    <x v="493"/>
    <x v="564"/>
    <x v="0"/>
    <x v="0"/>
    <x v="0"/>
    <x v="0"/>
    <x v="0"/>
    <x v="33"/>
    <x v="0"/>
    <x v="0"/>
    <x v="0"/>
  </r>
  <r>
    <x v="733"/>
    <x v="574"/>
    <x v="706"/>
    <x v="42"/>
    <x v="0"/>
    <x v="493"/>
    <x v="564"/>
    <x v="0"/>
    <x v="2"/>
    <x v="1"/>
    <x v="1"/>
    <x v="26"/>
    <x v="42"/>
    <x v="2"/>
    <x v="1"/>
    <x v="1"/>
  </r>
  <r>
    <x v="734"/>
    <x v="455"/>
    <x v="696"/>
    <x v="44"/>
    <x v="3"/>
    <x v="493"/>
    <x v="555"/>
    <x v="0"/>
    <x v="2"/>
    <x v="1"/>
    <x v="2"/>
    <x v="24"/>
    <x v="49"/>
    <x v="2"/>
    <x v="1"/>
    <x v="1"/>
  </r>
  <r>
    <x v="735"/>
    <x v="575"/>
    <x v="696"/>
    <x v="41"/>
    <x v="0"/>
    <x v="493"/>
    <x v="555"/>
    <x v="0"/>
    <x v="0"/>
    <x v="1"/>
    <x v="0"/>
    <x v="35"/>
    <x v="177"/>
    <x v="0"/>
    <x v="1"/>
    <x v="1"/>
  </r>
  <r>
    <x v="736"/>
    <x v="576"/>
    <x v="707"/>
    <x v="13"/>
    <x v="5"/>
    <x v="493"/>
    <x v="565"/>
    <x v="2"/>
    <x v="0"/>
    <x v="0"/>
    <x v="2"/>
    <x v="11"/>
    <x v="169"/>
    <x v="0"/>
    <x v="0"/>
    <x v="2"/>
  </r>
  <r>
    <x v="737"/>
    <x v="577"/>
    <x v="708"/>
    <x v="9"/>
    <x v="2"/>
    <x v="493"/>
    <x v="566"/>
    <x v="0"/>
    <x v="2"/>
    <x v="2"/>
    <x v="0"/>
    <x v="0"/>
    <x v="138"/>
    <x v="2"/>
    <x v="2"/>
    <x v="2"/>
  </r>
  <r>
    <x v="738"/>
    <x v="578"/>
    <x v="709"/>
    <x v="35"/>
    <x v="3"/>
    <x v="493"/>
    <x v="567"/>
    <x v="0"/>
    <x v="0"/>
    <x v="1"/>
    <x v="1"/>
    <x v="30"/>
    <x v="137"/>
    <x v="0"/>
    <x v="1"/>
    <x v="2"/>
  </r>
  <r>
    <x v="739"/>
    <x v="579"/>
    <x v="710"/>
    <x v="3"/>
    <x v="5"/>
    <x v="493"/>
    <x v="2"/>
    <x v="0"/>
    <x v="1"/>
    <x v="0"/>
    <x v="0"/>
    <x v="3"/>
    <x v="121"/>
    <x v="1"/>
    <x v="0"/>
    <x v="2"/>
  </r>
  <r>
    <x v="740"/>
    <x v="91"/>
    <x v="711"/>
    <x v="21"/>
    <x v="0"/>
    <x v="493"/>
    <x v="568"/>
    <x v="1"/>
    <x v="3"/>
    <x v="0"/>
    <x v="3"/>
    <x v="18"/>
    <x v="31"/>
    <x v="3"/>
    <x v="0"/>
    <x v="2"/>
  </r>
  <r>
    <x v="741"/>
    <x v="272"/>
    <x v="712"/>
    <x v="0"/>
    <x v="0"/>
    <x v="493"/>
    <x v="2"/>
    <x v="0"/>
    <x v="0"/>
    <x v="0"/>
    <x v="0"/>
    <x v="0"/>
    <x v="0"/>
    <x v="0"/>
    <x v="0"/>
    <x v="0"/>
  </r>
  <r>
    <x v="742"/>
    <x v="65"/>
    <x v="713"/>
    <x v="38"/>
    <x v="0"/>
    <x v="493"/>
    <x v="569"/>
    <x v="0"/>
    <x v="1"/>
    <x v="1"/>
    <x v="1"/>
    <x v="32"/>
    <x v="58"/>
    <x v="1"/>
    <x v="1"/>
    <x v="0"/>
  </r>
  <r>
    <x v="743"/>
    <x v="580"/>
    <x v="714"/>
    <x v="19"/>
    <x v="3"/>
    <x v="493"/>
    <x v="570"/>
    <x v="0"/>
    <x v="2"/>
    <x v="0"/>
    <x v="1"/>
    <x v="17"/>
    <x v="16"/>
    <x v="2"/>
    <x v="0"/>
    <x v="2"/>
  </r>
  <r>
    <x v="744"/>
    <x v="581"/>
    <x v="715"/>
    <x v="44"/>
    <x v="0"/>
    <x v="493"/>
    <x v="571"/>
    <x v="0"/>
    <x v="2"/>
    <x v="1"/>
    <x v="2"/>
    <x v="24"/>
    <x v="120"/>
    <x v="2"/>
    <x v="1"/>
    <x v="2"/>
  </r>
  <r>
    <x v="745"/>
    <x v="489"/>
    <x v="716"/>
    <x v="23"/>
    <x v="0"/>
    <x v="493"/>
    <x v="572"/>
    <x v="0"/>
    <x v="3"/>
    <x v="1"/>
    <x v="1"/>
    <x v="20"/>
    <x v="81"/>
    <x v="3"/>
    <x v="1"/>
    <x v="0"/>
  </r>
  <r>
    <x v="746"/>
    <x v="234"/>
    <x v="717"/>
    <x v="5"/>
    <x v="5"/>
    <x v="493"/>
    <x v="573"/>
    <x v="0"/>
    <x v="3"/>
    <x v="2"/>
    <x v="0"/>
    <x v="2"/>
    <x v="17"/>
    <x v="3"/>
    <x v="2"/>
    <x v="0"/>
  </r>
  <r>
    <x v="747"/>
    <x v="175"/>
    <x v="718"/>
    <x v="3"/>
    <x v="3"/>
    <x v="493"/>
    <x v="2"/>
    <x v="0"/>
    <x v="1"/>
    <x v="0"/>
    <x v="0"/>
    <x v="3"/>
    <x v="1"/>
    <x v="1"/>
    <x v="0"/>
    <x v="2"/>
  </r>
  <r>
    <x v="748"/>
    <x v="582"/>
    <x v="719"/>
    <x v="26"/>
    <x v="4"/>
    <x v="493"/>
    <x v="574"/>
    <x v="0"/>
    <x v="3"/>
    <x v="1"/>
    <x v="2"/>
    <x v="23"/>
    <x v="43"/>
    <x v="3"/>
    <x v="1"/>
    <x v="2"/>
  </r>
  <r>
    <x v="749"/>
    <x v="583"/>
    <x v="720"/>
    <x v="46"/>
    <x v="5"/>
    <x v="493"/>
    <x v="575"/>
    <x v="1"/>
    <x v="1"/>
    <x v="1"/>
    <x v="3"/>
    <x v="38"/>
    <x v="149"/>
    <x v="1"/>
    <x v="1"/>
    <x v="2"/>
  </r>
  <r>
    <x v="750"/>
    <x v="548"/>
    <x v="721"/>
    <x v="22"/>
    <x v="1"/>
    <x v="493"/>
    <x v="576"/>
    <x v="0"/>
    <x v="3"/>
    <x v="0"/>
    <x v="1"/>
    <x v="19"/>
    <x v="34"/>
    <x v="3"/>
    <x v="0"/>
    <x v="0"/>
  </r>
  <r>
    <x v="751"/>
    <x v="584"/>
    <x v="722"/>
    <x v="32"/>
    <x v="0"/>
    <x v="493"/>
    <x v="577"/>
    <x v="0"/>
    <x v="3"/>
    <x v="1"/>
    <x v="0"/>
    <x v="27"/>
    <x v="124"/>
    <x v="3"/>
    <x v="1"/>
    <x v="2"/>
  </r>
  <r>
    <x v="752"/>
    <x v="64"/>
    <x v="723"/>
    <x v="30"/>
    <x v="2"/>
    <x v="493"/>
    <x v="578"/>
    <x v="0"/>
    <x v="2"/>
    <x v="2"/>
    <x v="2"/>
    <x v="11"/>
    <x v="156"/>
    <x v="2"/>
    <x v="2"/>
    <x v="2"/>
  </r>
  <r>
    <x v="753"/>
    <x v="585"/>
    <x v="716"/>
    <x v="47"/>
    <x v="2"/>
    <x v="493"/>
    <x v="572"/>
    <x v="0"/>
    <x v="1"/>
    <x v="2"/>
    <x v="2"/>
    <x v="39"/>
    <x v="140"/>
    <x v="1"/>
    <x v="2"/>
    <x v="0"/>
  </r>
  <r>
    <x v="754"/>
    <x v="32"/>
    <x v="724"/>
    <x v="3"/>
    <x v="5"/>
    <x v="493"/>
    <x v="2"/>
    <x v="0"/>
    <x v="1"/>
    <x v="0"/>
    <x v="0"/>
    <x v="3"/>
    <x v="121"/>
    <x v="1"/>
    <x v="0"/>
    <x v="0"/>
  </r>
  <r>
    <x v="755"/>
    <x v="586"/>
    <x v="725"/>
    <x v="13"/>
    <x v="0"/>
    <x v="493"/>
    <x v="579"/>
    <x v="1"/>
    <x v="0"/>
    <x v="0"/>
    <x v="2"/>
    <x v="11"/>
    <x v="135"/>
    <x v="0"/>
    <x v="0"/>
    <x v="0"/>
  </r>
  <r>
    <x v="756"/>
    <x v="535"/>
    <x v="726"/>
    <x v="2"/>
    <x v="5"/>
    <x v="493"/>
    <x v="580"/>
    <x v="0"/>
    <x v="2"/>
    <x v="1"/>
    <x v="0"/>
    <x v="2"/>
    <x v="17"/>
    <x v="2"/>
    <x v="1"/>
    <x v="2"/>
  </r>
  <r>
    <x v="757"/>
    <x v="587"/>
    <x v="727"/>
    <x v="42"/>
    <x v="3"/>
    <x v="493"/>
    <x v="581"/>
    <x v="0"/>
    <x v="2"/>
    <x v="1"/>
    <x v="1"/>
    <x v="26"/>
    <x v="102"/>
    <x v="2"/>
    <x v="1"/>
    <x v="2"/>
  </r>
  <r>
    <x v="758"/>
    <x v="393"/>
    <x v="728"/>
    <x v="7"/>
    <x v="1"/>
    <x v="493"/>
    <x v="582"/>
    <x v="0"/>
    <x v="3"/>
    <x v="1"/>
    <x v="3"/>
    <x v="6"/>
    <x v="29"/>
    <x v="3"/>
    <x v="1"/>
    <x v="0"/>
  </r>
  <r>
    <x v="759"/>
    <x v="588"/>
    <x v="729"/>
    <x v="22"/>
    <x v="5"/>
    <x v="493"/>
    <x v="583"/>
    <x v="2"/>
    <x v="3"/>
    <x v="0"/>
    <x v="1"/>
    <x v="19"/>
    <x v="28"/>
    <x v="3"/>
    <x v="0"/>
    <x v="0"/>
  </r>
  <r>
    <x v="760"/>
    <x v="15"/>
    <x v="730"/>
    <x v="40"/>
    <x v="1"/>
    <x v="493"/>
    <x v="584"/>
    <x v="0"/>
    <x v="0"/>
    <x v="1"/>
    <x v="3"/>
    <x v="34"/>
    <x v="131"/>
    <x v="0"/>
    <x v="1"/>
    <x v="2"/>
  </r>
  <r>
    <x v="761"/>
    <x v="507"/>
    <x v="731"/>
    <x v="44"/>
    <x v="1"/>
    <x v="493"/>
    <x v="585"/>
    <x v="0"/>
    <x v="2"/>
    <x v="1"/>
    <x v="2"/>
    <x v="24"/>
    <x v="74"/>
    <x v="2"/>
    <x v="1"/>
    <x v="2"/>
  </r>
  <r>
    <x v="762"/>
    <x v="533"/>
    <x v="732"/>
    <x v="35"/>
    <x v="4"/>
    <x v="493"/>
    <x v="586"/>
    <x v="0"/>
    <x v="0"/>
    <x v="1"/>
    <x v="1"/>
    <x v="30"/>
    <x v="139"/>
    <x v="0"/>
    <x v="1"/>
    <x v="2"/>
  </r>
  <r>
    <x v="763"/>
    <x v="589"/>
    <x v="733"/>
    <x v="23"/>
    <x v="2"/>
    <x v="493"/>
    <x v="2"/>
    <x v="0"/>
    <x v="3"/>
    <x v="1"/>
    <x v="1"/>
    <x v="20"/>
    <x v="54"/>
    <x v="3"/>
    <x v="1"/>
    <x v="2"/>
  </r>
  <r>
    <x v="764"/>
    <x v="590"/>
    <x v="734"/>
    <x v="42"/>
    <x v="4"/>
    <x v="493"/>
    <x v="587"/>
    <x v="0"/>
    <x v="2"/>
    <x v="1"/>
    <x v="1"/>
    <x v="26"/>
    <x v="113"/>
    <x v="2"/>
    <x v="1"/>
    <x v="2"/>
  </r>
  <r>
    <x v="765"/>
    <x v="457"/>
    <x v="735"/>
    <x v="25"/>
    <x v="3"/>
    <x v="493"/>
    <x v="588"/>
    <x v="0"/>
    <x v="0"/>
    <x v="2"/>
    <x v="3"/>
    <x v="22"/>
    <x v="36"/>
    <x v="0"/>
    <x v="2"/>
    <x v="0"/>
  </r>
  <r>
    <x v="766"/>
    <x v="591"/>
    <x v="736"/>
    <x v="45"/>
    <x v="3"/>
    <x v="493"/>
    <x v="2"/>
    <x v="0"/>
    <x v="1"/>
    <x v="2"/>
    <x v="0"/>
    <x v="37"/>
    <x v="114"/>
    <x v="1"/>
    <x v="2"/>
    <x v="0"/>
  </r>
  <r>
    <x v="767"/>
    <x v="592"/>
    <x v="737"/>
    <x v="25"/>
    <x v="5"/>
    <x v="493"/>
    <x v="589"/>
    <x v="1"/>
    <x v="0"/>
    <x v="2"/>
    <x v="3"/>
    <x v="22"/>
    <x v="103"/>
    <x v="0"/>
    <x v="2"/>
    <x v="2"/>
  </r>
  <r>
    <x v="768"/>
    <x v="402"/>
    <x v="738"/>
    <x v="11"/>
    <x v="0"/>
    <x v="493"/>
    <x v="590"/>
    <x v="0"/>
    <x v="0"/>
    <x v="2"/>
    <x v="2"/>
    <x v="9"/>
    <x v="13"/>
    <x v="0"/>
    <x v="2"/>
    <x v="0"/>
  </r>
  <r>
    <x v="769"/>
    <x v="593"/>
    <x v="739"/>
    <x v="25"/>
    <x v="4"/>
    <x v="493"/>
    <x v="591"/>
    <x v="0"/>
    <x v="0"/>
    <x v="2"/>
    <x v="3"/>
    <x v="22"/>
    <x v="174"/>
    <x v="0"/>
    <x v="2"/>
    <x v="2"/>
  </r>
  <r>
    <x v="770"/>
    <x v="594"/>
    <x v="740"/>
    <x v="28"/>
    <x v="4"/>
    <x v="493"/>
    <x v="592"/>
    <x v="0"/>
    <x v="1"/>
    <x v="0"/>
    <x v="2"/>
    <x v="25"/>
    <x v="176"/>
    <x v="1"/>
    <x v="0"/>
    <x v="2"/>
  </r>
  <r>
    <x v="771"/>
    <x v="77"/>
    <x v="741"/>
    <x v="41"/>
    <x v="0"/>
    <x v="493"/>
    <x v="2"/>
    <x v="2"/>
    <x v="0"/>
    <x v="1"/>
    <x v="0"/>
    <x v="35"/>
    <x v="177"/>
    <x v="0"/>
    <x v="1"/>
    <x v="2"/>
  </r>
  <r>
    <x v="772"/>
    <x v="595"/>
    <x v="742"/>
    <x v="8"/>
    <x v="2"/>
    <x v="493"/>
    <x v="2"/>
    <x v="0"/>
    <x v="0"/>
    <x v="0"/>
    <x v="1"/>
    <x v="7"/>
    <x v="9"/>
    <x v="0"/>
    <x v="0"/>
    <x v="2"/>
  </r>
  <r>
    <x v="773"/>
    <x v="596"/>
    <x v="743"/>
    <x v="12"/>
    <x v="0"/>
    <x v="493"/>
    <x v="2"/>
    <x v="2"/>
    <x v="3"/>
    <x v="2"/>
    <x v="3"/>
    <x v="10"/>
    <x v="41"/>
    <x v="3"/>
    <x v="2"/>
    <x v="0"/>
  </r>
  <r>
    <x v="774"/>
    <x v="514"/>
    <x v="744"/>
    <x v="31"/>
    <x v="3"/>
    <x v="493"/>
    <x v="593"/>
    <x v="1"/>
    <x v="3"/>
    <x v="2"/>
    <x v="1"/>
    <x v="26"/>
    <x v="102"/>
    <x v="3"/>
    <x v="2"/>
    <x v="2"/>
  </r>
  <r>
    <x v="775"/>
    <x v="54"/>
    <x v="745"/>
    <x v="4"/>
    <x v="1"/>
    <x v="493"/>
    <x v="2"/>
    <x v="0"/>
    <x v="0"/>
    <x v="1"/>
    <x v="2"/>
    <x v="4"/>
    <x v="186"/>
    <x v="0"/>
    <x v="1"/>
    <x v="2"/>
  </r>
  <r>
    <x v="776"/>
    <x v="597"/>
    <x v="746"/>
    <x v="25"/>
    <x v="3"/>
    <x v="493"/>
    <x v="2"/>
    <x v="0"/>
    <x v="0"/>
    <x v="2"/>
    <x v="3"/>
    <x v="22"/>
    <x v="36"/>
    <x v="0"/>
    <x v="2"/>
    <x v="0"/>
  </r>
  <r>
    <x v="777"/>
    <x v="105"/>
    <x v="747"/>
    <x v="23"/>
    <x v="3"/>
    <x v="493"/>
    <x v="594"/>
    <x v="0"/>
    <x v="3"/>
    <x v="1"/>
    <x v="1"/>
    <x v="20"/>
    <x v="32"/>
    <x v="3"/>
    <x v="1"/>
    <x v="2"/>
  </r>
  <r>
    <x v="778"/>
    <x v="210"/>
    <x v="748"/>
    <x v="17"/>
    <x v="5"/>
    <x v="493"/>
    <x v="595"/>
    <x v="1"/>
    <x v="2"/>
    <x v="0"/>
    <x v="0"/>
    <x v="15"/>
    <x v="172"/>
    <x v="2"/>
    <x v="0"/>
    <x v="0"/>
  </r>
  <r>
    <x v="778"/>
    <x v="210"/>
    <x v="748"/>
    <x v="27"/>
    <x v="5"/>
    <x v="493"/>
    <x v="595"/>
    <x v="1"/>
    <x v="3"/>
    <x v="2"/>
    <x v="2"/>
    <x v="24"/>
    <x v="39"/>
    <x v="3"/>
    <x v="2"/>
    <x v="1"/>
  </r>
  <r>
    <x v="779"/>
    <x v="598"/>
    <x v="749"/>
    <x v="28"/>
    <x v="2"/>
    <x v="493"/>
    <x v="596"/>
    <x v="0"/>
    <x v="1"/>
    <x v="0"/>
    <x v="2"/>
    <x v="25"/>
    <x v="175"/>
    <x v="1"/>
    <x v="0"/>
    <x v="0"/>
  </r>
  <r>
    <x v="780"/>
    <x v="360"/>
    <x v="750"/>
    <x v="46"/>
    <x v="0"/>
    <x v="493"/>
    <x v="597"/>
    <x v="0"/>
    <x v="1"/>
    <x v="1"/>
    <x v="3"/>
    <x v="38"/>
    <x v="161"/>
    <x v="1"/>
    <x v="1"/>
    <x v="2"/>
  </r>
  <r>
    <x v="781"/>
    <x v="62"/>
    <x v="751"/>
    <x v="8"/>
    <x v="5"/>
    <x v="493"/>
    <x v="598"/>
    <x v="0"/>
    <x v="0"/>
    <x v="0"/>
    <x v="1"/>
    <x v="7"/>
    <x v="27"/>
    <x v="0"/>
    <x v="0"/>
    <x v="2"/>
  </r>
  <r>
    <x v="782"/>
    <x v="599"/>
    <x v="752"/>
    <x v="23"/>
    <x v="4"/>
    <x v="493"/>
    <x v="599"/>
    <x v="1"/>
    <x v="3"/>
    <x v="1"/>
    <x v="1"/>
    <x v="20"/>
    <x v="82"/>
    <x v="3"/>
    <x v="1"/>
    <x v="2"/>
  </r>
  <r>
    <x v="783"/>
    <x v="600"/>
    <x v="753"/>
    <x v="31"/>
    <x v="0"/>
    <x v="493"/>
    <x v="600"/>
    <x v="0"/>
    <x v="3"/>
    <x v="2"/>
    <x v="1"/>
    <x v="26"/>
    <x v="42"/>
    <x v="3"/>
    <x v="2"/>
    <x v="2"/>
  </r>
  <r>
    <x v="784"/>
    <x v="601"/>
    <x v="745"/>
    <x v="32"/>
    <x v="1"/>
    <x v="493"/>
    <x v="2"/>
    <x v="0"/>
    <x v="3"/>
    <x v="1"/>
    <x v="0"/>
    <x v="27"/>
    <x v="179"/>
    <x v="3"/>
    <x v="1"/>
    <x v="2"/>
  </r>
  <r>
    <x v="785"/>
    <x v="602"/>
    <x v="754"/>
    <x v="7"/>
    <x v="2"/>
    <x v="493"/>
    <x v="601"/>
    <x v="0"/>
    <x v="3"/>
    <x v="1"/>
    <x v="3"/>
    <x v="6"/>
    <x v="7"/>
    <x v="3"/>
    <x v="1"/>
    <x v="0"/>
  </r>
  <r>
    <x v="786"/>
    <x v="603"/>
    <x v="755"/>
    <x v="3"/>
    <x v="4"/>
    <x v="493"/>
    <x v="602"/>
    <x v="0"/>
    <x v="1"/>
    <x v="0"/>
    <x v="0"/>
    <x v="3"/>
    <x v="192"/>
    <x v="1"/>
    <x v="0"/>
    <x v="0"/>
  </r>
  <r>
    <x v="787"/>
    <x v="604"/>
    <x v="756"/>
    <x v="34"/>
    <x v="1"/>
    <x v="493"/>
    <x v="603"/>
    <x v="0"/>
    <x v="0"/>
    <x v="2"/>
    <x v="1"/>
    <x v="29"/>
    <x v="51"/>
    <x v="0"/>
    <x v="2"/>
    <x v="2"/>
  </r>
  <r>
    <x v="788"/>
    <x v="605"/>
    <x v="757"/>
    <x v="10"/>
    <x v="4"/>
    <x v="493"/>
    <x v="604"/>
    <x v="0"/>
    <x v="1"/>
    <x v="1"/>
    <x v="2"/>
    <x v="8"/>
    <x v="56"/>
    <x v="1"/>
    <x v="1"/>
    <x v="2"/>
  </r>
  <r>
    <x v="789"/>
    <x v="606"/>
    <x v="758"/>
    <x v="32"/>
    <x v="3"/>
    <x v="493"/>
    <x v="605"/>
    <x v="0"/>
    <x v="3"/>
    <x v="1"/>
    <x v="0"/>
    <x v="27"/>
    <x v="46"/>
    <x v="3"/>
    <x v="1"/>
    <x v="0"/>
  </r>
  <r>
    <x v="790"/>
    <x v="446"/>
    <x v="759"/>
    <x v="14"/>
    <x v="1"/>
    <x v="493"/>
    <x v="606"/>
    <x v="0"/>
    <x v="2"/>
    <x v="0"/>
    <x v="3"/>
    <x v="12"/>
    <x v="19"/>
    <x v="2"/>
    <x v="0"/>
    <x v="0"/>
  </r>
  <r>
    <x v="791"/>
    <x v="18"/>
    <x v="760"/>
    <x v="9"/>
    <x v="3"/>
    <x v="493"/>
    <x v="607"/>
    <x v="0"/>
    <x v="2"/>
    <x v="2"/>
    <x v="0"/>
    <x v="0"/>
    <x v="44"/>
    <x v="2"/>
    <x v="2"/>
    <x v="0"/>
  </r>
  <r>
    <x v="792"/>
    <x v="180"/>
    <x v="761"/>
    <x v="1"/>
    <x v="1"/>
    <x v="493"/>
    <x v="608"/>
    <x v="0"/>
    <x v="1"/>
    <x v="0"/>
    <x v="1"/>
    <x v="1"/>
    <x v="1"/>
    <x v="1"/>
    <x v="0"/>
    <x v="0"/>
  </r>
  <r>
    <x v="793"/>
    <x v="580"/>
    <x v="762"/>
    <x v="18"/>
    <x v="1"/>
    <x v="493"/>
    <x v="609"/>
    <x v="0"/>
    <x v="1"/>
    <x v="0"/>
    <x v="3"/>
    <x v="16"/>
    <x v="132"/>
    <x v="1"/>
    <x v="0"/>
    <x v="2"/>
  </r>
  <r>
    <x v="794"/>
    <x v="453"/>
    <x v="763"/>
    <x v="30"/>
    <x v="5"/>
    <x v="493"/>
    <x v="610"/>
    <x v="0"/>
    <x v="2"/>
    <x v="2"/>
    <x v="2"/>
    <x v="11"/>
    <x v="169"/>
    <x v="2"/>
    <x v="2"/>
    <x v="0"/>
  </r>
  <r>
    <x v="795"/>
    <x v="259"/>
    <x v="764"/>
    <x v="16"/>
    <x v="2"/>
    <x v="493"/>
    <x v="611"/>
    <x v="0"/>
    <x v="2"/>
    <x v="2"/>
    <x v="3"/>
    <x v="14"/>
    <x v="55"/>
    <x v="2"/>
    <x v="2"/>
    <x v="2"/>
  </r>
  <r>
    <x v="796"/>
    <x v="607"/>
    <x v="765"/>
    <x v="3"/>
    <x v="0"/>
    <x v="493"/>
    <x v="612"/>
    <x v="0"/>
    <x v="1"/>
    <x v="0"/>
    <x v="0"/>
    <x v="3"/>
    <x v="3"/>
    <x v="1"/>
    <x v="0"/>
    <x v="2"/>
  </r>
  <r>
    <x v="796"/>
    <x v="607"/>
    <x v="765"/>
    <x v="16"/>
    <x v="0"/>
    <x v="493"/>
    <x v="612"/>
    <x v="0"/>
    <x v="2"/>
    <x v="2"/>
    <x v="3"/>
    <x v="14"/>
    <x v="9"/>
    <x v="2"/>
    <x v="2"/>
    <x v="1"/>
  </r>
  <r>
    <x v="797"/>
    <x v="385"/>
    <x v="766"/>
    <x v="0"/>
    <x v="5"/>
    <x v="493"/>
    <x v="613"/>
    <x v="0"/>
    <x v="0"/>
    <x v="0"/>
    <x v="0"/>
    <x v="0"/>
    <x v="33"/>
    <x v="0"/>
    <x v="0"/>
    <x v="2"/>
  </r>
  <r>
    <x v="798"/>
    <x v="608"/>
    <x v="767"/>
    <x v="11"/>
    <x v="4"/>
    <x v="493"/>
    <x v="614"/>
    <x v="0"/>
    <x v="0"/>
    <x v="2"/>
    <x v="2"/>
    <x v="9"/>
    <x v="18"/>
    <x v="0"/>
    <x v="2"/>
    <x v="0"/>
  </r>
  <r>
    <x v="799"/>
    <x v="609"/>
    <x v="768"/>
    <x v="30"/>
    <x v="2"/>
    <x v="493"/>
    <x v="615"/>
    <x v="0"/>
    <x v="2"/>
    <x v="2"/>
    <x v="2"/>
    <x v="11"/>
    <x v="156"/>
    <x v="2"/>
    <x v="2"/>
    <x v="2"/>
  </r>
  <r>
    <x v="800"/>
    <x v="147"/>
    <x v="769"/>
    <x v="38"/>
    <x v="2"/>
    <x v="493"/>
    <x v="616"/>
    <x v="0"/>
    <x v="1"/>
    <x v="1"/>
    <x v="1"/>
    <x v="32"/>
    <x v="161"/>
    <x v="1"/>
    <x v="1"/>
    <x v="0"/>
  </r>
  <r>
    <x v="801"/>
    <x v="172"/>
    <x v="770"/>
    <x v="16"/>
    <x v="4"/>
    <x v="493"/>
    <x v="617"/>
    <x v="0"/>
    <x v="2"/>
    <x v="2"/>
    <x v="3"/>
    <x v="14"/>
    <x v="22"/>
    <x v="2"/>
    <x v="2"/>
    <x v="2"/>
  </r>
  <r>
    <x v="802"/>
    <x v="610"/>
    <x v="745"/>
    <x v="43"/>
    <x v="3"/>
    <x v="493"/>
    <x v="2"/>
    <x v="0"/>
    <x v="3"/>
    <x v="0"/>
    <x v="2"/>
    <x v="36"/>
    <x v="64"/>
    <x v="3"/>
    <x v="0"/>
    <x v="1"/>
  </r>
  <r>
    <x v="803"/>
    <x v="611"/>
    <x v="771"/>
    <x v="30"/>
    <x v="1"/>
    <x v="493"/>
    <x v="618"/>
    <x v="0"/>
    <x v="2"/>
    <x v="2"/>
    <x v="2"/>
    <x v="11"/>
    <x v="15"/>
    <x v="2"/>
    <x v="2"/>
    <x v="2"/>
  </r>
  <r>
    <x v="804"/>
    <x v="612"/>
    <x v="772"/>
    <x v="1"/>
    <x v="1"/>
    <x v="493"/>
    <x v="619"/>
    <x v="0"/>
    <x v="1"/>
    <x v="0"/>
    <x v="1"/>
    <x v="1"/>
    <x v="1"/>
    <x v="1"/>
    <x v="0"/>
    <x v="2"/>
  </r>
  <r>
    <x v="805"/>
    <x v="613"/>
    <x v="773"/>
    <x v="35"/>
    <x v="4"/>
    <x v="493"/>
    <x v="620"/>
    <x v="0"/>
    <x v="0"/>
    <x v="1"/>
    <x v="1"/>
    <x v="30"/>
    <x v="139"/>
    <x v="0"/>
    <x v="1"/>
    <x v="0"/>
  </r>
  <r>
    <x v="806"/>
    <x v="611"/>
    <x v="774"/>
    <x v="21"/>
    <x v="2"/>
    <x v="493"/>
    <x v="621"/>
    <x v="0"/>
    <x v="3"/>
    <x v="0"/>
    <x v="3"/>
    <x v="18"/>
    <x v="188"/>
    <x v="3"/>
    <x v="0"/>
    <x v="2"/>
  </r>
  <r>
    <x v="807"/>
    <x v="493"/>
    <x v="760"/>
    <x v="18"/>
    <x v="0"/>
    <x v="493"/>
    <x v="607"/>
    <x v="0"/>
    <x v="1"/>
    <x v="0"/>
    <x v="3"/>
    <x v="16"/>
    <x v="112"/>
    <x v="1"/>
    <x v="0"/>
    <x v="1"/>
  </r>
  <r>
    <x v="808"/>
    <x v="614"/>
    <x v="775"/>
    <x v="18"/>
    <x v="0"/>
    <x v="493"/>
    <x v="622"/>
    <x v="0"/>
    <x v="1"/>
    <x v="0"/>
    <x v="3"/>
    <x v="16"/>
    <x v="112"/>
    <x v="1"/>
    <x v="0"/>
    <x v="0"/>
  </r>
  <r>
    <x v="809"/>
    <x v="151"/>
    <x v="776"/>
    <x v="20"/>
    <x v="5"/>
    <x v="493"/>
    <x v="623"/>
    <x v="0"/>
    <x v="2"/>
    <x v="2"/>
    <x v="1"/>
    <x v="7"/>
    <x v="27"/>
    <x v="2"/>
    <x v="2"/>
    <x v="0"/>
  </r>
  <r>
    <x v="810"/>
    <x v="489"/>
    <x v="777"/>
    <x v="47"/>
    <x v="5"/>
    <x v="493"/>
    <x v="624"/>
    <x v="0"/>
    <x v="1"/>
    <x v="2"/>
    <x v="2"/>
    <x v="39"/>
    <x v="164"/>
    <x v="1"/>
    <x v="2"/>
    <x v="2"/>
  </r>
  <r>
    <x v="811"/>
    <x v="615"/>
    <x v="778"/>
    <x v="37"/>
    <x v="0"/>
    <x v="493"/>
    <x v="2"/>
    <x v="0"/>
    <x v="2"/>
    <x v="0"/>
    <x v="2"/>
    <x v="31"/>
    <x v="95"/>
    <x v="2"/>
    <x v="0"/>
    <x v="0"/>
  </r>
  <r>
    <x v="812"/>
    <x v="616"/>
    <x v="779"/>
    <x v="16"/>
    <x v="3"/>
    <x v="493"/>
    <x v="625"/>
    <x v="0"/>
    <x v="2"/>
    <x v="2"/>
    <x v="3"/>
    <x v="14"/>
    <x v="168"/>
    <x v="2"/>
    <x v="2"/>
    <x v="0"/>
  </r>
  <r>
    <x v="813"/>
    <x v="578"/>
    <x v="780"/>
    <x v="38"/>
    <x v="5"/>
    <x v="493"/>
    <x v="2"/>
    <x v="0"/>
    <x v="1"/>
    <x v="1"/>
    <x v="1"/>
    <x v="32"/>
    <x v="119"/>
    <x v="1"/>
    <x v="1"/>
    <x v="2"/>
  </r>
  <r>
    <x v="814"/>
    <x v="617"/>
    <x v="781"/>
    <x v="29"/>
    <x v="5"/>
    <x v="493"/>
    <x v="626"/>
    <x v="0"/>
    <x v="2"/>
    <x v="1"/>
    <x v="3"/>
    <x v="10"/>
    <x v="102"/>
    <x v="2"/>
    <x v="1"/>
    <x v="0"/>
  </r>
  <r>
    <x v="814"/>
    <x v="617"/>
    <x v="781"/>
    <x v="14"/>
    <x v="0"/>
    <x v="493"/>
    <x v="626"/>
    <x v="0"/>
    <x v="2"/>
    <x v="0"/>
    <x v="3"/>
    <x v="12"/>
    <x v="52"/>
    <x v="2"/>
    <x v="0"/>
    <x v="1"/>
  </r>
  <r>
    <x v="815"/>
    <x v="155"/>
    <x v="782"/>
    <x v="31"/>
    <x v="2"/>
    <x v="493"/>
    <x v="627"/>
    <x v="0"/>
    <x v="3"/>
    <x v="2"/>
    <x v="1"/>
    <x v="26"/>
    <x v="41"/>
    <x v="3"/>
    <x v="2"/>
    <x v="0"/>
  </r>
  <r>
    <x v="816"/>
    <x v="461"/>
    <x v="783"/>
    <x v="27"/>
    <x v="4"/>
    <x v="493"/>
    <x v="628"/>
    <x v="0"/>
    <x v="3"/>
    <x v="2"/>
    <x v="2"/>
    <x v="24"/>
    <x v="129"/>
    <x v="3"/>
    <x v="2"/>
    <x v="0"/>
  </r>
  <r>
    <x v="817"/>
    <x v="87"/>
    <x v="784"/>
    <x v="9"/>
    <x v="0"/>
    <x v="493"/>
    <x v="629"/>
    <x v="0"/>
    <x v="2"/>
    <x v="2"/>
    <x v="0"/>
    <x v="0"/>
    <x v="0"/>
    <x v="2"/>
    <x v="2"/>
    <x v="2"/>
  </r>
  <r>
    <x v="818"/>
    <x v="618"/>
    <x v="785"/>
    <x v="35"/>
    <x v="1"/>
    <x v="493"/>
    <x v="630"/>
    <x v="0"/>
    <x v="0"/>
    <x v="1"/>
    <x v="1"/>
    <x v="30"/>
    <x v="66"/>
    <x v="0"/>
    <x v="1"/>
    <x v="0"/>
  </r>
  <r>
    <x v="819"/>
    <x v="619"/>
    <x v="786"/>
    <x v="27"/>
    <x v="3"/>
    <x v="493"/>
    <x v="631"/>
    <x v="0"/>
    <x v="3"/>
    <x v="2"/>
    <x v="2"/>
    <x v="24"/>
    <x v="49"/>
    <x v="3"/>
    <x v="2"/>
    <x v="2"/>
  </r>
  <r>
    <x v="820"/>
    <x v="440"/>
    <x v="760"/>
    <x v="21"/>
    <x v="0"/>
    <x v="493"/>
    <x v="607"/>
    <x v="0"/>
    <x v="3"/>
    <x v="0"/>
    <x v="3"/>
    <x v="18"/>
    <x v="31"/>
    <x v="3"/>
    <x v="0"/>
    <x v="1"/>
  </r>
  <r>
    <x v="821"/>
    <x v="489"/>
    <x v="787"/>
    <x v="4"/>
    <x v="1"/>
    <x v="493"/>
    <x v="632"/>
    <x v="0"/>
    <x v="0"/>
    <x v="1"/>
    <x v="2"/>
    <x v="4"/>
    <x v="186"/>
    <x v="0"/>
    <x v="1"/>
    <x v="2"/>
  </r>
  <r>
    <x v="822"/>
    <x v="620"/>
    <x v="788"/>
    <x v="22"/>
    <x v="4"/>
    <x v="493"/>
    <x v="633"/>
    <x v="0"/>
    <x v="3"/>
    <x v="0"/>
    <x v="1"/>
    <x v="19"/>
    <x v="189"/>
    <x v="3"/>
    <x v="0"/>
    <x v="2"/>
  </r>
  <r>
    <x v="823"/>
    <x v="621"/>
    <x v="789"/>
    <x v="44"/>
    <x v="5"/>
    <x v="493"/>
    <x v="634"/>
    <x v="0"/>
    <x v="2"/>
    <x v="1"/>
    <x v="2"/>
    <x v="24"/>
    <x v="39"/>
    <x v="2"/>
    <x v="1"/>
    <x v="2"/>
  </r>
  <r>
    <x v="824"/>
    <x v="374"/>
    <x v="790"/>
    <x v="37"/>
    <x v="2"/>
    <x v="493"/>
    <x v="2"/>
    <x v="0"/>
    <x v="2"/>
    <x v="0"/>
    <x v="2"/>
    <x v="31"/>
    <x v="145"/>
    <x v="2"/>
    <x v="0"/>
    <x v="2"/>
  </r>
  <r>
    <x v="825"/>
    <x v="345"/>
    <x v="791"/>
    <x v="5"/>
    <x v="5"/>
    <x v="493"/>
    <x v="635"/>
    <x v="0"/>
    <x v="3"/>
    <x v="2"/>
    <x v="0"/>
    <x v="2"/>
    <x v="17"/>
    <x v="3"/>
    <x v="2"/>
    <x v="0"/>
  </r>
  <r>
    <x v="826"/>
    <x v="622"/>
    <x v="792"/>
    <x v="0"/>
    <x v="2"/>
    <x v="493"/>
    <x v="636"/>
    <x v="0"/>
    <x v="0"/>
    <x v="0"/>
    <x v="0"/>
    <x v="0"/>
    <x v="138"/>
    <x v="0"/>
    <x v="0"/>
    <x v="0"/>
  </r>
  <r>
    <x v="827"/>
    <x v="623"/>
    <x v="793"/>
    <x v="24"/>
    <x v="0"/>
    <x v="493"/>
    <x v="637"/>
    <x v="0"/>
    <x v="3"/>
    <x v="0"/>
    <x v="0"/>
    <x v="21"/>
    <x v="193"/>
    <x v="3"/>
    <x v="0"/>
    <x v="0"/>
  </r>
  <r>
    <x v="828"/>
    <x v="354"/>
    <x v="794"/>
    <x v="40"/>
    <x v="5"/>
    <x v="493"/>
    <x v="638"/>
    <x v="1"/>
    <x v="0"/>
    <x v="1"/>
    <x v="3"/>
    <x v="34"/>
    <x v="137"/>
    <x v="0"/>
    <x v="1"/>
    <x v="2"/>
  </r>
  <r>
    <x v="829"/>
    <x v="624"/>
    <x v="795"/>
    <x v="19"/>
    <x v="2"/>
    <x v="493"/>
    <x v="639"/>
    <x v="0"/>
    <x v="2"/>
    <x v="0"/>
    <x v="1"/>
    <x v="17"/>
    <x v="52"/>
    <x v="2"/>
    <x v="0"/>
    <x v="0"/>
  </r>
  <r>
    <x v="830"/>
    <x v="561"/>
    <x v="796"/>
    <x v="20"/>
    <x v="3"/>
    <x v="493"/>
    <x v="640"/>
    <x v="1"/>
    <x v="2"/>
    <x v="2"/>
    <x v="1"/>
    <x v="7"/>
    <x v="8"/>
    <x v="2"/>
    <x v="2"/>
    <x v="2"/>
  </r>
  <r>
    <x v="831"/>
    <x v="42"/>
    <x v="797"/>
    <x v="44"/>
    <x v="2"/>
    <x v="493"/>
    <x v="641"/>
    <x v="1"/>
    <x v="2"/>
    <x v="1"/>
    <x v="2"/>
    <x v="24"/>
    <x v="91"/>
    <x v="2"/>
    <x v="1"/>
    <x v="0"/>
  </r>
  <r>
    <x v="832"/>
    <x v="267"/>
    <x v="798"/>
    <x v="1"/>
    <x v="1"/>
    <x v="493"/>
    <x v="642"/>
    <x v="0"/>
    <x v="1"/>
    <x v="0"/>
    <x v="1"/>
    <x v="1"/>
    <x v="1"/>
    <x v="1"/>
    <x v="0"/>
    <x v="0"/>
  </r>
  <r>
    <x v="833"/>
    <x v="625"/>
    <x v="799"/>
    <x v="8"/>
    <x v="3"/>
    <x v="493"/>
    <x v="2"/>
    <x v="0"/>
    <x v="0"/>
    <x v="0"/>
    <x v="1"/>
    <x v="7"/>
    <x v="8"/>
    <x v="0"/>
    <x v="0"/>
    <x v="0"/>
  </r>
  <r>
    <x v="834"/>
    <x v="616"/>
    <x v="800"/>
    <x v="6"/>
    <x v="2"/>
    <x v="493"/>
    <x v="643"/>
    <x v="1"/>
    <x v="1"/>
    <x v="2"/>
    <x v="1"/>
    <x v="5"/>
    <x v="35"/>
    <x v="1"/>
    <x v="2"/>
    <x v="0"/>
  </r>
  <r>
    <x v="835"/>
    <x v="626"/>
    <x v="801"/>
    <x v="33"/>
    <x v="0"/>
    <x v="493"/>
    <x v="644"/>
    <x v="2"/>
    <x v="1"/>
    <x v="1"/>
    <x v="0"/>
    <x v="28"/>
    <x v="194"/>
    <x v="1"/>
    <x v="1"/>
    <x v="0"/>
  </r>
  <r>
    <x v="836"/>
    <x v="52"/>
    <x v="802"/>
    <x v="17"/>
    <x v="0"/>
    <x v="493"/>
    <x v="645"/>
    <x v="0"/>
    <x v="2"/>
    <x v="0"/>
    <x v="0"/>
    <x v="15"/>
    <x v="122"/>
    <x v="2"/>
    <x v="0"/>
    <x v="2"/>
  </r>
  <r>
    <x v="837"/>
    <x v="622"/>
    <x v="795"/>
    <x v="36"/>
    <x v="4"/>
    <x v="493"/>
    <x v="639"/>
    <x v="0"/>
    <x v="0"/>
    <x v="0"/>
    <x v="3"/>
    <x v="14"/>
    <x v="22"/>
    <x v="0"/>
    <x v="0"/>
    <x v="0"/>
  </r>
  <r>
    <x v="838"/>
    <x v="627"/>
    <x v="803"/>
    <x v="2"/>
    <x v="0"/>
    <x v="493"/>
    <x v="646"/>
    <x v="0"/>
    <x v="2"/>
    <x v="1"/>
    <x v="0"/>
    <x v="2"/>
    <x v="109"/>
    <x v="2"/>
    <x v="1"/>
    <x v="2"/>
  </r>
  <r>
    <x v="839"/>
    <x v="628"/>
    <x v="804"/>
    <x v="22"/>
    <x v="1"/>
    <x v="493"/>
    <x v="647"/>
    <x v="1"/>
    <x v="3"/>
    <x v="0"/>
    <x v="1"/>
    <x v="19"/>
    <x v="34"/>
    <x v="3"/>
    <x v="0"/>
    <x v="2"/>
  </r>
  <r>
    <x v="839"/>
    <x v="628"/>
    <x v="804"/>
    <x v="42"/>
    <x v="5"/>
    <x v="493"/>
    <x v="647"/>
    <x v="1"/>
    <x v="2"/>
    <x v="1"/>
    <x v="1"/>
    <x v="26"/>
    <x v="162"/>
    <x v="2"/>
    <x v="1"/>
    <x v="1"/>
  </r>
  <r>
    <x v="840"/>
    <x v="629"/>
    <x v="805"/>
    <x v="23"/>
    <x v="3"/>
    <x v="493"/>
    <x v="648"/>
    <x v="0"/>
    <x v="3"/>
    <x v="1"/>
    <x v="1"/>
    <x v="20"/>
    <x v="32"/>
    <x v="3"/>
    <x v="1"/>
    <x v="2"/>
  </r>
  <r>
    <x v="841"/>
    <x v="630"/>
    <x v="806"/>
    <x v="4"/>
    <x v="2"/>
    <x v="493"/>
    <x v="2"/>
    <x v="0"/>
    <x v="0"/>
    <x v="1"/>
    <x v="2"/>
    <x v="4"/>
    <x v="142"/>
    <x v="0"/>
    <x v="1"/>
    <x v="0"/>
  </r>
  <r>
    <x v="842"/>
    <x v="631"/>
    <x v="807"/>
    <x v="15"/>
    <x v="3"/>
    <x v="493"/>
    <x v="2"/>
    <x v="0"/>
    <x v="1"/>
    <x v="2"/>
    <x v="3"/>
    <x v="13"/>
    <x v="47"/>
    <x v="1"/>
    <x v="2"/>
    <x v="2"/>
  </r>
  <r>
    <x v="843"/>
    <x v="229"/>
    <x v="808"/>
    <x v="40"/>
    <x v="0"/>
    <x v="493"/>
    <x v="649"/>
    <x v="0"/>
    <x v="0"/>
    <x v="1"/>
    <x v="3"/>
    <x v="34"/>
    <x v="53"/>
    <x v="0"/>
    <x v="1"/>
    <x v="2"/>
  </r>
  <r>
    <x v="844"/>
    <x v="632"/>
    <x v="809"/>
    <x v="29"/>
    <x v="5"/>
    <x v="493"/>
    <x v="2"/>
    <x v="0"/>
    <x v="2"/>
    <x v="1"/>
    <x v="3"/>
    <x v="10"/>
    <x v="102"/>
    <x v="2"/>
    <x v="1"/>
    <x v="0"/>
  </r>
  <r>
    <x v="845"/>
    <x v="633"/>
    <x v="810"/>
    <x v="30"/>
    <x v="1"/>
    <x v="493"/>
    <x v="650"/>
    <x v="0"/>
    <x v="2"/>
    <x v="2"/>
    <x v="2"/>
    <x v="11"/>
    <x v="15"/>
    <x v="2"/>
    <x v="2"/>
    <x v="0"/>
  </r>
  <r>
    <x v="846"/>
    <x v="95"/>
    <x v="811"/>
    <x v="37"/>
    <x v="3"/>
    <x v="493"/>
    <x v="651"/>
    <x v="0"/>
    <x v="2"/>
    <x v="0"/>
    <x v="2"/>
    <x v="31"/>
    <x v="57"/>
    <x v="2"/>
    <x v="0"/>
    <x v="0"/>
  </r>
  <r>
    <x v="847"/>
    <x v="521"/>
    <x v="812"/>
    <x v="34"/>
    <x v="2"/>
    <x v="493"/>
    <x v="652"/>
    <x v="0"/>
    <x v="0"/>
    <x v="2"/>
    <x v="1"/>
    <x v="29"/>
    <x v="147"/>
    <x v="0"/>
    <x v="2"/>
    <x v="0"/>
  </r>
  <r>
    <x v="848"/>
    <x v="76"/>
    <x v="813"/>
    <x v="11"/>
    <x v="5"/>
    <x v="493"/>
    <x v="653"/>
    <x v="1"/>
    <x v="0"/>
    <x v="2"/>
    <x v="2"/>
    <x v="9"/>
    <x v="99"/>
    <x v="0"/>
    <x v="2"/>
    <x v="2"/>
  </r>
  <r>
    <x v="849"/>
    <x v="634"/>
    <x v="814"/>
    <x v="22"/>
    <x v="0"/>
    <x v="493"/>
    <x v="654"/>
    <x v="0"/>
    <x v="3"/>
    <x v="0"/>
    <x v="1"/>
    <x v="19"/>
    <x v="92"/>
    <x v="3"/>
    <x v="0"/>
    <x v="2"/>
  </r>
  <r>
    <x v="850"/>
    <x v="635"/>
    <x v="815"/>
    <x v="46"/>
    <x v="3"/>
    <x v="493"/>
    <x v="655"/>
    <x v="0"/>
    <x v="1"/>
    <x v="1"/>
    <x v="3"/>
    <x v="38"/>
    <x v="77"/>
    <x v="1"/>
    <x v="1"/>
    <x v="2"/>
  </r>
  <r>
    <x v="851"/>
    <x v="636"/>
    <x v="816"/>
    <x v="29"/>
    <x v="0"/>
    <x v="493"/>
    <x v="656"/>
    <x v="0"/>
    <x v="2"/>
    <x v="1"/>
    <x v="3"/>
    <x v="10"/>
    <x v="41"/>
    <x v="2"/>
    <x v="1"/>
    <x v="0"/>
  </r>
  <r>
    <x v="852"/>
    <x v="637"/>
    <x v="817"/>
    <x v="25"/>
    <x v="2"/>
    <x v="493"/>
    <x v="657"/>
    <x v="0"/>
    <x v="0"/>
    <x v="2"/>
    <x v="3"/>
    <x v="22"/>
    <x v="97"/>
    <x v="0"/>
    <x v="2"/>
    <x v="0"/>
  </r>
  <r>
    <x v="853"/>
    <x v="182"/>
    <x v="810"/>
    <x v="11"/>
    <x v="2"/>
    <x v="493"/>
    <x v="650"/>
    <x v="0"/>
    <x v="0"/>
    <x v="2"/>
    <x v="2"/>
    <x v="9"/>
    <x v="123"/>
    <x v="0"/>
    <x v="2"/>
    <x v="0"/>
  </r>
  <r>
    <x v="854"/>
    <x v="479"/>
    <x v="818"/>
    <x v="30"/>
    <x v="1"/>
    <x v="493"/>
    <x v="658"/>
    <x v="0"/>
    <x v="2"/>
    <x v="2"/>
    <x v="2"/>
    <x v="11"/>
    <x v="15"/>
    <x v="2"/>
    <x v="2"/>
    <x v="0"/>
  </r>
  <r>
    <x v="855"/>
    <x v="638"/>
    <x v="819"/>
    <x v="18"/>
    <x v="1"/>
    <x v="493"/>
    <x v="659"/>
    <x v="2"/>
    <x v="1"/>
    <x v="0"/>
    <x v="3"/>
    <x v="16"/>
    <x v="132"/>
    <x v="1"/>
    <x v="0"/>
    <x v="2"/>
  </r>
  <r>
    <x v="856"/>
    <x v="639"/>
    <x v="820"/>
    <x v="23"/>
    <x v="5"/>
    <x v="493"/>
    <x v="660"/>
    <x v="0"/>
    <x v="3"/>
    <x v="1"/>
    <x v="1"/>
    <x v="20"/>
    <x v="30"/>
    <x v="3"/>
    <x v="1"/>
    <x v="0"/>
  </r>
  <r>
    <x v="857"/>
    <x v="640"/>
    <x v="821"/>
    <x v="11"/>
    <x v="4"/>
    <x v="493"/>
    <x v="2"/>
    <x v="1"/>
    <x v="0"/>
    <x v="2"/>
    <x v="2"/>
    <x v="9"/>
    <x v="18"/>
    <x v="0"/>
    <x v="2"/>
    <x v="0"/>
  </r>
  <r>
    <x v="858"/>
    <x v="612"/>
    <x v="822"/>
    <x v="28"/>
    <x v="1"/>
    <x v="493"/>
    <x v="2"/>
    <x v="0"/>
    <x v="1"/>
    <x v="0"/>
    <x v="2"/>
    <x v="25"/>
    <x v="195"/>
    <x v="1"/>
    <x v="0"/>
    <x v="2"/>
  </r>
  <r>
    <x v="859"/>
    <x v="641"/>
    <x v="823"/>
    <x v="34"/>
    <x v="5"/>
    <x v="493"/>
    <x v="661"/>
    <x v="0"/>
    <x v="0"/>
    <x v="2"/>
    <x v="1"/>
    <x v="29"/>
    <x v="111"/>
    <x v="0"/>
    <x v="2"/>
    <x v="0"/>
  </r>
  <r>
    <x v="860"/>
    <x v="36"/>
    <x v="824"/>
    <x v="45"/>
    <x v="0"/>
    <x v="493"/>
    <x v="662"/>
    <x v="2"/>
    <x v="1"/>
    <x v="2"/>
    <x v="0"/>
    <x v="37"/>
    <x v="76"/>
    <x v="1"/>
    <x v="2"/>
    <x v="2"/>
  </r>
  <r>
    <x v="861"/>
    <x v="642"/>
    <x v="825"/>
    <x v="35"/>
    <x v="1"/>
    <x v="493"/>
    <x v="2"/>
    <x v="0"/>
    <x v="0"/>
    <x v="1"/>
    <x v="1"/>
    <x v="30"/>
    <x v="66"/>
    <x v="0"/>
    <x v="1"/>
    <x v="2"/>
  </r>
  <r>
    <x v="862"/>
    <x v="219"/>
    <x v="822"/>
    <x v="24"/>
    <x v="1"/>
    <x v="493"/>
    <x v="2"/>
    <x v="0"/>
    <x v="3"/>
    <x v="0"/>
    <x v="0"/>
    <x v="21"/>
    <x v="45"/>
    <x v="3"/>
    <x v="0"/>
    <x v="1"/>
  </r>
  <r>
    <x v="863"/>
    <x v="643"/>
    <x v="826"/>
    <x v="32"/>
    <x v="3"/>
    <x v="493"/>
    <x v="2"/>
    <x v="1"/>
    <x v="3"/>
    <x v="1"/>
    <x v="0"/>
    <x v="27"/>
    <x v="46"/>
    <x v="3"/>
    <x v="1"/>
    <x v="2"/>
  </r>
  <r>
    <x v="864"/>
    <x v="644"/>
    <x v="827"/>
    <x v="40"/>
    <x v="2"/>
    <x v="493"/>
    <x v="663"/>
    <x v="0"/>
    <x v="0"/>
    <x v="1"/>
    <x v="3"/>
    <x v="34"/>
    <x v="60"/>
    <x v="0"/>
    <x v="1"/>
    <x v="0"/>
  </r>
  <r>
    <x v="865"/>
    <x v="136"/>
    <x v="828"/>
    <x v="28"/>
    <x v="1"/>
    <x v="493"/>
    <x v="664"/>
    <x v="0"/>
    <x v="1"/>
    <x v="0"/>
    <x v="2"/>
    <x v="25"/>
    <x v="195"/>
    <x v="1"/>
    <x v="0"/>
    <x v="2"/>
  </r>
  <r>
    <x v="866"/>
    <x v="645"/>
    <x v="829"/>
    <x v="22"/>
    <x v="0"/>
    <x v="493"/>
    <x v="665"/>
    <x v="0"/>
    <x v="3"/>
    <x v="0"/>
    <x v="1"/>
    <x v="19"/>
    <x v="92"/>
    <x v="3"/>
    <x v="0"/>
    <x v="2"/>
  </r>
  <r>
    <x v="867"/>
    <x v="646"/>
    <x v="830"/>
    <x v="44"/>
    <x v="1"/>
    <x v="493"/>
    <x v="666"/>
    <x v="0"/>
    <x v="2"/>
    <x v="1"/>
    <x v="2"/>
    <x v="24"/>
    <x v="74"/>
    <x v="2"/>
    <x v="1"/>
    <x v="2"/>
  </r>
  <r>
    <x v="868"/>
    <x v="647"/>
    <x v="831"/>
    <x v="19"/>
    <x v="5"/>
    <x v="493"/>
    <x v="2"/>
    <x v="0"/>
    <x v="2"/>
    <x v="0"/>
    <x v="1"/>
    <x v="17"/>
    <x v="61"/>
    <x v="2"/>
    <x v="0"/>
    <x v="0"/>
  </r>
  <r>
    <x v="869"/>
    <x v="591"/>
    <x v="832"/>
    <x v="19"/>
    <x v="4"/>
    <x v="493"/>
    <x v="667"/>
    <x v="0"/>
    <x v="2"/>
    <x v="0"/>
    <x v="1"/>
    <x v="17"/>
    <x v="25"/>
    <x v="2"/>
    <x v="0"/>
    <x v="0"/>
  </r>
  <r>
    <x v="870"/>
    <x v="648"/>
    <x v="833"/>
    <x v="5"/>
    <x v="3"/>
    <x v="493"/>
    <x v="668"/>
    <x v="0"/>
    <x v="3"/>
    <x v="2"/>
    <x v="0"/>
    <x v="2"/>
    <x v="5"/>
    <x v="3"/>
    <x v="2"/>
    <x v="2"/>
  </r>
  <r>
    <x v="871"/>
    <x v="191"/>
    <x v="834"/>
    <x v="41"/>
    <x v="1"/>
    <x v="493"/>
    <x v="669"/>
    <x v="0"/>
    <x v="0"/>
    <x v="1"/>
    <x v="0"/>
    <x v="35"/>
    <x v="143"/>
    <x v="0"/>
    <x v="1"/>
    <x v="2"/>
  </r>
  <r>
    <x v="872"/>
    <x v="649"/>
    <x v="835"/>
    <x v="40"/>
    <x v="3"/>
    <x v="493"/>
    <x v="2"/>
    <x v="0"/>
    <x v="0"/>
    <x v="1"/>
    <x v="3"/>
    <x v="34"/>
    <x v="127"/>
    <x v="0"/>
    <x v="1"/>
    <x v="2"/>
  </r>
  <r>
    <x v="873"/>
    <x v="553"/>
    <x v="836"/>
    <x v="30"/>
    <x v="4"/>
    <x v="493"/>
    <x v="670"/>
    <x v="0"/>
    <x v="2"/>
    <x v="2"/>
    <x v="2"/>
    <x v="11"/>
    <x v="21"/>
    <x v="2"/>
    <x v="2"/>
    <x v="2"/>
  </r>
  <r>
    <x v="874"/>
    <x v="584"/>
    <x v="837"/>
    <x v="17"/>
    <x v="4"/>
    <x v="493"/>
    <x v="671"/>
    <x v="0"/>
    <x v="2"/>
    <x v="0"/>
    <x v="0"/>
    <x v="15"/>
    <x v="157"/>
    <x v="2"/>
    <x v="0"/>
    <x v="0"/>
  </r>
  <r>
    <x v="875"/>
    <x v="650"/>
    <x v="838"/>
    <x v="13"/>
    <x v="5"/>
    <x v="493"/>
    <x v="2"/>
    <x v="0"/>
    <x v="0"/>
    <x v="0"/>
    <x v="2"/>
    <x v="11"/>
    <x v="169"/>
    <x v="0"/>
    <x v="0"/>
    <x v="0"/>
  </r>
  <r>
    <x v="876"/>
    <x v="121"/>
    <x v="839"/>
    <x v="19"/>
    <x v="2"/>
    <x v="493"/>
    <x v="672"/>
    <x v="0"/>
    <x v="2"/>
    <x v="0"/>
    <x v="1"/>
    <x v="17"/>
    <x v="52"/>
    <x v="2"/>
    <x v="0"/>
    <x v="2"/>
  </r>
  <r>
    <x v="877"/>
    <x v="472"/>
    <x v="840"/>
    <x v="17"/>
    <x v="4"/>
    <x v="493"/>
    <x v="673"/>
    <x v="0"/>
    <x v="2"/>
    <x v="0"/>
    <x v="0"/>
    <x v="15"/>
    <x v="157"/>
    <x v="2"/>
    <x v="0"/>
    <x v="2"/>
  </r>
  <r>
    <x v="878"/>
    <x v="594"/>
    <x v="841"/>
    <x v="47"/>
    <x v="3"/>
    <x v="493"/>
    <x v="674"/>
    <x v="0"/>
    <x v="1"/>
    <x v="2"/>
    <x v="2"/>
    <x v="39"/>
    <x v="170"/>
    <x v="1"/>
    <x v="2"/>
    <x v="0"/>
  </r>
  <r>
    <x v="879"/>
    <x v="89"/>
    <x v="842"/>
    <x v="15"/>
    <x v="2"/>
    <x v="493"/>
    <x v="2"/>
    <x v="1"/>
    <x v="1"/>
    <x v="2"/>
    <x v="3"/>
    <x v="13"/>
    <x v="185"/>
    <x v="1"/>
    <x v="2"/>
    <x v="0"/>
  </r>
  <r>
    <x v="880"/>
    <x v="651"/>
    <x v="843"/>
    <x v="19"/>
    <x v="2"/>
    <x v="493"/>
    <x v="675"/>
    <x v="2"/>
    <x v="2"/>
    <x v="0"/>
    <x v="1"/>
    <x v="17"/>
    <x v="52"/>
    <x v="2"/>
    <x v="0"/>
    <x v="2"/>
  </r>
  <r>
    <x v="880"/>
    <x v="651"/>
    <x v="843"/>
    <x v="6"/>
    <x v="3"/>
    <x v="493"/>
    <x v="675"/>
    <x v="2"/>
    <x v="1"/>
    <x v="2"/>
    <x v="1"/>
    <x v="5"/>
    <x v="6"/>
    <x v="1"/>
    <x v="2"/>
    <x v="1"/>
  </r>
  <r>
    <x v="881"/>
    <x v="249"/>
    <x v="844"/>
    <x v="25"/>
    <x v="1"/>
    <x v="493"/>
    <x v="676"/>
    <x v="0"/>
    <x v="0"/>
    <x v="2"/>
    <x v="3"/>
    <x v="22"/>
    <x v="148"/>
    <x v="0"/>
    <x v="2"/>
    <x v="0"/>
  </r>
  <r>
    <x v="882"/>
    <x v="652"/>
    <x v="845"/>
    <x v="11"/>
    <x v="5"/>
    <x v="493"/>
    <x v="677"/>
    <x v="0"/>
    <x v="0"/>
    <x v="2"/>
    <x v="2"/>
    <x v="9"/>
    <x v="99"/>
    <x v="0"/>
    <x v="2"/>
    <x v="2"/>
  </r>
  <r>
    <x v="883"/>
    <x v="653"/>
    <x v="846"/>
    <x v="12"/>
    <x v="0"/>
    <x v="493"/>
    <x v="678"/>
    <x v="0"/>
    <x v="3"/>
    <x v="2"/>
    <x v="3"/>
    <x v="10"/>
    <x v="41"/>
    <x v="3"/>
    <x v="2"/>
    <x v="2"/>
  </r>
  <r>
    <x v="884"/>
    <x v="177"/>
    <x v="847"/>
    <x v="17"/>
    <x v="5"/>
    <x v="493"/>
    <x v="2"/>
    <x v="0"/>
    <x v="2"/>
    <x v="0"/>
    <x v="0"/>
    <x v="15"/>
    <x v="172"/>
    <x v="2"/>
    <x v="0"/>
    <x v="0"/>
  </r>
  <r>
    <x v="885"/>
    <x v="22"/>
    <x v="848"/>
    <x v="47"/>
    <x v="2"/>
    <x v="493"/>
    <x v="679"/>
    <x v="0"/>
    <x v="1"/>
    <x v="2"/>
    <x v="2"/>
    <x v="39"/>
    <x v="140"/>
    <x v="1"/>
    <x v="2"/>
    <x v="2"/>
  </r>
  <r>
    <x v="886"/>
    <x v="508"/>
    <x v="849"/>
    <x v="44"/>
    <x v="3"/>
    <x v="493"/>
    <x v="680"/>
    <x v="0"/>
    <x v="2"/>
    <x v="1"/>
    <x v="2"/>
    <x v="24"/>
    <x v="49"/>
    <x v="2"/>
    <x v="1"/>
    <x v="2"/>
  </r>
  <r>
    <x v="887"/>
    <x v="654"/>
    <x v="822"/>
    <x v="19"/>
    <x v="3"/>
    <x v="493"/>
    <x v="2"/>
    <x v="0"/>
    <x v="2"/>
    <x v="0"/>
    <x v="1"/>
    <x v="17"/>
    <x v="16"/>
    <x v="2"/>
    <x v="0"/>
    <x v="1"/>
  </r>
  <r>
    <x v="888"/>
    <x v="524"/>
    <x v="850"/>
    <x v="19"/>
    <x v="1"/>
    <x v="493"/>
    <x v="681"/>
    <x v="0"/>
    <x v="2"/>
    <x v="0"/>
    <x v="1"/>
    <x v="17"/>
    <x v="65"/>
    <x v="2"/>
    <x v="0"/>
    <x v="0"/>
  </r>
  <r>
    <x v="889"/>
    <x v="655"/>
    <x v="851"/>
    <x v="47"/>
    <x v="4"/>
    <x v="493"/>
    <x v="682"/>
    <x v="0"/>
    <x v="1"/>
    <x v="2"/>
    <x v="2"/>
    <x v="39"/>
    <x v="150"/>
    <x v="1"/>
    <x v="2"/>
    <x v="2"/>
  </r>
  <r>
    <x v="890"/>
    <x v="523"/>
    <x v="852"/>
    <x v="28"/>
    <x v="0"/>
    <x v="493"/>
    <x v="683"/>
    <x v="0"/>
    <x v="1"/>
    <x v="0"/>
    <x v="2"/>
    <x v="25"/>
    <x v="40"/>
    <x v="1"/>
    <x v="0"/>
    <x v="0"/>
  </r>
  <r>
    <x v="891"/>
    <x v="656"/>
    <x v="853"/>
    <x v="46"/>
    <x v="0"/>
    <x v="493"/>
    <x v="684"/>
    <x v="0"/>
    <x v="1"/>
    <x v="1"/>
    <x v="3"/>
    <x v="38"/>
    <x v="161"/>
    <x v="1"/>
    <x v="1"/>
    <x v="0"/>
  </r>
  <r>
    <x v="892"/>
    <x v="657"/>
    <x v="854"/>
    <x v="45"/>
    <x v="2"/>
    <x v="493"/>
    <x v="685"/>
    <x v="0"/>
    <x v="1"/>
    <x v="2"/>
    <x v="0"/>
    <x v="37"/>
    <x v="87"/>
    <x v="1"/>
    <x v="2"/>
    <x v="0"/>
  </r>
  <r>
    <x v="893"/>
    <x v="658"/>
    <x v="855"/>
    <x v="20"/>
    <x v="4"/>
    <x v="493"/>
    <x v="2"/>
    <x v="0"/>
    <x v="2"/>
    <x v="2"/>
    <x v="1"/>
    <x v="7"/>
    <x v="86"/>
    <x v="2"/>
    <x v="2"/>
    <x v="0"/>
  </r>
  <r>
    <x v="894"/>
    <x v="659"/>
    <x v="856"/>
    <x v="3"/>
    <x v="4"/>
    <x v="493"/>
    <x v="686"/>
    <x v="0"/>
    <x v="1"/>
    <x v="0"/>
    <x v="0"/>
    <x v="3"/>
    <x v="192"/>
    <x v="1"/>
    <x v="0"/>
    <x v="2"/>
  </r>
  <r>
    <x v="895"/>
    <x v="558"/>
    <x v="857"/>
    <x v="39"/>
    <x v="3"/>
    <x v="493"/>
    <x v="2"/>
    <x v="0"/>
    <x v="0"/>
    <x v="2"/>
    <x v="0"/>
    <x v="33"/>
    <x v="51"/>
    <x v="0"/>
    <x v="2"/>
    <x v="0"/>
  </r>
  <r>
    <x v="896"/>
    <x v="660"/>
    <x v="858"/>
    <x v="13"/>
    <x v="1"/>
    <x v="493"/>
    <x v="687"/>
    <x v="0"/>
    <x v="0"/>
    <x v="0"/>
    <x v="2"/>
    <x v="11"/>
    <x v="15"/>
    <x v="0"/>
    <x v="0"/>
    <x v="2"/>
  </r>
  <r>
    <x v="897"/>
    <x v="661"/>
    <x v="859"/>
    <x v="37"/>
    <x v="5"/>
    <x v="493"/>
    <x v="688"/>
    <x v="0"/>
    <x v="2"/>
    <x v="0"/>
    <x v="2"/>
    <x v="31"/>
    <x v="71"/>
    <x v="2"/>
    <x v="0"/>
    <x v="0"/>
  </r>
  <r>
    <x v="898"/>
    <x v="662"/>
    <x v="860"/>
    <x v="31"/>
    <x v="3"/>
    <x v="493"/>
    <x v="689"/>
    <x v="0"/>
    <x v="3"/>
    <x v="2"/>
    <x v="1"/>
    <x v="26"/>
    <x v="102"/>
    <x v="3"/>
    <x v="2"/>
    <x v="0"/>
  </r>
  <r>
    <x v="898"/>
    <x v="662"/>
    <x v="860"/>
    <x v="13"/>
    <x v="4"/>
    <x v="493"/>
    <x v="689"/>
    <x v="0"/>
    <x v="0"/>
    <x v="0"/>
    <x v="2"/>
    <x v="11"/>
    <x v="21"/>
    <x v="0"/>
    <x v="0"/>
    <x v="1"/>
  </r>
  <r>
    <x v="899"/>
    <x v="184"/>
    <x v="861"/>
    <x v="33"/>
    <x v="1"/>
    <x v="493"/>
    <x v="690"/>
    <x v="0"/>
    <x v="1"/>
    <x v="1"/>
    <x v="0"/>
    <x v="28"/>
    <x v="159"/>
    <x v="1"/>
    <x v="1"/>
    <x v="0"/>
  </r>
  <r>
    <x v="900"/>
    <x v="663"/>
    <x v="862"/>
    <x v="7"/>
    <x v="5"/>
    <x v="493"/>
    <x v="691"/>
    <x v="0"/>
    <x v="3"/>
    <x v="1"/>
    <x v="3"/>
    <x v="6"/>
    <x v="32"/>
    <x v="3"/>
    <x v="1"/>
    <x v="2"/>
  </r>
  <r>
    <x v="901"/>
    <x v="334"/>
    <x v="863"/>
    <x v="35"/>
    <x v="0"/>
    <x v="493"/>
    <x v="692"/>
    <x v="0"/>
    <x v="0"/>
    <x v="1"/>
    <x v="1"/>
    <x v="30"/>
    <x v="79"/>
    <x v="0"/>
    <x v="1"/>
    <x v="0"/>
  </r>
  <r>
    <x v="902"/>
    <x v="664"/>
    <x v="864"/>
    <x v="42"/>
    <x v="0"/>
    <x v="493"/>
    <x v="693"/>
    <x v="1"/>
    <x v="2"/>
    <x v="1"/>
    <x v="1"/>
    <x v="26"/>
    <x v="42"/>
    <x v="2"/>
    <x v="1"/>
    <x v="0"/>
  </r>
  <r>
    <x v="903"/>
    <x v="24"/>
    <x v="865"/>
    <x v="41"/>
    <x v="3"/>
    <x v="493"/>
    <x v="694"/>
    <x v="0"/>
    <x v="0"/>
    <x v="1"/>
    <x v="0"/>
    <x v="35"/>
    <x v="66"/>
    <x v="0"/>
    <x v="1"/>
    <x v="2"/>
  </r>
  <r>
    <x v="904"/>
    <x v="12"/>
    <x v="866"/>
    <x v="42"/>
    <x v="5"/>
    <x v="493"/>
    <x v="695"/>
    <x v="0"/>
    <x v="2"/>
    <x v="1"/>
    <x v="1"/>
    <x v="26"/>
    <x v="162"/>
    <x v="2"/>
    <x v="1"/>
    <x v="2"/>
  </r>
  <r>
    <x v="905"/>
    <x v="105"/>
    <x v="867"/>
    <x v="35"/>
    <x v="1"/>
    <x v="493"/>
    <x v="696"/>
    <x v="0"/>
    <x v="0"/>
    <x v="1"/>
    <x v="1"/>
    <x v="30"/>
    <x v="66"/>
    <x v="0"/>
    <x v="1"/>
    <x v="2"/>
  </r>
  <r>
    <x v="906"/>
    <x v="665"/>
    <x v="868"/>
    <x v="27"/>
    <x v="4"/>
    <x v="493"/>
    <x v="2"/>
    <x v="0"/>
    <x v="3"/>
    <x v="2"/>
    <x v="2"/>
    <x v="24"/>
    <x v="129"/>
    <x v="3"/>
    <x v="2"/>
    <x v="2"/>
  </r>
  <r>
    <x v="907"/>
    <x v="44"/>
    <x v="869"/>
    <x v="31"/>
    <x v="3"/>
    <x v="493"/>
    <x v="2"/>
    <x v="0"/>
    <x v="3"/>
    <x v="2"/>
    <x v="1"/>
    <x v="26"/>
    <x v="102"/>
    <x v="3"/>
    <x v="2"/>
    <x v="2"/>
  </r>
  <r>
    <x v="908"/>
    <x v="171"/>
    <x v="870"/>
    <x v="17"/>
    <x v="2"/>
    <x v="493"/>
    <x v="697"/>
    <x v="1"/>
    <x v="2"/>
    <x v="0"/>
    <x v="0"/>
    <x v="15"/>
    <x v="23"/>
    <x v="2"/>
    <x v="0"/>
    <x v="2"/>
  </r>
  <r>
    <x v="909"/>
    <x v="328"/>
    <x v="871"/>
    <x v="47"/>
    <x v="3"/>
    <x v="493"/>
    <x v="698"/>
    <x v="2"/>
    <x v="1"/>
    <x v="2"/>
    <x v="2"/>
    <x v="39"/>
    <x v="170"/>
    <x v="1"/>
    <x v="2"/>
    <x v="0"/>
  </r>
  <r>
    <x v="910"/>
    <x v="648"/>
    <x v="872"/>
    <x v="4"/>
    <x v="4"/>
    <x v="493"/>
    <x v="699"/>
    <x v="1"/>
    <x v="0"/>
    <x v="1"/>
    <x v="2"/>
    <x v="4"/>
    <x v="108"/>
    <x v="0"/>
    <x v="1"/>
    <x v="2"/>
  </r>
  <r>
    <x v="911"/>
    <x v="666"/>
    <x v="873"/>
    <x v="40"/>
    <x v="4"/>
    <x v="493"/>
    <x v="2"/>
    <x v="0"/>
    <x v="0"/>
    <x v="1"/>
    <x v="3"/>
    <x v="34"/>
    <x v="79"/>
    <x v="0"/>
    <x v="1"/>
    <x v="0"/>
  </r>
  <r>
    <x v="912"/>
    <x v="577"/>
    <x v="874"/>
    <x v="40"/>
    <x v="5"/>
    <x v="493"/>
    <x v="700"/>
    <x v="0"/>
    <x v="0"/>
    <x v="1"/>
    <x v="3"/>
    <x v="34"/>
    <x v="137"/>
    <x v="0"/>
    <x v="1"/>
    <x v="2"/>
  </r>
  <r>
    <x v="913"/>
    <x v="114"/>
    <x v="875"/>
    <x v="17"/>
    <x v="0"/>
    <x v="493"/>
    <x v="701"/>
    <x v="1"/>
    <x v="2"/>
    <x v="0"/>
    <x v="0"/>
    <x v="15"/>
    <x v="122"/>
    <x v="2"/>
    <x v="0"/>
    <x v="0"/>
  </r>
  <r>
    <x v="914"/>
    <x v="4"/>
    <x v="857"/>
    <x v="29"/>
    <x v="2"/>
    <x v="493"/>
    <x v="2"/>
    <x v="0"/>
    <x v="2"/>
    <x v="1"/>
    <x v="3"/>
    <x v="10"/>
    <x v="84"/>
    <x v="2"/>
    <x v="1"/>
    <x v="1"/>
  </r>
  <r>
    <x v="915"/>
    <x v="667"/>
    <x v="857"/>
    <x v="47"/>
    <x v="2"/>
    <x v="493"/>
    <x v="2"/>
    <x v="0"/>
    <x v="1"/>
    <x v="2"/>
    <x v="2"/>
    <x v="39"/>
    <x v="140"/>
    <x v="1"/>
    <x v="2"/>
    <x v="1"/>
  </r>
  <r>
    <x v="916"/>
    <x v="110"/>
    <x v="857"/>
    <x v="10"/>
    <x v="1"/>
    <x v="493"/>
    <x v="2"/>
    <x v="0"/>
    <x v="1"/>
    <x v="1"/>
    <x v="2"/>
    <x v="8"/>
    <x v="11"/>
    <x v="1"/>
    <x v="1"/>
    <x v="1"/>
  </r>
  <r>
    <x v="916"/>
    <x v="110"/>
    <x v="857"/>
    <x v="4"/>
    <x v="0"/>
    <x v="493"/>
    <x v="2"/>
    <x v="0"/>
    <x v="0"/>
    <x v="1"/>
    <x v="2"/>
    <x v="4"/>
    <x v="4"/>
    <x v="0"/>
    <x v="1"/>
    <x v="1"/>
  </r>
  <r>
    <x v="916"/>
    <x v="110"/>
    <x v="857"/>
    <x v="33"/>
    <x v="2"/>
    <x v="493"/>
    <x v="2"/>
    <x v="0"/>
    <x v="1"/>
    <x v="1"/>
    <x v="0"/>
    <x v="28"/>
    <x v="151"/>
    <x v="1"/>
    <x v="1"/>
    <x v="1"/>
  </r>
  <r>
    <x v="916"/>
    <x v="110"/>
    <x v="857"/>
    <x v="29"/>
    <x v="0"/>
    <x v="493"/>
    <x v="2"/>
    <x v="0"/>
    <x v="2"/>
    <x v="1"/>
    <x v="3"/>
    <x v="10"/>
    <x v="41"/>
    <x v="2"/>
    <x v="1"/>
    <x v="1"/>
  </r>
  <r>
    <x v="917"/>
    <x v="668"/>
    <x v="876"/>
    <x v="7"/>
    <x v="1"/>
    <x v="493"/>
    <x v="702"/>
    <x v="0"/>
    <x v="3"/>
    <x v="1"/>
    <x v="3"/>
    <x v="6"/>
    <x v="29"/>
    <x v="3"/>
    <x v="1"/>
    <x v="0"/>
  </r>
  <r>
    <x v="918"/>
    <x v="422"/>
    <x v="877"/>
    <x v="32"/>
    <x v="1"/>
    <x v="493"/>
    <x v="703"/>
    <x v="0"/>
    <x v="3"/>
    <x v="1"/>
    <x v="0"/>
    <x v="27"/>
    <x v="179"/>
    <x v="3"/>
    <x v="1"/>
    <x v="0"/>
  </r>
  <r>
    <x v="919"/>
    <x v="669"/>
    <x v="878"/>
    <x v="30"/>
    <x v="0"/>
    <x v="493"/>
    <x v="2"/>
    <x v="0"/>
    <x v="2"/>
    <x v="2"/>
    <x v="2"/>
    <x v="11"/>
    <x v="135"/>
    <x v="2"/>
    <x v="2"/>
    <x v="0"/>
  </r>
  <r>
    <x v="920"/>
    <x v="670"/>
    <x v="879"/>
    <x v="39"/>
    <x v="2"/>
    <x v="493"/>
    <x v="704"/>
    <x v="1"/>
    <x v="0"/>
    <x v="2"/>
    <x v="0"/>
    <x v="33"/>
    <x v="191"/>
    <x v="0"/>
    <x v="2"/>
    <x v="0"/>
  </r>
  <r>
    <x v="921"/>
    <x v="341"/>
    <x v="880"/>
    <x v="8"/>
    <x v="4"/>
    <x v="493"/>
    <x v="705"/>
    <x v="0"/>
    <x v="0"/>
    <x v="0"/>
    <x v="1"/>
    <x v="7"/>
    <x v="86"/>
    <x v="0"/>
    <x v="0"/>
    <x v="0"/>
  </r>
  <r>
    <x v="922"/>
    <x v="671"/>
    <x v="881"/>
    <x v="46"/>
    <x v="1"/>
    <x v="493"/>
    <x v="706"/>
    <x v="0"/>
    <x v="1"/>
    <x v="1"/>
    <x v="3"/>
    <x v="38"/>
    <x v="110"/>
    <x v="1"/>
    <x v="1"/>
    <x v="2"/>
  </r>
  <r>
    <x v="923"/>
    <x v="672"/>
    <x v="882"/>
    <x v="0"/>
    <x v="3"/>
    <x v="493"/>
    <x v="707"/>
    <x v="0"/>
    <x v="0"/>
    <x v="0"/>
    <x v="0"/>
    <x v="0"/>
    <x v="44"/>
    <x v="0"/>
    <x v="0"/>
    <x v="0"/>
  </r>
  <r>
    <x v="924"/>
    <x v="673"/>
    <x v="883"/>
    <x v="38"/>
    <x v="5"/>
    <x v="493"/>
    <x v="708"/>
    <x v="0"/>
    <x v="1"/>
    <x v="1"/>
    <x v="1"/>
    <x v="32"/>
    <x v="119"/>
    <x v="1"/>
    <x v="1"/>
    <x v="0"/>
  </r>
  <r>
    <x v="925"/>
    <x v="674"/>
    <x v="884"/>
    <x v="25"/>
    <x v="2"/>
    <x v="493"/>
    <x v="709"/>
    <x v="1"/>
    <x v="0"/>
    <x v="2"/>
    <x v="3"/>
    <x v="22"/>
    <x v="97"/>
    <x v="0"/>
    <x v="2"/>
    <x v="0"/>
  </r>
  <r>
    <x v="926"/>
    <x v="675"/>
    <x v="885"/>
    <x v="36"/>
    <x v="0"/>
    <x v="493"/>
    <x v="710"/>
    <x v="0"/>
    <x v="0"/>
    <x v="0"/>
    <x v="3"/>
    <x v="14"/>
    <x v="9"/>
    <x v="0"/>
    <x v="0"/>
    <x v="2"/>
  </r>
  <r>
    <x v="927"/>
    <x v="539"/>
    <x v="886"/>
    <x v="5"/>
    <x v="2"/>
    <x v="493"/>
    <x v="711"/>
    <x v="0"/>
    <x v="3"/>
    <x v="2"/>
    <x v="0"/>
    <x v="2"/>
    <x v="2"/>
    <x v="3"/>
    <x v="2"/>
    <x v="0"/>
  </r>
  <r>
    <x v="928"/>
    <x v="676"/>
    <x v="887"/>
    <x v="1"/>
    <x v="2"/>
    <x v="493"/>
    <x v="2"/>
    <x v="0"/>
    <x v="1"/>
    <x v="0"/>
    <x v="1"/>
    <x v="1"/>
    <x v="112"/>
    <x v="1"/>
    <x v="0"/>
    <x v="2"/>
  </r>
  <r>
    <x v="929"/>
    <x v="677"/>
    <x v="888"/>
    <x v="44"/>
    <x v="1"/>
    <x v="493"/>
    <x v="712"/>
    <x v="0"/>
    <x v="2"/>
    <x v="1"/>
    <x v="2"/>
    <x v="24"/>
    <x v="74"/>
    <x v="2"/>
    <x v="1"/>
    <x v="2"/>
  </r>
  <r>
    <x v="930"/>
    <x v="629"/>
    <x v="889"/>
    <x v="44"/>
    <x v="3"/>
    <x v="493"/>
    <x v="2"/>
    <x v="1"/>
    <x v="2"/>
    <x v="1"/>
    <x v="2"/>
    <x v="24"/>
    <x v="49"/>
    <x v="2"/>
    <x v="1"/>
    <x v="0"/>
  </r>
  <r>
    <x v="931"/>
    <x v="662"/>
    <x v="890"/>
    <x v="24"/>
    <x v="5"/>
    <x v="493"/>
    <x v="713"/>
    <x v="0"/>
    <x v="3"/>
    <x v="0"/>
    <x v="0"/>
    <x v="21"/>
    <x v="75"/>
    <x v="3"/>
    <x v="0"/>
    <x v="2"/>
  </r>
  <r>
    <x v="932"/>
    <x v="102"/>
    <x v="891"/>
    <x v="34"/>
    <x v="2"/>
    <x v="493"/>
    <x v="714"/>
    <x v="0"/>
    <x v="0"/>
    <x v="2"/>
    <x v="1"/>
    <x v="29"/>
    <x v="147"/>
    <x v="0"/>
    <x v="2"/>
    <x v="0"/>
  </r>
  <r>
    <x v="933"/>
    <x v="678"/>
    <x v="892"/>
    <x v="16"/>
    <x v="3"/>
    <x v="493"/>
    <x v="715"/>
    <x v="1"/>
    <x v="2"/>
    <x v="2"/>
    <x v="3"/>
    <x v="14"/>
    <x v="168"/>
    <x v="2"/>
    <x v="2"/>
    <x v="0"/>
  </r>
  <r>
    <x v="934"/>
    <x v="679"/>
    <x v="893"/>
    <x v="4"/>
    <x v="1"/>
    <x v="493"/>
    <x v="716"/>
    <x v="0"/>
    <x v="0"/>
    <x v="1"/>
    <x v="2"/>
    <x v="4"/>
    <x v="186"/>
    <x v="0"/>
    <x v="1"/>
    <x v="0"/>
  </r>
  <r>
    <x v="935"/>
    <x v="112"/>
    <x v="894"/>
    <x v="41"/>
    <x v="1"/>
    <x v="493"/>
    <x v="717"/>
    <x v="0"/>
    <x v="0"/>
    <x v="1"/>
    <x v="0"/>
    <x v="35"/>
    <x v="143"/>
    <x v="0"/>
    <x v="1"/>
    <x v="2"/>
  </r>
  <r>
    <x v="936"/>
    <x v="55"/>
    <x v="890"/>
    <x v="42"/>
    <x v="3"/>
    <x v="493"/>
    <x v="713"/>
    <x v="0"/>
    <x v="2"/>
    <x v="1"/>
    <x v="1"/>
    <x v="26"/>
    <x v="102"/>
    <x v="2"/>
    <x v="1"/>
    <x v="1"/>
  </r>
  <r>
    <x v="937"/>
    <x v="680"/>
    <x v="895"/>
    <x v="34"/>
    <x v="0"/>
    <x v="493"/>
    <x v="2"/>
    <x v="0"/>
    <x v="0"/>
    <x v="2"/>
    <x v="1"/>
    <x v="29"/>
    <x v="174"/>
    <x v="0"/>
    <x v="2"/>
    <x v="2"/>
  </r>
  <r>
    <x v="938"/>
    <x v="94"/>
    <x v="896"/>
    <x v="47"/>
    <x v="5"/>
    <x v="493"/>
    <x v="2"/>
    <x v="0"/>
    <x v="1"/>
    <x v="2"/>
    <x v="2"/>
    <x v="39"/>
    <x v="164"/>
    <x v="1"/>
    <x v="2"/>
    <x v="0"/>
  </r>
  <r>
    <x v="939"/>
    <x v="160"/>
    <x v="897"/>
    <x v="15"/>
    <x v="5"/>
    <x v="493"/>
    <x v="718"/>
    <x v="0"/>
    <x v="1"/>
    <x v="2"/>
    <x v="3"/>
    <x v="13"/>
    <x v="6"/>
    <x v="1"/>
    <x v="2"/>
    <x v="0"/>
  </r>
  <r>
    <x v="940"/>
    <x v="681"/>
    <x v="898"/>
    <x v="41"/>
    <x v="0"/>
    <x v="493"/>
    <x v="719"/>
    <x v="0"/>
    <x v="0"/>
    <x v="1"/>
    <x v="0"/>
    <x v="35"/>
    <x v="177"/>
    <x v="0"/>
    <x v="1"/>
    <x v="0"/>
  </r>
  <r>
    <x v="941"/>
    <x v="502"/>
    <x v="899"/>
    <x v="14"/>
    <x v="0"/>
    <x v="493"/>
    <x v="720"/>
    <x v="0"/>
    <x v="2"/>
    <x v="0"/>
    <x v="3"/>
    <x v="12"/>
    <x v="52"/>
    <x v="2"/>
    <x v="0"/>
    <x v="0"/>
  </r>
  <r>
    <x v="942"/>
    <x v="682"/>
    <x v="900"/>
    <x v="28"/>
    <x v="2"/>
    <x v="493"/>
    <x v="721"/>
    <x v="1"/>
    <x v="1"/>
    <x v="0"/>
    <x v="2"/>
    <x v="25"/>
    <x v="175"/>
    <x v="1"/>
    <x v="0"/>
    <x v="0"/>
  </r>
  <r>
    <x v="943"/>
    <x v="683"/>
    <x v="901"/>
    <x v="41"/>
    <x v="4"/>
    <x v="493"/>
    <x v="722"/>
    <x v="0"/>
    <x v="0"/>
    <x v="1"/>
    <x v="0"/>
    <x v="35"/>
    <x v="62"/>
    <x v="0"/>
    <x v="1"/>
    <x v="2"/>
  </r>
  <r>
    <x v="944"/>
    <x v="594"/>
    <x v="902"/>
    <x v="43"/>
    <x v="2"/>
    <x v="493"/>
    <x v="723"/>
    <x v="0"/>
    <x v="3"/>
    <x v="0"/>
    <x v="2"/>
    <x v="36"/>
    <x v="116"/>
    <x v="3"/>
    <x v="0"/>
    <x v="2"/>
  </r>
  <r>
    <x v="945"/>
    <x v="389"/>
    <x v="903"/>
    <x v="20"/>
    <x v="1"/>
    <x v="493"/>
    <x v="724"/>
    <x v="2"/>
    <x v="2"/>
    <x v="2"/>
    <x v="1"/>
    <x v="7"/>
    <x v="44"/>
    <x v="2"/>
    <x v="2"/>
    <x v="0"/>
  </r>
  <r>
    <x v="946"/>
    <x v="583"/>
    <x v="904"/>
    <x v="0"/>
    <x v="3"/>
    <x v="493"/>
    <x v="2"/>
    <x v="2"/>
    <x v="0"/>
    <x v="0"/>
    <x v="0"/>
    <x v="0"/>
    <x v="44"/>
    <x v="0"/>
    <x v="0"/>
    <x v="0"/>
  </r>
  <r>
    <x v="947"/>
    <x v="647"/>
    <x v="905"/>
    <x v="37"/>
    <x v="5"/>
    <x v="493"/>
    <x v="2"/>
    <x v="0"/>
    <x v="2"/>
    <x v="0"/>
    <x v="2"/>
    <x v="31"/>
    <x v="71"/>
    <x v="2"/>
    <x v="0"/>
    <x v="0"/>
  </r>
  <r>
    <x v="948"/>
    <x v="366"/>
    <x v="906"/>
    <x v="15"/>
    <x v="1"/>
    <x v="493"/>
    <x v="2"/>
    <x v="0"/>
    <x v="1"/>
    <x v="2"/>
    <x v="3"/>
    <x v="13"/>
    <x v="94"/>
    <x v="1"/>
    <x v="2"/>
    <x v="2"/>
  </r>
  <r>
    <x v="948"/>
    <x v="366"/>
    <x v="906"/>
    <x v="31"/>
    <x v="0"/>
    <x v="493"/>
    <x v="2"/>
    <x v="0"/>
    <x v="3"/>
    <x v="2"/>
    <x v="1"/>
    <x v="26"/>
    <x v="42"/>
    <x v="3"/>
    <x v="2"/>
    <x v="2"/>
  </r>
  <r>
    <x v="949"/>
    <x v="684"/>
    <x v="907"/>
    <x v="26"/>
    <x v="3"/>
    <x v="493"/>
    <x v="2"/>
    <x v="1"/>
    <x v="3"/>
    <x v="1"/>
    <x v="2"/>
    <x v="23"/>
    <x v="63"/>
    <x v="3"/>
    <x v="1"/>
    <x v="2"/>
  </r>
  <r>
    <x v="950"/>
    <x v="506"/>
    <x v="908"/>
    <x v="2"/>
    <x v="5"/>
    <x v="493"/>
    <x v="2"/>
    <x v="0"/>
    <x v="2"/>
    <x v="1"/>
    <x v="0"/>
    <x v="2"/>
    <x v="17"/>
    <x v="2"/>
    <x v="1"/>
    <x v="2"/>
  </r>
  <r>
    <x v="951"/>
    <x v="685"/>
    <x v="909"/>
    <x v="16"/>
    <x v="3"/>
    <x v="493"/>
    <x v="2"/>
    <x v="1"/>
    <x v="2"/>
    <x v="2"/>
    <x v="3"/>
    <x v="14"/>
    <x v="168"/>
    <x v="2"/>
    <x v="2"/>
    <x v="2"/>
  </r>
  <r>
    <x v="952"/>
    <x v="191"/>
    <x v="910"/>
    <x v="4"/>
    <x v="2"/>
    <x v="493"/>
    <x v="725"/>
    <x v="0"/>
    <x v="0"/>
    <x v="1"/>
    <x v="2"/>
    <x v="4"/>
    <x v="142"/>
    <x v="0"/>
    <x v="1"/>
    <x v="2"/>
  </r>
  <r>
    <x v="953"/>
    <x v="686"/>
    <x v="906"/>
    <x v="8"/>
    <x v="1"/>
    <x v="493"/>
    <x v="2"/>
    <x v="0"/>
    <x v="0"/>
    <x v="0"/>
    <x v="1"/>
    <x v="7"/>
    <x v="44"/>
    <x v="0"/>
    <x v="0"/>
    <x v="2"/>
  </r>
  <r>
    <x v="954"/>
    <x v="687"/>
    <x v="906"/>
    <x v="19"/>
    <x v="4"/>
    <x v="493"/>
    <x v="2"/>
    <x v="0"/>
    <x v="2"/>
    <x v="0"/>
    <x v="1"/>
    <x v="17"/>
    <x v="25"/>
    <x v="2"/>
    <x v="0"/>
    <x v="1"/>
  </r>
  <r>
    <x v="955"/>
    <x v="629"/>
    <x v="911"/>
    <x v="9"/>
    <x v="2"/>
    <x v="493"/>
    <x v="726"/>
    <x v="0"/>
    <x v="2"/>
    <x v="2"/>
    <x v="0"/>
    <x v="0"/>
    <x v="138"/>
    <x v="2"/>
    <x v="2"/>
    <x v="2"/>
  </r>
  <r>
    <x v="956"/>
    <x v="688"/>
    <x v="912"/>
    <x v="18"/>
    <x v="3"/>
    <x v="493"/>
    <x v="2"/>
    <x v="2"/>
    <x v="1"/>
    <x v="0"/>
    <x v="3"/>
    <x v="16"/>
    <x v="24"/>
    <x v="1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otalSales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compactData="0" showDrill="1" multipleFieldFilters="0" chartFormat="12">
  <location ref="A3:F42" firstHeaderRow="1" firstDataRow="2" firstDataCol="2"/>
  <pivotFields count="17">
    <pivotField compact="0" defaultSubtotal="0" outline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axis="axisRow" compact="0" defaultSubtotal="0" outline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outline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outline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outline="0" showAll="0">
      <items count="6">
        <item x="2"/>
        <item x="0"/>
        <item x="3"/>
        <item x="4"/>
        <item x="1"/>
        <item x="5"/>
      </items>
    </pivotField>
    <pivotField compact="0" defaultSubtotal="0" outline="0" showAll="0">
      <items count="495">
        <item x="493"/>
        <item x="281"/>
        <item x="21"/>
        <item x="69"/>
        <item x="90"/>
        <item x="489"/>
        <item x="418"/>
        <item x="411"/>
        <item x="388"/>
        <item x="15"/>
        <item x="228"/>
        <item x="401"/>
        <item x="239"/>
        <item x="402"/>
        <item x="235"/>
        <item x="250"/>
        <item x="108"/>
        <item x="365"/>
        <item x="406"/>
        <item x="0"/>
        <item x="355"/>
        <item x="345"/>
        <item x="40"/>
        <item x="268"/>
        <item x="113"/>
        <item x="363"/>
        <item x="304"/>
        <item x="339"/>
        <item x="11"/>
        <item x="134"/>
        <item x="232"/>
        <item x="91"/>
        <item x="105"/>
        <item x="196"/>
        <item x="210"/>
        <item x="452"/>
        <item x="132"/>
        <item x="230"/>
        <item x="27"/>
        <item x="329"/>
        <item x="150"/>
        <item x="94"/>
        <item x="282"/>
        <item x="203"/>
        <item x="36"/>
        <item x="461"/>
        <item x="349"/>
        <item x="351"/>
        <item x="443"/>
        <item x="422"/>
        <item x="478"/>
        <item x="244"/>
        <item x="114"/>
        <item x="33"/>
        <item x="310"/>
        <item x="273"/>
        <item x="305"/>
        <item x="76"/>
        <item x="65"/>
        <item x="440"/>
        <item x="43"/>
        <item x="245"/>
        <item x="421"/>
        <item x="379"/>
        <item x="231"/>
        <item x="425"/>
        <item x="374"/>
        <item x="219"/>
        <item x="280"/>
        <item x="302"/>
        <item x="209"/>
        <item x="41"/>
        <item x="143"/>
        <item x="398"/>
        <item x="255"/>
        <item x="314"/>
        <item x="118"/>
        <item x="57"/>
        <item x="317"/>
        <item x="147"/>
        <item x="172"/>
        <item x="492"/>
        <item x="426"/>
        <item x="334"/>
        <item x="324"/>
        <item x="256"/>
        <item x="457"/>
        <item x="456"/>
        <item x="437"/>
        <item x="220"/>
        <item x="181"/>
        <item x="2"/>
        <item x="140"/>
        <item x="171"/>
        <item x="12"/>
        <item x="258"/>
        <item x="277"/>
        <item x="82"/>
        <item x="283"/>
        <item x="488"/>
        <item x="432"/>
        <item x="477"/>
        <item x="129"/>
        <item x="121"/>
        <item x="116"/>
        <item x="104"/>
        <item x="436"/>
        <item x="185"/>
        <item x="409"/>
        <item x="30"/>
        <item x="472"/>
        <item x="336"/>
        <item x="154"/>
        <item x="106"/>
        <item x="233"/>
        <item x="357"/>
        <item x="444"/>
        <item x="484"/>
        <item x="438"/>
        <item x="485"/>
        <item x="342"/>
        <item x="361"/>
        <item x="491"/>
        <item x="463"/>
        <item x="120"/>
        <item x="386"/>
        <item x="126"/>
        <item x="253"/>
        <item x="311"/>
        <item x="162"/>
        <item x="490"/>
        <item x="481"/>
        <item x="272"/>
        <item x="145"/>
        <item x="474"/>
        <item x="284"/>
        <item x="23"/>
        <item x="137"/>
        <item x="265"/>
        <item x="138"/>
        <item x="384"/>
        <item x="447"/>
        <item x="148"/>
        <item x="19"/>
        <item x="322"/>
        <item x="81"/>
        <item x="197"/>
        <item x="51"/>
        <item x="468"/>
        <item x="419"/>
        <item x="122"/>
        <item x="191"/>
        <item x="44"/>
        <item x="167"/>
        <item x="87"/>
        <item x="300"/>
        <item x="251"/>
        <item x="52"/>
        <item x="97"/>
        <item x="139"/>
        <item x="262"/>
        <item x="407"/>
        <item x="458"/>
        <item x="473"/>
        <item x="67"/>
        <item x="60"/>
        <item x="467"/>
        <item x="190"/>
        <item x="313"/>
        <item x="204"/>
        <item x="247"/>
        <item x="372"/>
        <item x="376"/>
        <item x="5"/>
        <item x="78"/>
        <item x="431"/>
        <item x="165"/>
        <item x="141"/>
        <item x="163"/>
        <item x="344"/>
        <item x="243"/>
        <item x="415"/>
        <item x="160"/>
        <item x="206"/>
        <item x="119"/>
        <item x="337"/>
        <item x="296"/>
        <item x="201"/>
        <item x="238"/>
        <item x="58"/>
        <item x="465"/>
        <item x="123"/>
        <item x="74"/>
        <item x="205"/>
        <item x="469"/>
        <item x="187"/>
        <item x="389"/>
        <item x="237"/>
        <item x="275"/>
        <item x="427"/>
        <item x="199"/>
        <item x="394"/>
        <item x="396"/>
        <item x="449"/>
        <item x="4"/>
        <item x="455"/>
        <item x="446"/>
        <item x="46"/>
        <item x="248"/>
        <item x="453"/>
        <item x="26"/>
        <item x="390"/>
        <item x="279"/>
        <item x="34"/>
        <item x="373"/>
        <item x="254"/>
        <item x="271"/>
        <item x="412"/>
        <item x="285"/>
        <item x="63"/>
        <item x="328"/>
        <item x="164"/>
        <item x="371"/>
        <item x="20"/>
        <item x="100"/>
        <item x="25"/>
        <item x="308"/>
        <item x="331"/>
        <item x="92"/>
        <item x="413"/>
        <item x="54"/>
        <item x="146"/>
        <item x="435"/>
        <item x="75"/>
        <item x="364"/>
        <item x="399"/>
        <item x="333"/>
        <item x="153"/>
        <item x="189"/>
        <item x="433"/>
        <item x="366"/>
        <item x="131"/>
        <item x="99"/>
        <item x="37"/>
        <item x="319"/>
        <item x="393"/>
        <item x="332"/>
        <item x="294"/>
        <item x="471"/>
        <item x="348"/>
        <item x="77"/>
        <item x="177"/>
        <item x="347"/>
        <item x="470"/>
        <item x="301"/>
        <item x="175"/>
        <item x="309"/>
        <item x="188"/>
        <item x="385"/>
        <item x="71"/>
        <item x="234"/>
        <item x="483"/>
        <item x="391"/>
        <item x="460"/>
        <item x="368"/>
        <item x="410"/>
        <item x="80"/>
        <item x="259"/>
        <item x="89"/>
        <item x="400"/>
        <item x="242"/>
        <item x="149"/>
        <item x="10"/>
        <item x="278"/>
        <item x="112"/>
        <item x="343"/>
        <item x="297"/>
        <item x="269"/>
        <item x="486"/>
        <item x="434"/>
        <item x="207"/>
        <item x="221"/>
        <item x="267"/>
        <item x="381"/>
        <item x="298"/>
        <item x="424"/>
        <item x="295"/>
        <item x="340"/>
        <item x="448"/>
        <item x="335"/>
        <item x="184"/>
        <item x="264"/>
        <item x="135"/>
        <item x="193"/>
        <item x="73"/>
        <item x="316"/>
        <item x="307"/>
        <item x="475"/>
        <item x="377"/>
        <item x="39"/>
        <item x="68"/>
        <item x="45"/>
        <item x="417"/>
        <item x="124"/>
        <item x="408"/>
        <item x="276"/>
        <item x="95"/>
        <item x="260"/>
        <item x="320"/>
        <item x="286"/>
        <item x="61"/>
        <item x="194"/>
        <item x="397"/>
        <item x="213"/>
        <item x="430"/>
        <item x="55"/>
        <item x="315"/>
        <item x="321"/>
        <item x="382"/>
        <item x="439"/>
        <item x="405"/>
        <item x="326"/>
        <item x="144"/>
        <item x="459"/>
        <item x="38"/>
        <item x="383"/>
        <item x="215"/>
        <item x="3"/>
        <item x="125"/>
        <item x="395"/>
        <item x="403"/>
        <item x="338"/>
        <item x="214"/>
        <item x="8"/>
        <item x="86"/>
        <item x="110"/>
        <item x="93"/>
        <item x="226"/>
        <item x="476"/>
        <item x="59"/>
        <item x="107"/>
        <item x="133"/>
        <item x="414"/>
        <item x="252"/>
        <item x="142"/>
        <item x="266"/>
        <item x="158"/>
        <item x="367"/>
        <item x="156"/>
        <item x="98"/>
        <item x="16"/>
        <item x="103"/>
        <item x="318"/>
        <item x="211"/>
        <item x="217"/>
        <item x="274"/>
        <item x="192"/>
        <item x="180"/>
        <item x="360"/>
        <item x="494"/>
        <item x="359"/>
        <item x="32"/>
        <item x="454"/>
        <item x="88"/>
        <item x="22"/>
        <item x="218"/>
        <item x="66"/>
        <item x="9"/>
        <item x="31"/>
        <item x="155"/>
        <item x="182"/>
        <item x="7"/>
        <item x="441"/>
        <item x="451"/>
        <item x="151"/>
        <item x="299"/>
        <item x="96"/>
        <item x="375"/>
        <item x="287"/>
        <item x="1"/>
        <item x="257"/>
        <item x="115"/>
        <item x="224"/>
        <item x="53"/>
        <item x="166"/>
        <item x="429"/>
        <item x="487"/>
        <item x="198"/>
        <item x="222"/>
        <item x="24"/>
        <item x="462"/>
        <item x="173"/>
        <item x="369"/>
        <item x="208"/>
        <item x="289"/>
        <item x="109"/>
        <item x="227"/>
        <item x="358"/>
        <item x="325"/>
        <item x="152"/>
        <item x="291"/>
        <item x="464"/>
        <item x="380"/>
        <item x="362"/>
        <item x="216"/>
        <item x="229"/>
        <item x="416"/>
        <item x="428"/>
        <item x="6"/>
        <item x="127"/>
        <item x="346"/>
        <item x="236"/>
        <item x="50"/>
        <item x="47"/>
        <item x="290"/>
        <item x="49"/>
        <item x="482"/>
        <item x="370"/>
        <item x="183"/>
        <item x="102"/>
        <item x="79"/>
        <item x="13"/>
        <item x="356"/>
        <item x="176"/>
        <item x="85"/>
        <item x="35"/>
        <item x="442"/>
        <item x="480"/>
        <item x="378"/>
        <item x="56"/>
        <item x="303"/>
        <item x="352"/>
        <item x="174"/>
        <item x="83"/>
        <item x="330"/>
        <item x="354"/>
        <item x="392"/>
        <item x="404"/>
        <item x="225"/>
        <item x="445"/>
        <item x="423"/>
        <item x="161"/>
        <item x="195"/>
        <item x="420"/>
        <item x="157"/>
        <item x="62"/>
        <item x="84"/>
        <item x="241"/>
        <item x="353"/>
        <item x="327"/>
        <item x="101"/>
        <item x="130"/>
        <item x="202"/>
        <item x="168"/>
        <item x="186"/>
        <item x="159"/>
        <item x="28"/>
        <item x="341"/>
        <item x="14"/>
        <item x="64"/>
        <item x="117"/>
        <item x="179"/>
        <item x="323"/>
        <item x="288"/>
        <item x="17"/>
        <item x="246"/>
        <item x="293"/>
        <item x="70"/>
        <item x="261"/>
        <item x="387"/>
        <item x="466"/>
        <item x="48"/>
        <item x="306"/>
        <item x="350"/>
        <item x="223"/>
        <item x="249"/>
        <item x="312"/>
        <item x="111"/>
        <item x="263"/>
        <item x="240"/>
        <item x="170"/>
        <item x="479"/>
        <item x="29"/>
        <item x="178"/>
        <item x="450"/>
        <item x="72"/>
        <item x="169"/>
        <item x="200"/>
        <item x="212"/>
        <item x="42"/>
        <item x="136"/>
        <item x="128"/>
        <item x="270"/>
        <item x="292"/>
        <item x="18"/>
      </items>
    </pivotField>
    <pivotField compact="0" defaultSubtotal="0" outline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defaultSubtotal="0" outline="0" showAll="0">
      <items count="3">
        <item x="1"/>
        <item x="2"/>
        <item x="0"/>
      </items>
    </pivotField>
    <pivotField axis="axisCol"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x="1"/>
        <item x="0"/>
      </items>
    </pivotField>
    <pivotField compact="0" defaultSubtotal="0" outline="0" showAll="0">
      <items count="4">
        <item h="1" x="3"/>
        <item h="1" x="1"/>
        <item h="1" x="0"/>
        <item x="2"/>
      </items>
    </pivotField>
    <pivotField compact="0" defaultSubtotal="0" outline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outline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outline="0" showAll="0">
      <items count="4">
        <item x="2"/>
        <item x="1"/>
        <item x="3"/>
        <item x="0"/>
      </items>
    </pivotField>
    <pivotField compact="0" defaultSubtotal="0" outline="0" showAll="0">
      <items count="3">
        <item x="2"/>
        <item h="1" x="1"/>
        <item h="1" x="0"/>
      </items>
    </pivotField>
    <pivotField compact="0" outline="0" subtotalTop="0" showAll="0">
      <items count="4">
        <item x="1"/>
        <item x="2"/>
        <item x="0"/>
        <item t="default"/>
      </items>
    </pivotField>
    <pivotField axis="axisRow" compact="0" defaultSubtotal="0" outline="0" subtotalTop="0" showAll="0">
      <items count="6">
        <item x="0"/>
        <item x="1"/>
        <item x="2"/>
        <item x="3"/>
        <item x="4"/>
        <item x="5"/>
      </items>
    </pivotField>
  </pivotFields>
  <rowFields count="2">
    <field x="16"/>
    <field x="1"/>
  </rowFields>
  <rowItems count="38">
    <i>
      <x v="1"/>
      <x v="1"/>
    </i>
    <i r="1">
      <x v="2"/>
    </i>
    <i r="1">
      <x v="3"/>
    </i>
    <i r="1">
      <x v="6"/>
    </i>
    <i r="1">
      <x v="7"/>
    </i>
    <i r="1">
      <x v="9"/>
    </i>
    <i r="1">
      <x v="10"/>
    </i>
    <i r="1">
      <x v="11"/>
    </i>
    <i r="1">
      <x v="12"/>
    </i>
    <i>
      <x v="2"/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3"/>
      <x v="1"/>
    </i>
    <i r="1">
      <x v="2"/>
    </i>
    <i r="1">
      <x v="3"/>
    </i>
    <i r="1">
      <x v="4"/>
    </i>
    <i r="1">
      <x v="5"/>
    </i>
    <i r="1">
      <x v="6"/>
    </i>
    <i r="1">
      <x v="8"/>
    </i>
    <i r="1">
      <x v="9"/>
    </i>
    <i r="1">
      <x v="10"/>
    </i>
    <i r="1">
      <x v="11"/>
    </i>
    <i>
      <x v="4"/>
      <x v="1"/>
    </i>
    <i r="1">
      <x v="2"/>
    </i>
    <i r="1">
      <x v="3"/>
    </i>
    <i r="1">
      <x v="4"/>
    </i>
    <i r="1">
      <x v="5"/>
    </i>
    <i r="1">
      <x v="6"/>
    </i>
    <i r="1">
      <x v="7"/>
    </i>
  </rowItems>
  <colFields count="1">
    <field x="8"/>
  </colFields>
  <colItems count="4">
    <i>
      <x/>
    </i>
    <i>
      <x v="1"/>
    </i>
    <i>
      <x v="2"/>
    </i>
    <i>
      <x v="3"/>
    </i>
  </colItems>
  <dataFields count="1">
    <dataField name="Sum of Sales" fld="12" baseField="0" baseItem="0" numFmtId="3"/>
  </dataFields>
  <pivotTableStyleInfo name="PivotStylePreset5_Accent1" showRowHeaders="1" showColHeaders="1" showRow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12">
  <location ref="A3:B6" firstHeaderRow="1" firstDataRow="1" firstDataCol="1"/>
  <pivotFields count="17">
    <pivotField compact="0" defaultSubtotal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showAll="0">
      <items count="6">
        <item x="2"/>
        <item x="0"/>
        <item x="3"/>
        <item x="4"/>
        <item x="1"/>
        <item x="5"/>
      </items>
    </pivotField>
    <pivotField compact="0" defaultSubtotal="0" showAll="0">
      <items count="495">
        <item x="493"/>
        <item x="281"/>
        <item x="21"/>
        <item x="69"/>
        <item x="90"/>
        <item x="489"/>
        <item x="418"/>
        <item x="411"/>
        <item x="388"/>
        <item x="15"/>
        <item x="228"/>
        <item x="401"/>
        <item x="239"/>
        <item x="402"/>
        <item x="235"/>
        <item x="250"/>
        <item x="108"/>
        <item x="365"/>
        <item x="406"/>
        <item x="0"/>
        <item x="355"/>
        <item x="345"/>
        <item x="40"/>
        <item x="268"/>
        <item x="113"/>
        <item x="363"/>
        <item x="304"/>
        <item x="339"/>
        <item x="11"/>
        <item x="134"/>
        <item x="232"/>
        <item x="91"/>
        <item x="105"/>
        <item x="196"/>
        <item x="210"/>
        <item x="452"/>
        <item x="132"/>
        <item x="230"/>
        <item x="27"/>
        <item x="329"/>
        <item x="150"/>
        <item x="94"/>
        <item x="282"/>
        <item x="203"/>
        <item x="36"/>
        <item x="461"/>
        <item x="349"/>
        <item x="351"/>
        <item x="443"/>
        <item x="422"/>
        <item x="478"/>
        <item x="244"/>
        <item x="114"/>
        <item x="33"/>
        <item x="310"/>
        <item x="273"/>
        <item x="305"/>
        <item x="76"/>
        <item x="65"/>
        <item x="440"/>
        <item x="43"/>
        <item x="245"/>
        <item x="421"/>
        <item x="379"/>
        <item x="231"/>
        <item x="425"/>
        <item x="374"/>
        <item x="219"/>
        <item x="280"/>
        <item x="302"/>
        <item x="209"/>
        <item x="41"/>
        <item x="143"/>
        <item x="398"/>
        <item x="255"/>
        <item x="314"/>
        <item x="118"/>
        <item x="57"/>
        <item x="317"/>
        <item x="147"/>
        <item x="172"/>
        <item x="492"/>
        <item x="426"/>
        <item x="334"/>
        <item x="324"/>
        <item x="256"/>
        <item x="457"/>
        <item x="456"/>
        <item x="437"/>
        <item x="220"/>
        <item x="181"/>
        <item x="2"/>
        <item x="140"/>
        <item x="171"/>
        <item x="12"/>
        <item x="258"/>
        <item x="277"/>
        <item x="82"/>
        <item x="283"/>
        <item x="488"/>
        <item x="432"/>
        <item x="477"/>
        <item x="129"/>
        <item x="121"/>
        <item x="116"/>
        <item x="104"/>
        <item x="436"/>
        <item x="185"/>
        <item x="409"/>
        <item x="30"/>
        <item x="472"/>
        <item x="336"/>
        <item x="154"/>
        <item x="106"/>
        <item x="233"/>
        <item x="357"/>
        <item x="444"/>
        <item x="484"/>
        <item x="438"/>
        <item x="485"/>
        <item x="342"/>
        <item x="361"/>
        <item x="491"/>
        <item x="463"/>
        <item x="120"/>
        <item x="386"/>
        <item x="126"/>
        <item x="253"/>
        <item x="311"/>
        <item x="162"/>
        <item x="490"/>
        <item x="481"/>
        <item x="272"/>
        <item x="145"/>
        <item x="474"/>
        <item x="284"/>
        <item x="23"/>
        <item x="137"/>
        <item x="265"/>
        <item x="138"/>
        <item x="384"/>
        <item x="447"/>
        <item x="148"/>
        <item x="19"/>
        <item x="322"/>
        <item x="81"/>
        <item x="197"/>
        <item x="51"/>
        <item x="468"/>
        <item x="419"/>
        <item x="122"/>
        <item x="191"/>
        <item x="44"/>
        <item x="167"/>
        <item x="87"/>
        <item x="300"/>
        <item x="251"/>
        <item x="52"/>
        <item x="97"/>
        <item x="139"/>
        <item x="262"/>
        <item x="407"/>
        <item x="458"/>
        <item x="473"/>
        <item x="67"/>
        <item x="60"/>
        <item x="467"/>
        <item x="190"/>
        <item x="313"/>
        <item x="204"/>
        <item x="247"/>
        <item x="372"/>
        <item x="376"/>
        <item x="5"/>
        <item x="78"/>
        <item x="431"/>
        <item x="165"/>
        <item x="141"/>
        <item x="163"/>
        <item x="344"/>
        <item x="243"/>
        <item x="415"/>
        <item x="160"/>
        <item x="206"/>
        <item x="119"/>
        <item x="337"/>
        <item x="296"/>
        <item x="201"/>
        <item x="238"/>
        <item x="58"/>
        <item x="465"/>
        <item x="123"/>
        <item x="74"/>
        <item x="205"/>
        <item x="469"/>
        <item x="187"/>
        <item x="389"/>
        <item x="237"/>
        <item x="275"/>
        <item x="427"/>
        <item x="199"/>
        <item x="394"/>
        <item x="396"/>
        <item x="449"/>
        <item x="4"/>
        <item x="455"/>
        <item x="446"/>
        <item x="46"/>
        <item x="248"/>
        <item x="453"/>
        <item x="26"/>
        <item x="390"/>
        <item x="279"/>
        <item x="34"/>
        <item x="373"/>
        <item x="254"/>
        <item x="271"/>
        <item x="412"/>
        <item x="285"/>
        <item x="63"/>
        <item x="328"/>
        <item x="164"/>
        <item x="371"/>
        <item x="20"/>
        <item x="100"/>
        <item x="25"/>
        <item x="308"/>
        <item x="331"/>
        <item x="92"/>
        <item x="413"/>
        <item x="54"/>
        <item x="146"/>
        <item x="435"/>
        <item x="75"/>
        <item x="364"/>
        <item x="399"/>
        <item x="333"/>
        <item x="153"/>
        <item x="189"/>
        <item x="433"/>
        <item x="366"/>
        <item x="131"/>
        <item x="99"/>
        <item x="37"/>
        <item x="319"/>
        <item x="393"/>
        <item x="332"/>
        <item x="294"/>
        <item x="471"/>
        <item x="348"/>
        <item x="77"/>
        <item x="177"/>
        <item x="347"/>
        <item x="470"/>
        <item x="301"/>
        <item x="175"/>
        <item x="309"/>
        <item x="188"/>
        <item x="385"/>
        <item x="71"/>
        <item x="234"/>
        <item x="483"/>
        <item x="391"/>
        <item x="460"/>
        <item x="368"/>
        <item x="410"/>
        <item x="80"/>
        <item x="259"/>
        <item x="89"/>
        <item x="400"/>
        <item x="242"/>
        <item x="149"/>
        <item x="10"/>
        <item x="278"/>
        <item x="112"/>
        <item x="343"/>
        <item x="297"/>
        <item x="269"/>
        <item x="486"/>
        <item x="434"/>
        <item x="207"/>
        <item x="221"/>
        <item x="267"/>
        <item x="381"/>
        <item x="298"/>
        <item x="424"/>
        <item x="295"/>
        <item x="340"/>
        <item x="448"/>
        <item x="335"/>
        <item x="184"/>
        <item x="264"/>
        <item x="135"/>
        <item x="193"/>
        <item x="73"/>
        <item x="316"/>
        <item x="307"/>
        <item x="475"/>
        <item x="377"/>
        <item x="39"/>
        <item x="68"/>
        <item x="45"/>
        <item x="417"/>
        <item x="124"/>
        <item x="408"/>
        <item x="276"/>
        <item x="95"/>
        <item x="260"/>
        <item x="320"/>
        <item x="286"/>
        <item x="61"/>
        <item x="194"/>
        <item x="397"/>
        <item x="213"/>
        <item x="430"/>
        <item x="55"/>
        <item x="315"/>
        <item x="321"/>
        <item x="382"/>
        <item x="439"/>
        <item x="405"/>
        <item x="326"/>
        <item x="144"/>
        <item x="459"/>
        <item x="38"/>
        <item x="383"/>
        <item x="215"/>
        <item x="3"/>
        <item x="125"/>
        <item x="395"/>
        <item x="403"/>
        <item x="338"/>
        <item x="214"/>
        <item x="8"/>
        <item x="86"/>
        <item x="110"/>
        <item x="93"/>
        <item x="226"/>
        <item x="476"/>
        <item x="59"/>
        <item x="107"/>
        <item x="133"/>
        <item x="414"/>
        <item x="252"/>
        <item x="142"/>
        <item x="266"/>
        <item x="158"/>
        <item x="367"/>
        <item x="156"/>
        <item x="98"/>
        <item x="16"/>
        <item x="103"/>
        <item x="318"/>
        <item x="211"/>
        <item x="217"/>
        <item x="274"/>
        <item x="192"/>
        <item x="180"/>
        <item x="360"/>
        <item x="494"/>
        <item x="359"/>
        <item x="32"/>
        <item x="454"/>
        <item x="88"/>
        <item x="22"/>
        <item x="218"/>
        <item x="66"/>
        <item x="9"/>
        <item x="31"/>
        <item x="155"/>
        <item x="182"/>
        <item x="7"/>
        <item x="441"/>
        <item x="451"/>
        <item x="151"/>
        <item x="299"/>
        <item x="96"/>
        <item x="375"/>
        <item x="287"/>
        <item x="1"/>
        <item x="257"/>
        <item x="115"/>
        <item x="224"/>
        <item x="53"/>
        <item x="166"/>
        <item x="429"/>
        <item x="487"/>
        <item x="198"/>
        <item x="222"/>
        <item x="24"/>
        <item x="462"/>
        <item x="173"/>
        <item x="369"/>
        <item x="208"/>
        <item x="289"/>
        <item x="109"/>
        <item x="227"/>
        <item x="358"/>
        <item x="325"/>
        <item x="152"/>
        <item x="291"/>
        <item x="464"/>
        <item x="380"/>
        <item x="362"/>
        <item x="216"/>
        <item x="229"/>
        <item x="416"/>
        <item x="428"/>
        <item x="6"/>
        <item x="127"/>
        <item x="346"/>
        <item x="236"/>
        <item x="50"/>
        <item x="47"/>
        <item x="290"/>
        <item x="49"/>
        <item x="482"/>
        <item x="370"/>
        <item x="183"/>
        <item x="102"/>
        <item x="79"/>
        <item x="13"/>
        <item x="356"/>
        <item x="176"/>
        <item x="85"/>
        <item x="35"/>
        <item x="442"/>
        <item x="480"/>
        <item x="378"/>
        <item x="56"/>
        <item x="303"/>
        <item x="352"/>
        <item x="174"/>
        <item x="83"/>
        <item x="330"/>
        <item x="354"/>
        <item x="392"/>
        <item x="404"/>
        <item x="225"/>
        <item x="445"/>
        <item x="423"/>
        <item x="161"/>
        <item x="195"/>
        <item x="420"/>
        <item x="157"/>
        <item x="62"/>
        <item x="84"/>
        <item x="241"/>
        <item x="353"/>
        <item x="327"/>
        <item x="101"/>
        <item x="130"/>
        <item x="202"/>
        <item x="168"/>
        <item x="186"/>
        <item x="159"/>
        <item x="28"/>
        <item x="341"/>
        <item x="14"/>
        <item x="64"/>
        <item x="117"/>
        <item x="179"/>
        <item x="323"/>
        <item x="288"/>
        <item x="17"/>
        <item x="246"/>
        <item x="293"/>
        <item x="70"/>
        <item x="261"/>
        <item x="387"/>
        <item x="466"/>
        <item x="48"/>
        <item x="306"/>
        <item x="350"/>
        <item x="223"/>
        <item x="249"/>
        <item x="312"/>
        <item x="111"/>
        <item x="263"/>
        <item x="240"/>
        <item x="170"/>
        <item x="479"/>
        <item x="29"/>
        <item x="178"/>
        <item x="450"/>
        <item x="72"/>
        <item x="169"/>
        <item x="200"/>
        <item x="212"/>
        <item x="42"/>
        <item x="136"/>
        <item x="128"/>
        <item x="270"/>
        <item x="292"/>
        <item x="18"/>
      </items>
    </pivotField>
    <pivotField compact="0" defaultSubtotal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axis="axisRow" compact="0" sortType="ascending" defaultSubtotal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showAll="0">
      <items count="4">
        <item x="2"/>
        <item x="1"/>
        <item x="3"/>
        <item x="0"/>
      </items>
    </pivotField>
    <pivotField compact="0" defaultSubtotal="0" showAll="0">
      <items count="3">
        <item x="2"/>
        <item x="1"/>
        <item x="0"/>
      </items>
    </pivotField>
    <pivotField compact="0" defaultSubtotal="0" showAll="0">
      <items count="4">
        <item h="1" x="3"/>
        <item h="1" x="1"/>
        <item h="1" x="0"/>
        <item x="2"/>
      </items>
    </pivotField>
    <pivotField compact="0" defaultSubtotal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showAll="0">
      <items count="4">
        <item x="2"/>
        <item x="1"/>
        <item x="3"/>
        <item x="0"/>
      </items>
    </pivotField>
    <pivotField compact="0" defaultSubtotal="0" showAll="0">
      <items count="3">
        <item x="2"/>
        <item h="1" x="1"/>
        <item h="1" x="0"/>
      </items>
    </pivotField>
    <pivotField compact="0" defaultSubtotal="0" showAll="0">
      <items count="3">
        <item x="1"/>
        <item x="2"/>
        <item x="0"/>
      </items>
    </pivotField>
    <pivotField compact="0" defaultSubtotal="0" showAll="0">
      <items count="6">
        <item x="0"/>
        <item x="5"/>
        <item x="1"/>
        <item x="2"/>
        <item x="3"/>
        <item x="4"/>
      </items>
    </pivotField>
  </pivotFields>
  <rowFields count="1">
    <field x="7"/>
  </rowFields>
  <rowItems count="3">
    <i>
      <x v="1"/>
    </i>
    <i>
      <x/>
    </i>
    <i>
      <x v="2"/>
    </i>
  </rowItems>
  <colItems count="1">
    <i/>
  </colItems>
  <dataFields count="1">
    <dataField name="Sum of Sales" fld="12" baseField="0" baseItem="0" numFmtId="181"/>
  </dataFields>
  <pivotTableStyleInfo name="PivotStyleMedium9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rowGrandTotals="0" colGrandTotals="0" compact="0" indent="0" outline="1" compactData="0" outlineData="1" showDrill="1" multipleFieldFilters="0" chartFormat="14">
  <location ref="A3:B8" firstHeaderRow="1" firstDataRow="1" firstDataCol="1"/>
  <pivotFields count="17">
    <pivotField compact="0" defaultSubtotal="0" showAll="0">
      <items count="957">
        <item x="724"/>
        <item x="789"/>
        <item x="158"/>
        <item x="406"/>
        <item x="533"/>
        <item x="419"/>
        <item x="293"/>
        <item x="953"/>
        <item x="656"/>
        <item x="737"/>
        <item x="225"/>
        <item x="649"/>
        <item x="681"/>
        <item x="99"/>
        <item x="435"/>
        <item x="102"/>
        <item x="211"/>
        <item x="936"/>
        <item x="618"/>
        <item x="476"/>
        <item x="340"/>
        <item x="30"/>
        <item x="140"/>
        <item x="604"/>
        <item x="61"/>
        <item x="786"/>
        <item x="490"/>
        <item x="752"/>
        <item x="743"/>
        <item x="673"/>
        <item x="693"/>
        <item x="194"/>
        <item x="804"/>
        <item x="817"/>
        <item x="456"/>
        <item x="860"/>
        <item x="70"/>
        <item x="575"/>
        <item x="250"/>
        <item x="605"/>
        <item x="514"/>
        <item x="163"/>
        <item x="440"/>
        <item x="762"/>
        <item x="504"/>
        <item x="850"/>
        <item x="222"/>
        <item x="8"/>
        <item x="90"/>
        <item x="676"/>
        <item x="204"/>
        <item x="551"/>
        <item x="394"/>
        <item x="727"/>
        <item x="200"/>
        <item x="355"/>
        <item x="187"/>
        <item x="602"/>
        <item x="500"/>
        <item x="214"/>
        <item x="564"/>
        <item x="235"/>
        <item x="810"/>
        <item x="706"/>
        <item x="103"/>
        <item x="837"/>
        <item x="219"/>
        <item x="441"/>
        <item x="377"/>
        <item x="178"/>
        <item x="610"/>
        <item x="874"/>
        <item x="480"/>
        <item x="896"/>
        <item x="154"/>
        <item x="269"/>
        <item x="740"/>
        <item x="846"/>
        <item x="425"/>
        <item x="152"/>
        <item x="213"/>
        <item x="697"/>
        <item x="323"/>
        <item x="25"/>
        <item x="826"/>
        <item x="166"/>
        <item x="616"/>
        <item x="771"/>
        <item x="777"/>
        <item x="306"/>
        <item x="202"/>
        <item x="548"/>
        <item x="509"/>
        <item x="646"/>
        <item x="463"/>
        <item x="256"/>
        <item x="75"/>
        <item x="685"/>
        <item x="291"/>
        <item x="606"/>
        <item x="478"/>
        <item x="531"/>
        <item x="447"/>
        <item x="593"/>
        <item x="735"/>
        <item x="3"/>
        <item x="50"/>
        <item x="672"/>
        <item x="418"/>
        <item x="283"/>
        <item x="402"/>
        <item x="518"/>
        <item x="120"/>
        <item x="655"/>
        <item x="906"/>
        <item x="680"/>
        <item x="704"/>
        <item x="902"/>
        <item x="300"/>
        <item x="635"/>
        <item x="92"/>
        <item x="43"/>
        <item x="879"/>
        <item x="722"/>
        <item x="180"/>
        <item x="511"/>
        <item x="273"/>
        <item x="138"/>
        <item x="244"/>
        <item x="491"/>
        <item x="348"/>
        <item x="85"/>
        <item x="309"/>
        <item x="333"/>
        <item x="368"/>
        <item x="382"/>
        <item x="41"/>
        <item x="243"/>
        <item x="334"/>
        <item x="827"/>
        <item x="871"/>
        <item x="369"/>
        <item x="497"/>
        <item x="318"/>
        <item x="520"/>
        <item x="569"/>
        <item x="927"/>
        <item x="948"/>
        <item x="383"/>
        <item x="322"/>
        <item x="925"/>
        <item x="46"/>
        <item x="835"/>
        <item x="601"/>
        <item x="876"/>
        <item x="451"/>
        <item x="585"/>
        <item x="807"/>
        <item x="867"/>
        <item x="545"/>
        <item x="699"/>
        <item x="51"/>
        <item x="56"/>
        <item x="270"/>
        <item x="386"/>
        <item x="674"/>
        <item x="448"/>
        <item x="155"/>
        <item x="717"/>
        <item x="134"/>
        <item x="156"/>
        <item x="373"/>
        <item x="736"/>
        <item x="302"/>
        <item x="223"/>
        <item x="469"/>
        <item x="849"/>
        <item x="151"/>
        <item x="170"/>
        <item x="434"/>
        <item x="367"/>
        <item x="174"/>
        <item x="894"/>
        <item x="624"/>
        <item x="882"/>
        <item x="352"/>
        <item x="255"/>
        <item x="557"/>
        <item x="89"/>
        <item x="473"/>
        <item x="23"/>
        <item x="598"/>
        <item x="212"/>
        <item x="663"/>
        <item x="652"/>
        <item x="644"/>
        <item x="6"/>
        <item x="1"/>
        <item x="547"/>
        <item x="470"/>
        <item x="890"/>
        <item x="930"/>
        <item x="315"/>
        <item x="455"/>
        <item x="20"/>
        <item x="341"/>
        <item x="513"/>
        <item x="833"/>
        <item x="93"/>
        <item x="764"/>
        <item x="508"/>
        <item x="339"/>
        <item x="168"/>
        <item x="742"/>
        <item x="241"/>
        <item x="503"/>
        <item x="384"/>
        <item x="745"/>
        <item x="227"/>
        <item x="186"/>
        <item x="747"/>
        <item x="356"/>
        <item x="354"/>
        <item x="696"/>
        <item x="842"/>
        <item x="784"/>
        <item x="623"/>
        <item x="13"/>
        <item x="422"/>
        <item x="65"/>
        <item x="944"/>
        <item x="488"/>
        <item x="630"/>
        <item x="29"/>
        <item x="237"/>
        <item x="124"/>
        <item x="955"/>
        <item x="327"/>
        <item x="375"/>
        <item x="271"/>
        <item x="591"/>
        <item x="946"/>
        <item x="305"/>
        <item x="12"/>
        <item x="287"/>
        <item x="113"/>
        <item x="117"/>
        <item x="104"/>
        <item x="790"/>
        <item x="349"/>
        <item x="37"/>
        <item x="924"/>
        <item x="845"/>
        <item x="941"/>
        <item x="555"/>
        <item x="910"/>
        <item x="246"/>
        <item x="197"/>
        <item x="450"/>
        <item x="756"/>
        <item x="917"/>
        <item x="431"/>
        <item x="720"/>
        <item x="474"/>
        <item x="351"/>
        <item x="776"/>
        <item x="878"/>
        <item x="157"/>
        <item x="33"/>
        <item x="345"/>
        <item x="915"/>
        <item x="409"/>
        <item x="805"/>
        <item x="319"/>
        <item x="794"/>
        <item x="831"/>
        <item x="931"/>
        <item x="542"/>
        <item x="401"/>
        <item x="263"/>
        <item x="39"/>
        <item x="823"/>
        <item x="94"/>
        <item x="848"/>
        <item x="622"/>
        <item x="452"/>
        <item x="395"/>
        <item x="923"/>
        <item x="53"/>
        <item x="634"/>
        <item x="72"/>
        <item x="260"/>
        <item x="229"/>
        <item x="628"/>
        <item x="184"/>
        <item x="78"/>
        <item x="633"/>
        <item x="308"/>
        <item x="532"/>
        <item x="393"/>
        <item x="582"/>
        <item x="381"/>
        <item x="17"/>
        <item x="467"/>
        <item x="239"/>
        <item x="608"/>
        <item x="81"/>
        <item x="251"/>
        <item x="859"/>
        <item x="868"/>
        <item x="856"/>
        <item x="411"/>
        <item x="797"/>
        <item x="181"/>
        <item x="813"/>
        <item x="328"/>
        <item x="236"/>
        <item x="546"/>
        <item x="484"/>
        <item x="4"/>
        <item x="161"/>
        <item x="956"/>
        <item x="933"/>
        <item x="461"/>
        <item x="226"/>
        <item x="87"/>
        <item x="11"/>
        <item x="729"/>
        <item x="498"/>
        <item x="607"/>
        <item x="682"/>
        <item x="765"/>
        <item x="424"/>
        <item x="728"/>
        <item x="587"/>
        <item x="268"/>
        <item x="208"/>
        <item x="284"/>
        <item x="148"/>
        <item x="492"/>
        <item x="295"/>
        <item x="133"/>
        <item x="648"/>
        <item x="297"/>
        <item x="264"/>
        <item x="359"/>
        <item x="900"/>
        <item x="63"/>
        <item x="477"/>
        <item x="221"/>
        <item x="639"/>
        <item x="811"/>
        <item x="408"/>
        <item x="216"/>
        <item x="919"/>
        <item x="791"/>
        <item x="118"/>
        <item x="331"/>
        <item x="142"/>
        <item x="726"/>
        <item x="399"/>
        <item x="494"/>
        <item x="290"/>
        <item x="405"/>
        <item x="130"/>
        <item x="614"/>
        <item x="217"/>
        <item x="337"/>
        <item x="626"/>
        <item x="589"/>
        <item x="392"/>
        <item x="2"/>
        <item x="502"/>
        <item x="857"/>
        <item x="460"/>
        <item x="899"/>
        <item x="675"/>
        <item x="677"/>
        <item x="661"/>
        <item x="446"/>
        <item x="774"/>
        <item x="884"/>
        <item x="778"/>
        <item x="723"/>
        <item x="249"/>
        <item x="918"/>
        <item x="397"/>
        <item x="705"/>
        <item x="798"/>
        <item x="788"/>
        <item x="949"/>
        <item x="48"/>
        <item x="489"/>
        <item x="182"/>
        <item x="603"/>
        <item x="843"/>
        <item x="288"/>
        <item x="939"/>
        <item x="861"/>
        <item x="76"/>
        <item x="453"/>
        <item x="64"/>
        <item x="278"/>
        <item x="218"/>
        <item x="387"/>
        <item x="203"/>
        <item x="88"/>
        <item x="378"/>
        <item x="852"/>
        <item x="841"/>
        <item x="698"/>
        <item x="67"/>
        <item x="32"/>
        <item x="571"/>
        <item x="58"/>
        <item x="943"/>
        <item x="708"/>
        <item x="443"/>
        <item x="609"/>
        <item x="465"/>
        <item x="132"/>
        <item x="741"/>
        <item x="310"/>
        <item x="95"/>
        <item x="49"/>
        <item x="466"/>
        <item x="266"/>
        <item x="658"/>
        <item x="934"/>
        <item x="238"/>
        <item x="731"/>
        <item x="577"/>
        <item x="35"/>
        <item x="507"/>
        <item x="725"/>
        <item x="897"/>
        <item x="684"/>
        <item x="768"/>
        <item x="901"/>
        <item x="272"/>
        <item x="692"/>
        <item x="472"/>
        <item x="370"/>
        <item x="487"/>
        <item x="257"/>
        <item x="515"/>
        <item x="147"/>
        <item x="872"/>
        <item x="526"/>
        <item x="560"/>
        <item x="110"/>
        <item x="775"/>
        <item x="660"/>
        <item x="462"/>
        <item x="838"/>
        <item x="669"/>
        <item x="733"/>
        <item x="629"/>
        <item x="579"/>
        <item x="292"/>
        <item x="97"/>
        <item x="332"/>
        <item x="792"/>
        <item x="267"/>
        <item x="311"/>
        <item x="107"/>
        <item x="242"/>
        <item x="230"/>
        <item x="615"/>
        <item x="567"/>
        <item x="839"/>
        <item x="938"/>
        <item x="115"/>
        <item x="109"/>
        <item x="574"/>
        <item x="814"/>
        <item x="625"/>
        <item x="521"/>
        <item x="916"/>
        <item x="153"/>
        <item x="537"/>
        <item x="517"/>
        <item x="873"/>
        <item x="141"/>
        <item x="588"/>
        <item x="893"/>
        <item x="83"/>
        <item x="428"/>
        <item x="885"/>
        <item x="144"/>
        <item x="793"/>
        <item x="454"/>
        <item x="749"/>
        <item x="265"/>
        <item x="787"/>
        <item x="281"/>
        <item x="641"/>
        <item x="185"/>
        <item x="527"/>
        <item x="559"/>
        <item x="647"/>
        <item x="539"/>
        <item x="840"/>
        <item x="101"/>
        <item x="18"/>
        <item x="719"/>
        <item x="404"/>
        <item x="7"/>
        <item x="169"/>
        <item x="937"/>
        <item x="892"/>
        <item x="247"/>
        <item x="664"/>
        <item x="325"/>
        <item x="642"/>
        <item x="766"/>
        <item x="617"/>
        <item x="891"/>
        <item x="844"/>
        <item x="516"/>
        <item x="34"/>
        <item x="234"/>
        <item x="353"/>
        <item x="510"/>
        <item x="254"/>
        <item x="583"/>
        <item x="913"/>
        <item x="553"/>
        <item x="119"/>
        <item x="758"/>
        <item x="350"/>
        <item x="586"/>
        <item x="525"/>
        <item x="888"/>
        <item x="566"/>
        <item x="898"/>
        <item x="836"/>
        <item x="191"/>
        <item x="91"/>
        <item x="947"/>
        <item x="307"/>
        <item x="909"/>
        <item x="336"/>
        <item x="245"/>
        <item x="570"/>
        <item x="313"/>
        <item x="653"/>
        <item x="637"/>
        <item x="304"/>
        <item x="22"/>
        <item x="321"/>
        <item x="522"/>
        <item x="688"/>
        <item x="550"/>
        <item x="760"/>
        <item x="863"/>
        <item x="576"/>
        <item x="830"/>
        <item x="854"/>
        <item x="914"/>
        <item x="886"/>
        <item x="713"/>
        <item x="421"/>
        <item x="600"/>
        <item x="426"/>
        <item x="177"/>
        <item x="363"/>
        <item x="709"/>
        <item x="534"/>
        <item x="932"/>
        <item x="129"/>
        <item x="44"/>
        <item x="196"/>
        <item x="286"/>
        <item x="209"/>
        <item x="439"/>
        <item x="667"/>
        <item x="926"/>
        <item x="201"/>
        <item x="128"/>
        <item x="595"/>
        <item x="905"/>
        <item x="366"/>
        <item x="407"/>
        <item x="858"/>
        <item x="414"/>
        <item x="116"/>
        <item x="0"/>
        <item x="438"/>
        <item x="326"/>
        <item x="668"/>
        <item x="114"/>
        <item x="275"/>
        <item x="671"/>
        <item x="71"/>
        <item x="136"/>
        <item x="317"/>
        <item x="865"/>
        <item x="175"/>
        <item x="199"/>
        <item x="173"/>
        <item x="390"/>
        <item x="880"/>
        <item x="252"/>
        <item x="31"/>
        <item x="127"/>
        <item x="657"/>
        <item x="799"/>
        <item x="769"/>
        <item x="552"/>
        <item x="785"/>
        <item x="160"/>
        <item x="289"/>
        <item x="15"/>
        <item x="210"/>
        <item x="904"/>
        <item x="111"/>
        <item x="220"/>
        <item x="703"/>
        <item x="398"/>
        <item x="581"/>
        <item x="818"/>
        <item x="750"/>
        <item x="301"/>
        <item x="362"/>
        <item x="486"/>
        <item x="952"/>
        <item x="192"/>
        <item x="167"/>
        <item x="296"/>
        <item x="84"/>
        <item x="66"/>
        <item x="68"/>
        <item x="420"/>
        <item x="739"/>
        <item x="449"/>
        <item x="415"/>
        <item x="883"/>
        <item x="816"/>
        <item x="430"/>
        <item x="57"/>
        <item x="60"/>
        <item x="464"/>
        <item x="828"/>
        <item x="342"/>
        <item x="592"/>
        <item x="26"/>
        <item x="662"/>
        <item x="344"/>
        <item x="611"/>
        <item x="172"/>
        <item x="795"/>
        <item x="259"/>
        <item x="432"/>
        <item x="761"/>
        <item x="28"/>
        <item x="343"/>
        <item x="659"/>
        <item x="689"/>
        <item x="193"/>
        <item x="782"/>
        <item x="820"/>
        <item x="258"/>
        <item x="945"/>
        <item x="224"/>
        <item x="554"/>
        <item x="314"/>
        <item x="632"/>
        <item x="911"/>
        <item x="280"/>
        <item x="710"/>
        <item x="240"/>
        <item x="479"/>
        <item x="347"/>
        <item x="701"/>
        <item x="940"/>
        <item x="5"/>
        <item x="678"/>
        <item x="686"/>
        <item x="536"/>
        <item x="413"/>
        <item x="800"/>
        <item x="950"/>
        <item x="74"/>
        <item x="702"/>
        <item x="403"/>
        <item x="429"/>
        <item x="694"/>
        <item x="821"/>
        <item x="864"/>
        <item x="298"/>
        <item x="410"/>
        <item x="10"/>
        <item x="851"/>
        <item x="670"/>
        <item x="754"/>
        <item x="690"/>
        <item x="572"/>
        <item x="528"/>
        <item x="707"/>
        <item x="376"/>
        <item x="16"/>
        <item x="929"/>
        <item x="691"/>
        <item x="324"/>
        <item x="866"/>
        <item x="146"/>
        <item x="666"/>
        <item x="738"/>
        <item x="59"/>
        <item x="442"/>
        <item x="190"/>
        <item x="711"/>
        <item x="112"/>
        <item x="159"/>
        <item x="21"/>
        <item x="149"/>
        <item x="189"/>
        <item x="207"/>
        <item x="889"/>
        <item x="475"/>
        <item x="391"/>
        <item x="371"/>
        <item x="573"/>
        <item x="715"/>
        <item x="815"/>
        <item x="584"/>
        <item x="825"/>
        <item x="471"/>
        <item x="935"/>
        <item x="654"/>
        <item x="922"/>
        <item x="755"/>
        <item x="753"/>
        <item x="613"/>
        <item x="379"/>
        <item x="907"/>
        <item x="458"/>
        <item x="365"/>
        <item x="171"/>
        <item x="52"/>
        <item x="716"/>
        <item x="150"/>
        <item x="380"/>
        <item x="597"/>
        <item x="783"/>
        <item x="734"/>
        <item x="335"/>
        <item x="802"/>
        <item x="887"/>
        <item x="829"/>
        <item x="877"/>
        <item x="580"/>
        <item x="824"/>
        <item x="303"/>
        <item x="763"/>
        <item x="803"/>
        <item x="433"/>
        <item x="279"/>
        <item x="38"/>
        <item x="640"/>
        <item x="767"/>
        <item x="954"/>
        <item x="578"/>
        <item x="638"/>
        <item x="98"/>
        <item x="568"/>
        <item x="556"/>
        <item x="853"/>
        <item x="558"/>
        <item x="870"/>
        <item x="912"/>
        <item x="19"/>
        <item x="700"/>
        <item x="620"/>
        <item x="423"/>
        <item x="561"/>
        <item x="751"/>
        <item x="231"/>
        <item x="14"/>
        <item x="695"/>
        <item x="122"/>
        <item x="162"/>
        <item x="636"/>
        <item x="562"/>
        <item x="205"/>
        <item x="759"/>
        <item x="599"/>
        <item x="459"/>
        <item x="444"/>
        <item x="417"/>
        <item x="145"/>
        <item x="862"/>
        <item x="82"/>
        <item x="42"/>
        <item x="233"/>
        <item x="687"/>
        <item x="495"/>
        <item x="9"/>
        <item x="358"/>
        <item x="565"/>
        <item x="183"/>
        <item x="389"/>
        <item x="801"/>
        <item x="535"/>
        <item x="228"/>
        <item x="496"/>
        <item x="123"/>
        <item x="809"/>
        <item x="781"/>
        <item x="780"/>
        <item x="360"/>
        <item x="139"/>
        <item x="248"/>
        <item x="96"/>
        <item x="24"/>
        <item x="757"/>
        <item x="277"/>
        <item x="806"/>
        <item x="253"/>
        <item x="512"/>
        <item x="372"/>
        <item x="108"/>
        <item x="176"/>
        <item x="847"/>
        <item x="819"/>
        <item x="881"/>
        <item x="903"/>
        <item x="541"/>
        <item x="285"/>
        <item x="908"/>
        <item x="631"/>
        <item x="665"/>
        <item x="206"/>
        <item x="388"/>
        <item x="69"/>
        <item x="643"/>
        <item x="188"/>
        <item x="619"/>
        <item x="651"/>
        <item x="400"/>
        <item x="27"/>
        <item x="164"/>
        <item x="834"/>
        <item x="612"/>
        <item x="121"/>
        <item x="73"/>
        <item x="416"/>
        <item x="714"/>
        <item x="519"/>
        <item x="361"/>
        <item x="770"/>
        <item x="483"/>
        <item x="942"/>
        <item x="338"/>
        <item x="135"/>
        <item x="316"/>
        <item x="62"/>
        <item x="54"/>
        <item x="274"/>
        <item x="951"/>
        <item x="523"/>
        <item x="427"/>
        <item x="855"/>
        <item x="481"/>
        <item x="412"/>
        <item x="40"/>
        <item x="808"/>
        <item x="105"/>
        <item x="45"/>
        <item x="895"/>
        <item x="627"/>
        <item x="364"/>
        <item x="505"/>
        <item x="330"/>
        <item x="772"/>
        <item x="77"/>
        <item x="538"/>
        <item x="530"/>
        <item x="540"/>
        <item x="596"/>
        <item x="100"/>
        <item x="594"/>
        <item x="543"/>
        <item x="679"/>
        <item x="312"/>
        <item x="261"/>
        <item x="36"/>
        <item x="262"/>
        <item x="79"/>
        <item x="563"/>
        <item x="796"/>
        <item x="501"/>
        <item x="779"/>
        <item x="329"/>
        <item x="499"/>
        <item x="544"/>
        <item x="143"/>
        <item x="215"/>
        <item x="179"/>
        <item x="106"/>
        <item x="47"/>
        <item x="822"/>
        <item x="282"/>
        <item x="920"/>
        <item x="232"/>
        <item x="744"/>
        <item x="396"/>
        <item x="875"/>
        <item x="721"/>
        <item x="773"/>
        <item x="683"/>
        <item x="385"/>
        <item x="320"/>
        <item x="485"/>
        <item x="198"/>
        <item x="195"/>
        <item x="529"/>
        <item x="549"/>
        <item x="748"/>
        <item x="921"/>
        <item x="86"/>
        <item x="832"/>
        <item x="712"/>
        <item x="346"/>
        <item x="357"/>
        <item x="524"/>
        <item x="621"/>
        <item x="468"/>
        <item x="437"/>
        <item x="928"/>
        <item x="80"/>
        <item x="276"/>
        <item x="718"/>
        <item x="126"/>
        <item x="299"/>
        <item x="125"/>
        <item x="294"/>
        <item x="730"/>
        <item x="493"/>
        <item x="131"/>
        <item x="812"/>
        <item x="869"/>
        <item x="590"/>
        <item x="457"/>
        <item x="436"/>
        <item x="650"/>
        <item x="506"/>
        <item x="482"/>
        <item x="746"/>
        <item x="445"/>
        <item x="732"/>
        <item x="137"/>
        <item x="165"/>
        <item x="55"/>
        <item x="645"/>
        <item x="374"/>
      </items>
    </pivotField>
    <pivotField compact="0" defaultSubtotal="0" numFmtId="179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compact="0" defaultSubtotal="0" showAll="0">
      <items count="913">
        <item x="635"/>
        <item x="158"/>
        <item x="579"/>
        <item x="94"/>
        <item x="775"/>
        <item x="869"/>
        <item x="25"/>
        <item x="195"/>
        <item x="901"/>
        <item x="134"/>
        <item x="667"/>
        <item x="175"/>
        <item x="58"/>
        <item x="858"/>
        <item x="748"/>
        <item x="189"/>
        <item x="716"/>
        <item x="574"/>
        <item x="378"/>
        <item x="201"/>
        <item x="511"/>
        <item x="125"/>
        <item x="640"/>
        <item x="18"/>
        <item x="264"/>
        <item x="123"/>
        <item x="6"/>
        <item x="405"/>
        <item x="905"/>
        <item x="445"/>
        <item x="38"/>
        <item x="874"/>
        <item x="140"/>
        <item x="53"/>
        <item x="236"/>
        <item x="233"/>
        <item x="50"/>
        <item x="875"/>
        <item x="164"/>
        <item x="619"/>
        <item x="539"/>
        <item x="52"/>
        <item x="213"/>
        <item x="486"/>
        <item x="898"/>
        <item x="491"/>
        <item x="301"/>
        <item x="449"/>
        <item x="459"/>
        <item x="835"/>
        <item x="885"/>
        <item x="39"/>
        <item x="371"/>
        <item x="155"/>
        <item x="463"/>
        <item x="101"/>
        <item x="323"/>
        <item x="812"/>
        <item x="105"/>
        <item x="503"/>
        <item x="22"/>
        <item x="893"/>
        <item x="241"/>
        <item x="250"/>
        <item x="130"/>
        <item x="761"/>
        <item x="752"/>
        <item x="414"/>
        <item x="36"/>
        <item x="228"/>
        <item x="899"/>
        <item x="706"/>
        <item x="360"/>
        <item x="33"/>
        <item x="319"/>
        <item x="131"/>
        <item x="187"/>
        <item x="93"/>
        <item x="234"/>
        <item x="789"/>
        <item x="719"/>
        <item x="103"/>
        <item x="568"/>
        <item x="679"/>
        <item x="279"/>
        <item x="883"/>
        <item x="556"/>
        <item x="448"/>
        <item x="49"/>
        <item x="434"/>
        <item x="441"/>
        <item x="506"/>
        <item x="541"/>
        <item x="205"/>
        <item x="484"/>
        <item x="682"/>
        <item x="544"/>
        <item x="796"/>
        <item x="367"/>
        <item x="651"/>
        <item x="218"/>
        <item x="209"/>
        <item x="699"/>
        <item x="769"/>
        <item x="376"/>
        <item x="845"/>
        <item x="70"/>
        <item x="601"/>
        <item x="145"/>
        <item x="242"/>
        <item x="714"/>
        <item x="139"/>
        <item x="254"/>
        <item x="225"/>
        <item x="754"/>
        <item x="314"/>
        <item x="390"/>
        <item x="771"/>
        <item x="513"/>
        <item x="776"/>
        <item x="572"/>
        <item x="92"/>
        <item x="849"/>
        <item x="641"/>
        <item x="545"/>
        <item x="208"/>
        <item x="87"/>
        <item x="32"/>
        <item x="454"/>
        <item x="63"/>
        <item x="401"/>
        <item x="26"/>
        <item x="59"/>
        <item x="862"/>
        <item x="383"/>
        <item x="227"/>
        <item x="564"/>
        <item x="576"/>
        <item x="571"/>
        <item x="470"/>
        <item x="872"/>
        <item x="147"/>
        <item x="67"/>
        <item x="100"/>
        <item x="868"/>
        <item x="739"/>
        <item x="790"/>
        <item x="43"/>
        <item x="424"/>
        <item x="630"/>
        <item x="379"/>
        <item x="395"/>
        <item x="257"/>
        <item x="828"/>
        <item x="421"/>
        <item x="285"/>
        <item x="795"/>
        <item x="347"/>
        <item x="185"/>
        <item x="361"/>
        <item x="570"/>
        <item x="583"/>
        <item x="85"/>
        <item x="150"/>
        <item x="808"/>
        <item x="270"/>
        <item x="0"/>
        <item x="680"/>
        <item x="559"/>
        <item x="772"/>
        <item x="488"/>
        <item x="622"/>
        <item x="519"/>
        <item x="385"/>
        <item x="648"/>
        <item x="581"/>
        <item x="289"/>
        <item x="119"/>
        <item x="386"/>
        <item x="709"/>
        <item x="741"/>
        <item x="520"/>
        <item x="563"/>
        <item x="304"/>
        <item x="801"/>
        <item x="650"/>
        <item x="174"/>
        <item x="832"/>
        <item x="803"/>
        <item x="109"/>
        <item x="674"/>
        <item x="566"/>
        <item x="807"/>
        <item x="232"/>
        <item x="720"/>
        <item x="1"/>
        <item x="5"/>
        <item x="652"/>
        <item x="276"/>
        <item x="35"/>
        <item x="731"/>
        <item x="806"/>
        <item x="632"/>
        <item x="403"/>
        <item x="357"/>
        <item x="48"/>
        <item x="436"/>
        <item x="102"/>
        <item x="287"/>
        <item x="788"/>
        <item x="467"/>
        <item x="490"/>
        <item x="537"/>
        <item x="331"/>
        <item x="489"/>
        <item x="603"/>
        <item x="426"/>
        <item x="425"/>
        <item x="215"/>
        <item x="142"/>
        <item x="2"/>
        <item x="767"/>
        <item x="21"/>
        <item x="562"/>
        <item x="879"/>
        <item x="688"/>
        <item x="442"/>
        <item x="596"/>
        <item x="190"/>
        <item x="30"/>
        <item x="514"/>
        <item x="671"/>
        <item x="696"/>
        <item x="685"/>
        <item x="614"/>
        <item x="13"/>
        <item x="643"/>
        <item x="251"/>
        <item x="785"/>
        <item x="469"/>
        <item x="51"/>
        <item x="246"/>
        <item x="74"/>
        <item x="532"/>
        <item x="637"/>
        <item x="694"/>
        <item x="47"/>
        <item x="300"/>
        <item x="438"/>
        <item x="200"/>
        <item x="446"/>
        <item x="691"/>
        <item x="525"/>
        <item x="888"/>
        <item x="258"/>
        <item x="613"/>
        <item x="745"/>
        <item x="678"/>
        <item x="854"/>
        <item x="165"/>
        <item x="819"/>
        <item x="427"/>
        <item x="69"/>
        <item x="895"/>
        <item x="177"/>
        <item x="364"/>
        <item x="89"/>
        <item x="587"/>
        <item x="569"/>
        <item x="567"/>
        <item x="735"/>
        <item x="732"/>
        <item x="336"/>
        <item x="611"/>
        <item x="354"/>
        <item x="600"/>
        <item x="78"/>
        <item x="84"/>
        <item x="256"/>
        <item x="538"/>
        <item x="718"/>
        <item x="79"/>
        <item x="340"/>
        <item x="870"/>
        <item x="721"/>
        <item x="499"/>
        <item x="349"/>
        <item x="498"/>
        <item x="529"/>
        <item x="786"/>
        <item x="219"/>
        <item x="245"/>
        <item x="339"/>
        <item x="399"/>
        <item x="178"/>
        <item x="605"/>
        <item x="802"/>
        <item x="221"/>
        <item x="60"/>
        <item x="455"/>
        <item x="282"/>
        <item x="717"/>
        <item x="844"/>
        <item x="97"/>
        <item x="10"/>
        <item x="647"/>
        <item x="851"/>
        <item x="380"/>
        <item x="821"/>
        <item x="243"/>
        <item x="592"/>
        <item x="657"/>
        <item x="867"/>
        <item x="586"/>
        <item x="199"/>
        <item x="666"/>
        <item x="332"/>
        <item x="863"/>
        <item x="321"/>
        <item x="374"/>
        <item x="42"/>
        <item x="846"/>
        <item x="684"/>
        <item x="248"/>
        <item x="440"/>
        <item x="259"/>
        <item x="417"/>
        <item x="318"/>
        <item x="284"/>
        <item x="351"/>
        <item x="298"/>
        <item x="117"/>
        <item x="291"/>
        <item x="293"/>
        <item x="188"/>
        <item x="19"/>
        <item x="783"/>
        <item x="452"/>
        <item x="202"/>
        <item x="909"/>
        <item x="159"/>
        <item x="535"/>
        <item x="167"/>
        <item x="763"/>
        <item x="138"/>
        <item x="28"/>
        <item x="83"/>
        <item x="627"/>
        <item x="645"/>
        <item x="11"/>
        <item x="557"/>
        <item x="604"/>
        <item x="482"/>
        <item x="534"/>
        <item x="135"/>
        <item x="137"/>
        <item x="591"/>
        <item x="618"/>
        <item x="850"/>
        <item x="608"/>
        <item x="833"/>
        <item x="746"/>
        <item x="703"/>
        <item x="747"/>
        <item x="88"/>
        <item x="876"/>
        <item x="693"/>
        <item x="774"/>
        <item x="565"/>
        <item x="226"/>
        <item x="553"/>
        <item x="762"/>
        <item x="362"/>
        <item x="428"/>
        <item x="62"/>
        <item x="910"/>
        <item x="163"/>
        <item x="528"/>
        <item x="306"/>
        <item x="711"/>
        <item x="356"/>
        <item x="479"/>
        <item x="255"/>
        <item x="391"/>
        <item x="698"/>
        <item x="372"/>
        <item x="830"/>
        <item x="335"/>
        <item x="330"/>
        <item x="855"/>
        <item x="373"/>
        <item x="316"/>
        <item x="29"/>
        <item x="45"/>
        <item x="95"/>
        <item x="278"/>
        <item x="595"/>
        <item x="269"/>
        <item x="847"/>
        <item x="697"/>
        <item x="584"/>
        <item x="634"/>
        <item x="238"/>
        <item x="377"/>
        <item x="610"/>
        <item x="843"/>
        <item x="891"/>
        <item x="456"/>
        <item x="662"/>
        <item x="727"/>
        <item x="784"/>
        <item x="625"/>
        <item x="398"/>
        <item x="121"/>
        <item x="295"/>
        <item x="112"/>
        <item x="206"/>
        <item x="664"/>
        <item x="223"/>
        <item x="453"/>
        <item x="400"/>
        <item x="781"/>
        <item x="355"/>
        <item x="886"/>
        <item x="860"/>
        <item x="497"/>
        <item x="384"/>
        <item x="352"/>
        <item x="220"/>
        <item x="737"/>
        <item x="252"/>
        <item x="23"/>
        <item x="9"/>
        <item x="773"/>
        <item x="476"/>
        <item x="621"/>
        <item x="107"/>
        <item x="271"/>
        <item x="878"/>
        <item x="675"/>
        <item x="34"/>
        <item x="419"/>
        <item x="432"/>
        <item x="24"/>
        <item x="461"/>
        <item x="757"/>
        <item x="413"/>
        <item x="668"/>
        <item x="738"/>
        <item x="815"/>
        <item x="902"/>
        <item x="27"/>
        <item x="162"/>
        <item x="265"/>
        <item x="725"/>
        <item x="852"/>
        <item x="547"/>
        <item x="826"/>
        <item x="154"/>
        <item x="778"/>
        <item x="588"/>
        <item x="740"/>
        <item x="602"/>
        <item x="861"/>
        <item x="633"/>
        <item x="268"/>
        <item x="296"/>
        <item x="247"/>
        <item x="620"/>
        <item x="478"/>
        <item x="402"/>
        <item x="487"/>
        <item x="856"/>
        <item x="249"/>
        <item x="756"/>
        <item x="262"/>
        <item x="550"/>
        <item x="388"/>
        <item x="758"/>
        <item x="797"/>
        <item x="543"/>
        <item x="299"/>
        <item x="194"/>
        <item x="689"/>
        <item x="460"/>
        <item x="40"/>
        <item x="813"/>
        <item x="760"/>
        <item x="73"/>
        <item x="118"/>
        <item x="172"/>
        <item x="397"/>
        <item x="686"/>
        <item x="897"/>
        <item x="884"/>
        <item x="468"/>
        <item x="594"/>
        <item x="615"/>
        <item x="99"/>
        <item x="677"/>
        <item x="363"/>
        <item x="842"/>
        <item x="151"/>
        <item x="702"/>
        <item x="607"/>
        <item x="715"/>
        <item x="211"/>
        <item x="266"/>
        <item x="670"/>
        <item x="143"/>
        <item x="889"/>
        <item x="261"/>
        <item x="16"/>
        <item x="822"/>
        <item x="505"/>
        <item x="676"/>
        <item x="522"/>
        <item x="654"/>
        <item x="294"/>
        <item x="838"/>
        <item x="126"/>
        <item x="54"/>
        <item x="274"/>
        <item x="447"/>
        <item x="410"/>
        <item x="240"/>
        <item x="350"/>
        <item x="530"/>
        <item x="342"/>
        <item x="516"/>
        <item x="338"/>
        <item x="156"/>
        <item x="346"/>
        <item x="146"/>
        <item x="368"/>
        <item x="779"/>
        <item x="280"/>
        <item x="764"/>
        <item x="418"/>
        <item x="665"/>
        <item x="462"/>
        <item x="585"/>
        <item x="136"/>
        <item x="420"/>
        <item x="344"/>
        <item x="366"/>
        <item x="7"/>
        <item x="728"/>
        <item x="370"/>
        <item x="628"/>
        <item x="646"/>
        <item x="113"/>
        <item x="345"/>
        <item x="517"/>
        <item x="111"/>
        <item x="15"/>
        <item x="429"/>
        <item x="548"/>
        <item x="906"/>
        <item x="290"/>
        <item x="157"/>
        <item x="315"/>
        <item x="799"/>
        <item x="275"/>
        <item x="281"/>
        <item x="72"/>
        <item x="736"/>
        <item x="730"/>
        <item x="865"/>
        <item x="626"/>
        <item x="106"/>
        <item x="303"/>
        <item x="90"/>
        <item x="308"/>
        <item x="334"/>
        <item x="472"/>
        <item x="524"/>
        <item x="337"/>
        <item x="599"/>
        <item x="273"/>
        <item x="184"/>
        <item x="672"/>
        <item x="501"/>
        <item x="589"/>
        <item x="911"/>
        <item x="656"/>
        <item x="4"/>
        <item x="56"/>
        <item x="810"/>
        <item x="798"/>
        <item x="176"/>
        <item x="900"/>
        <item x="483"/>
        <item x="551"/>
        <item x="267"/>
        <item x="464"/>
        <item x="108"/>
        <item x="704"/>
        <item x="649"/>
        <item x="186"/>
        <item x="170"/>
        <item x="493"/>
        <item x="183"/>
        <item x="272"/>
        <item x="423"/>
        <item x="710"/>
        <item x="466"/>
        <item x="393"/>
        <item x="658"/>
        <item x="496"/>
        <item x="829"/>
        <item x="814"/>
        <item x="840"/>
        <item x="415"/>
        <item x="128"/>
        <item x="780"/>
        <item x="132"/>
        <item x="408"/>
        <item x="866"/>
        <item x="359"/>
        <item x="81"/>
        <item x="451"/>
        <item x="133"/>
        <item x="787"/>
        <item x="841"/>
        <item x="873"/>
        <item x="881"/>
        <item x="695"/>
        <item x="659"/>
        <item x="864"/>
        <item x="358"/>
        <item x="310"/>
        <item x="65"/>
        <item x="561"/>
        <item x="197"/>
        <item x="57"/>
        <item x="64"/>
        <item x="554"/>
        <item x="526"/>
        <item x="288"/>
        <item x="320"/>
        <item x="907"/>
        <item x="409"/>
        <item x="759"/>
        <item x="477"/>
        <item x="653"/>
        <item x="578"/>
        <item x="416"/>
        <item x="598"/>
        <item x="435"/>
        <item x="597"/>
        <item x="433"/>
        <item x="521"/>
        <item x="422"/>
        <item x="387"/>
        <item x="149"/>
        <item x="624"/>
        <item x="204"/>
        <item x="723"/>
        <item x="766"/>
        <item x="495"/>
        <item x="37"/>
        <item x="502"/>
        <item x="457"/>
        <item x="148"/>
        <item x="507"/>
        <item x="381"/>
        <item x="500"/>
        <item x="573"/>
        <item x="116"/>
        <item x="286"/>
        <item x="348"/>
        <item x="582"/>
        <item x="834"/>
        <item x="777"/>
        <item x="542"/>
        <item x="749"/>
        <item x="644"/>
        <item x="375"/>
        <item x="722"/>
        <item x="144"/>
        <item x="169"/>
        <item x="66"/>
        <item x="823"/>
        <item x="510"/>
        <item x="871"/>
        <item x="8"/>
        <item x="407"/>
        <item x="181"/>
        <item x="700"/>
        <item x="46"/>
        <item x="481"/>
        <item x="75"/>
        <item x="253"/>
        <item x="17"/>
        <item x="824"/>
        <item x="313"/>
        <item x="687"/>
        <item x="324"/>
        <item x="912"/>
        <item x="705"/>
        <item x="811"/>
        <item x="793"/>
        <item x="412"/>
        <item x="61"/>
        <item x="518"/>
        <item x="431"/>
        <item x="31"/>
        <item x="669"/>
        <item x="877"/>
        <item x="692"/>
        <item x="908"/>
        <item x="369"/>
        <item x="244"/>
        <item x="792"/>
        <item x="443"/>
        <item x="325"/>
        <item x="744"/>
        <item x="473"/>
        <item x="612"/>
        <item x="216"/>
        <item x="231"/>
        <item x="260"/>
        <item x="55"/>
        <item x="887"/>
        <item x="305"/>
        <item x="444"/>
        <item x="661"/>
        <item x="239"/>
        <item x="198"/>
        <item x="173"/>
        <item x="207"/>
        <item x="734"/>
        <item x="465"/>
        <item x="575"/>
        <item x="765"/>
        <item x="68"/>
        <item x="353"/>
        <item x="312"/>
        <item x="80"/>
        <item x="76"/>
        <item x="91"/>
        <item x="122"/>
        <item x="809"/>
        <item x="552"/>
        <item x="329"/>
        <item x="512"/>
        <item x="475"/>
        <item x="326"/>
        <item x="179"/>
        <item x="297"/>
        <item x="755"/>
        <item x="492"/>
        <item x="904"/>
        <item x="322"/>
        <item x="708"/>
        <item x="882"/>
        <item x="110"/>
        <item x="343"/>
        <item x="224"/>
        <item x="890"/>
        <item x="804"/>
        <item x="753"/>
        <item x="292"/>
        <item x="196"/>
        <item x="214"/>
        <item x="235"/>
        <item x="903"/>
        <item x="480"/>
        <item x="533"/>
        <item x="623"/>
        <item x="673"/>
        <item x="817"/>
        <item x="193"/>
        <item x="41"/>
        <item x="590"/>
        <item x="171"/>
        <item x="794"/>
        <item x="333"/>
        <item x="733"/>
        <item x="365"/>
        <item x="71"/>
        <item x="161"/>
        <item x="168"/>
        <item x="3"/>
        <item x="857"/>
        <item x="515"/>
        <item x="382"/>
        <item x="853"/>
        <item x="283"/>
        <item x="182"/>
        <item x="124"/>
        <item x="743"/>
        <item x="96"/>
        <item x="504"/>
        <item x="683"/>
        <item x="791"/>
        <item x="82"/>
        <item x="546"/>
        <item x="404"/>
        <item x="609"/>
        <item x="115"/>
        <item x="712"/>
        <item x="770"/>
        <item x="394"/>
        <item x="782"/>
        <item x="141"/>
        <item x="839"/>
        <item x="120"/>
        <item x="540"/>
        <item x="212"/>
        <item x="217"/>
        <item x="411"/>
        <item x="180"/>
        <item x="86"/>
        <item x="836"/>
        <item x="713"/>
        <item x="655"/>
        <item x="222"/>
        <item x="114"/>
        <item x="509"/>
        <item x="629"/>
        <item x="191"/>
        <item x="751"/>
        <item x="98"/>
        <item x="127"/>
        <item x="681"/>
        <item x="439"/>
        <item x="859"/>
        <item x="690"/>
        <item x="560"/>
        <item x="805"/>
        <item x="523"/>
        <item x="210"/>
        <item x="558"/>
        <item x="458"/>
        <item x="129"/>
        <item x="317"/>
        <item x="820"/>
        <item x="44"/>
        <item x="536"/>
        <item x="707"/>
        <item x="77"/>
        <item x="701"/>
        <item x="816"/>
        <item x="166"/>
        <item x="527"/>
        <item x="894"/>
        <item x="639"/>
        <item x="389"/>
        <item x="485"/>
        <item x="549"/>
        <item x="471"/>
        <item x="104"/>
        <item x="508"/>
        <item x="450"/>
        <item x="392"/>
        <item x="406"/>
        <item x="229"/>
        <item x="606"/>
        <item x="818"/>
        <item x="192"/>
        <item x="663"/>
        <item x="341"/>
        <item x="617"/>
        <item x="636"/>
        <item x="577"/>
        <item x="328"/>
        <item x="837"/>
        <item x="160"/>
        <item x="311"/>
        <item x="848"/>
        <item x="880"/>
        <item x="638"/>
        <item x="20"/>
        <item x="494"/>
        <item x="12"/>
        <item x="825"/>
        <item x="263"/>
        <item x="580"/>
        <item x="768"/>
        <item x="892"/>
        <item x="302"/>
        <item x="750"/>
        <item x="153"/>
        <item x="642"/>
        <item x="729"/>
        <item x="309"/>
        <item x="800"/>
        <item x="616"/>
        <item x="230"/>
        <item x="831"/>
        <item x="307"/>
        <item x="660"/>
        <item x="152"/>
        <item x="742"/>
        <item x="631"/>
        <item x="896"/>
        <item x="593"/>
        <item x="203"/>
        <item x="726"/>
        <item x="474"/>
        <item x="724"/>
        <item x="396"/>
        <item x="827"/>
        <item x="327"/>
        <item x="277"/>
        <item x="237"/>
        <item x="14"/>
        <item x="437"/>
        <item x="430"/>
        <item x="531"/>
        <item x="555"/>
      </items>
    </pivotField>
    <pivotField compact="0" defaultSubtotal="0" showAll="0">
      <items count="48">
        <item x="16"/>
        <item x="20"/>
        <item x="9"/>
        <item x="30"/>
        <item x="29"/>
        <item x="42"/>
        <item x="2"/>
        <item x="44"/>
        <item x="14"/>
        <item x="19"/>
        <item x="17"/>
        <item x="37"/>
        <item x="15"/>
        <item x="6"/>
        <item x="45"/>
        <item x="47"/>
        <item x="46"/>
        <item x="38"/>
        <item x="33"/>
        <item x="10"/>
        <item x="18"/>
        <item x="1"/>
        <item x="3"/>
        <item x="28"/>
        <item x="12"/>
        <item x="31"/>
        <item x="5"/>
        <item x="27"/>
        <item x="7"/>
        <item x="23"/>
        <item x="32"/>
        <item x="26"/>
        <item x="21"/>
        <item x="22"/>
        <item x="24"/>
        <item x="43"/>
        <item x="25"/>
        <item x="34"/>
        <item x="39"/>
        <item x="11"/>
        <item x="40"/>
        <item x="35"/>
        <item x="41"/>
        <item x="4"/>
        <item x="36"/>
        <item x="8"/>
        <item x="0"/>
        <item x="13"/>
      </items>
    </pivotField>
    <pivotField compact="0" defaultSubtotal="0" showAll="0">
      <items count="6">
        <item x="2"/>
        <item x="0"/>
        <item x="3"/>
        <item x="4"/>
        <item x="1"/>
        <item x="5"/>
      </items>
    </pivotField>
    <pivotField axis="axisRow" measureFilter="1" compact="0" sortType="ascending" defaultSubtotal="0" showAll="0">
      <items count="495">
        <item x="493"/>
        <item x="281"/>
        <item x="21"/>
        <item x="69"/>
        <item x="90"/>
        <item x="489"/>
        <item x="418"/>
        <item x="411"/>
        <item x="388"/>
        <item x="15"/>
        <item x="228"/>
        <item x="401"/>
        <item x="239"/>
        <item x="402"/>
        <item x="235"/>
        <item x="250"/>
        <item x="108"/>
        <item x="365"/>
        <item x="406"/>
        <item x="0"/>
        <item x="355"/>
        <item x="345"/>
        <item x="40"/>
        <item x="268"/>
        <item x="113"/>
        <item x="363"/>
        <item x="304"/>
        <item x="339"/>
        <item x="11"/>
        <item x="134"/>
        <item x="232"/>
        <item x="91"/>
        <item x="105"/>
        <item x="196"/>
        <item x="210"/>
        <item x="452"/>
        <item x="132"/>
        <item x="230"/>
        <item x="27"/>
        <item x="329"/>
        <item x="150"/>
        <item x="94"/>
        <item x="282"/>
        <item x="203"/>
        <item x="36"/>
        <item x="461"/>
        <item x="349"/>
        <item x="351"/>
        <item x="443"/>
        <item x="422"/>
        <item x="478"/>
        <item x="244"/>
        <item x="114"/>
        <item x="33"/>
        <item x="310"/>
        <item x="273"/>
        <item x="305"/>
        <item x="76"/>
        <item x="65"/>
        <item x="440"/>
        <item x="43"/>
        <item x="245"/>
        <item x="421"/>
        <item x="379"/>
        <item x="231"/>
        <item x="425"/>
        <item x="374"/>
        <item x="219"/>
        <item x="280"/>
        <item x="302"/>
        <item x="209"/>
        <item x="41"/>
        <item x="143"/>
        <item x="398"/>
        <item x="255"/>
        <item x="314"/>
        <item x="118"/>
        <item x="57"/>
        <item x="317"/>
        <item x="147"/>
        <item x="172"/>
        <item x="492"/>
        <item x="426"/>
        <item x="334"/>
        <item x="324"/>
        <item x="256"/>
        <item x="457"/>
        <item x="456"/>
        <item x="437"/>
        <item x="220"/>
        <item x="181"/>
        <item x="2"/>
        <item x="140"/>
        <item x="171"/>
        <item x="12"/>
        <item x="258"/>
        <item x="277"/>
        <item x="82"/>
        <item x="283"/>
        <item x="488"/>
        <item x="432"/>
        <item x="477"/>
        <item x="129"/>
        <item x="121"/>
        <item x="116"/>
        <item x="104"/>
        <item x="436"/>
        <item x="185"/>
        <item x="409"/>
        <item x="30"/>
        <item x="472"/>
        <item x="336"/>
        <item x="154"/>
        <item x="106"/>
        <item x="233"/>
        <item x="357"/>
        <item x="444"/>
        <item x="484"/>
        <item x="438"/>
        <item x="485"/>
        <item x="342"/>
        <item x="361"/>
        <item x="491"/>
        <item x="463"/>
        <item x="120"/>
        <item x="386"/>
        <item x="126"/>
        <item x="253"/>
        <item x="311"/>
        <item x="162"/>
        <item x="490"/>
        <item x="481"/>
        <item x="272"/>
        <item x="145"/>
        <item x="474"/>
        <item x="284"/>
        <item x="23"/>
        <item x="137"/>
        <item x="265"/>
        <item x="138"/>
        <item x="384"/>
        <item x="447"/>
        <item x="148"/>
        <item x="19"/>
        <item x="322"/>
        <item x="81"/>
        <item x="197"/>
        <item x="51"/>
        <item x="468"/>
        <item x="419"/>
        <item x="122"/>
        <item x="191"/>
        <item x="44"/>
        <item x="167"/>
        <item x="87"/>
        <item x="300"/>
        <item x="251"/>
        <item x="52"/>
        <item x="97"/>
        <item x="139"/>
        <item x="262"/>
        <item x="407"/>
        <item x="458"/>
        <item x="473"/>
        <item x="67"/>
        <item x="60"/>
        <item x="467"/>
        <item x="190"/>
        <item x="313"/>
        <item x="204"/>
        <item x="247"/>
        <item x="372"/>
        <item x="376"/>
        <item x="5"/>
        <item x="78"/>
        <item x="431"/>
        <item x="165"/>
        <item x="141"/>
        <item x="163"/>
        <item x="344"/>
        <item x="243"/>
        <item x="415"/>
        <item x="160"/>
        <item x="206"/>
        <item x="119"/>
        <item x="337"/>
        <item x="296"/>
        <item x="201"/>
        <item x="238"/>
        <item x="58"/>
        <item x="465"/>
        <item x="123"/>
        <item x="74"/>
        <item x="205"/>
        <item x="469"/>
        <item x="187"/>
        <item x="389"/>
        <item x="237"/>
        <item x="275"/>
        <item x="427"/>
        <item x="199"/>
        <item x="394"/>
        <item x="396"/>
        <item x="449"/>
        <item x="4"/>
        <item x="455"/>
        <item x="446"/>
        <item x="46"/>
        <item x="248"/>
        <item x="453"/>
        <item x="26"/>
        <item x="390"/>
        <item x="279"/>
        <item x="34"/>
        <item x="373"/>
        <item x="254"/>
        <item x="271"/>
        <item x="412"/>
        <item x="285"/>
        <item x="63"/>
        <item x="328"/>
        <item x="164"/>
        <item x="371"/>
        <item x="20"/>
        <item x="100"/>
        <item x="25"/>
        <item x="308"/>
        <item x="331"/>
        <item x="92"/>
        <item x="413"/>
        <item x="54"/>
        <item x="146"/>
        <item x="435"/>
        <item x="75"/>
        <item x="364"/>
        <item x="399"/>
        <item x="333"/>
        <item x="153"/>
        <item x="189"/>
        <item x="433"/>
        <item x="366"/>
        <item x="131"/>
        <item x="99"/>
        <item x="37"/>
        <item x="319"/>
        <item x="393"/>
        <item x="332"/>
        <item x="294"/>
        <item x="471"/>
        <item x="348"/>
        <item x="77"/>
        <item x="177"/>
        <item x="347"/>
        <item x="470"/>
        <item x="301"/>
        <item x="175"/>
        <item x="309"/>
        <item x="188"/>
        <item x="385"/>
        <item x="71"/>
        <item x="234"/>
        <item x="483"/>
        <item x="391"/>
        <item x="460"/>
        <item x="368"/>
        <item x="410"/>
        <item x="80"/>
        <item x="259"/>
        <item x="89"/>
        <item x="400"/>
        <item x="242"/>
        <item x="149"/>
        <item x="10"/>
        <item x="278"/>
        <item x="112"/>
        <item x="343"/>
        <item x="297"/>
        <item x="269"/>
        <item x="486"/>
        <item x="434"/>
        <item x="207"/>
        <item x="221"/>
        <item x="267"/>
        <item x="381"/>
        <item x="298"/>
        <item x="424"/>
        <item x="295"/>
        <item x="340"/>
        <item x="448"/>
        <item x="335"/>
        <item x="184"/>
        <item x="264"/>
        <item x="135"/>
        <item x="193"/>
        <item x="73"/>
        <item x="316"/>
        <item x="307"/>
        <item x="475"/>
        <item x="377"/>
        <item x="39"/>
        <item x="68"/>
        <item x="45"/>
        <item x="417"/>
        <item x="124"/>
        <item x="408"/>
        <item x="276"/>
        <item x="95"/>
        <item x="260"/>
        <item x="320"/>
        <item x="286"/>
        <item x="61"/>
        <item x="194"/>
        <item x="397"/>
        <item x="213"/>
        <item x="430"/>
        <item x="55"/>
        <item x="315"/>
        <item x="321"/>
        <item x="382"/>
        <item x="439"/>
        <item x="405"/>
        <item x="326"/>
        <item x="144"/>
        <item x="459"/>
        <item x="38"/>
        <item x="383"/>
        <item x="215"/>
        <item x="3"/>
        <item x="125"/>
        <item x="395"/>
        <item x="403"/>
        <item x="338"/>
        <item x="214"/>
        <item x="8"/>
        <item x="86"/>
        <item x="110"/>
        <item x="93"/>
        <item x="226"/>
        <item x="476"/>
        <item x="59"/>
        <item x="107"/>
        <item x="133"/>
        <item x="414"/>
        <item x="252"/>
        <item x="142"/>
        <item x="266"/>
        <item x="158"/>
        <item x="367"/>
        <item x="156"/>
        <item x="98"/>
        <item x="16"/>
        <item x="103"/>
        <item x="318"/>
        <item x="211"/>
        <item x="217"/>
        <item x="274"/>
        <item x="192"/>
        <item x="180"/>
        <item x="360"/>
        <item x="494"/>
        <item x="359"/>
        <item x="32"/>
        <item x="454"/>
        <item x="88"/>
        <item x="22"/>
        <item x="218"/>
        <item x="66"/>
        <item x="9"/>
        <item x="31"/>
        <item x="155"/>
        <item x="182"/>
        <item x="7"/>
        <item x="441"/>
        <item x="451"/>
        <item x="151"/>
        <item x="299"/>
        <item x="96"/>
        <item x="375"/>
        <item x="287"/>
        <item x="1"/>
        <item x="257"/>
        <item x="115"/>
        <item x="224"/>
        <item x="53"/>
        <item x="166"/>
        <item x="429"/>
        <item x="487"/>
        <item x="198"/>
        <item x="222"/>
        <item x="24"/>
        <item x="462"/>
        <item x="173"/>
        <item x="369"/>
        <item x="208"/>
        <item x="289"/>
        <item x="109"/>
        <item x="227"/>
        <item x="358"/>
        <item x="325"/>
        <item x="152"/>
        <item x="291"/>
        <item x="464"/>
        <item x="380"/>
        <item x="362"/>
        <item x="216"/>
        <item x="229"/>
        <item x="416"/>
        <item x="428"/>
        <item x="6"/>
        <item x="127"/>
        <item x="346"/>
        <item x="236"/>
        <item x="50"/>
        <item x="47"/>
        <item x="290"/>
        <item x="49"/>
        <item x="482"/>
        <item x="370"/>
        <item x="183"/>
        <item x="102"/>
        <item x="79"/>
        <item x="13"/>
        <item x="356"/>
        <item x="176"/>
        <item x="85"/>
        <item x="35"/>
        <item x="442"/>
        <item x="480"/>
        <item x="378"/>
        <item x="56"/>
        <item x="303"/>
        <item x="352"/>
        <item x="174"/>
        <item x="83"/>
        <item x="330"/>
        <item x="354"/>
        <item x="392"/>
        <item x="404"/>
        <item x="225"/>
        <item x="445"/>
        <item x="423"/>
        <item x="161"/>
        <item x="195"/>
        <item x="420"/>
        <item x="157"/>
        <item x="62"/>
        <item x="84"/>
        <item x="241"/>
        <item x="353"/>
        <item x="327"/>
        <item x="101"/>
        <item x="130"/>
        <item x="202"/>
        <item x="168"/>
        <item x="186"/>
        <item x="159"/>
        <item x="28"/>
        <item x="341"/>
        <item x="14"/>
        <item x="64"/>
        <item x="117"/>
        <item x="179"/>
        <item x="323"/>
        <item x="288"/>
        <item x="17"/>
        <item x="246"/>
        <item x="293"/>
        <item x="70"/>
        <item x="261"/>
        <item x="387"/>
        <item x="466"/>
        <item x="48"/>
        <item x="306"/>
        <item x="350"/>
        <item x="223"/>
        <item x="249"/>
        <item x="312"/>
        <item x="111"/>
        <item x="263"/>
        <item x="240"/>
        <item x="170"/>
        <item x="479"/>
        <item x="29"/>
        <item x="178"/>
        <item x="450"/>
        <item x="72"/>
        <item x="169"/>
        <item x="200"/>
        <item x="212"/>
        <item x="42"/>
        <item x="136"/>
        <item x="128"/>
        <item x="270"/>
        <item x="292"/>
        <item x="18"/>
      </items>
    </pivotField>
    <pivotField compact="0" defaultSubtotal="0" showAll="0">
      <items count="727">
        <item x="2"/>
        <item x="332"/>
        <item x="0"/>
        <item x="17"/>
        <item x="58"/>
        <item x="150"/>
        <item x="594"/>
        <item x="139"/>
        <item x="336"/>
        <item x="324"/>
        <item x="345"/>
        <item x="340"/>
        <item x="476"/>
        <item x="438"/>
        <item x="484"/>
        <item x="208"/>
        <item x="472"/>
        <item x="444"/>
        <item x="46"/>
        <item x="15"/>
        <item x="34"/>
        <item x="305"/>
        <item x="307"/>
        <item x="16"/>
        <item x="218"/>
        <item x="45"/>
        <item x="335"/>
        <item x="443"/>
        <item x="560"/>
        <item x="568"/>
        <item x="392"/>
        <item x="40"/>
        <item x="623"/>
        <item x="499"/>
        <item x="66"/>
        <item x="575"/>
        <item x="326"/>
        <item x="284"/>
        <item x="436"/>
        <item x="164"/>
        <item x="346"/>
        <item x="287"/>
        <item x="412"/>
        <item x="136"/>
        <item x="673"/>
        <item x="130"/>
        <item x="129"/>
        <item x="230"/>
        <item x="524"/>
        <item x="300"/>
        <item x="133"/>
        <item x="610"/>
        <item x="536"/>
        <item x="252"/>
        <item x="156"/>
        <item x="410"/>
        <item x="31"/>
        <item x="278"/>
        <item x="339"/>
        <item x="498"/>
        <item x="695"/>
        <item x="509"/>
        <item x="457"/>
        <item x="240"/>
        <item x="137"/>
        <item x="382"/>
        <item x="102"/>
        <item x="453"/>
        <item x="661"/>
        <item x="223"/>
        <item x="338"/>
        <item x="393"/>
        <item x="85"/>
        <item x="519"/>
        <item x="641"/>
        <item x="123"/>
        <item x="563"/>
        <item x="80"/>
        <item x="628"/>
        <item x="361"/>
        <item x="297"/>
        <item x="408"/>
        <item x="515"/>
        <item x="96"/>
        <item x="665"/>
        <item x="63"/>
        <item x="656"/>
        <item x="170"/>
        <item x="434"/>
        <item x="109"/>
        <item x="166"/>
        <item x="99"/>
        <item x="304"/>
        <item x="209"/>
        <item x="400"/>
        <item x="60"/>
        <item x="427"/>
        <item x="464"/>
        <item x="539"/>
        <item x="73"/>
        <item x="595"/>
        <item x="359"/>
        <item x="686"/>
        <item x="553"/>
        <item x="590"/>
        <item x="47"/>
        <item x="708"/>
        <item x="600"/>
        <item x="532"/>
        <item x="601"/>
        <item x="723"/>
        <item x="375"/>
        <item x="374"/>
        <item x="718"/>
        <item x="19"/>
        <item x="186"/>
        <item x="606"/>
        <item x="596"/>
        <item x="270"/>
        <item x="422"/>
        <item x="44"/>
        <item x="188"/>
        <item x="159"/>
        <item x="576"/>
        <item x="473"/>
        <item x="658"/>
        <item x="242"/>
        <item x="55"/>
        <item x="118"/>
        <item x="226"/>
        <item x="169"/>
        <item x="57"/>
        <item x="271"/>
        <item x="706"/>
        <item x="268"/>
        <item x="148"/>
        <item x="172"/>
        <item x="649"/>
        <item x="183"/>
        <item x="572"/>
        <item x="713"/>
        <item x="561"/>
        <item x="373"/>
        <item x="715"/>
        <item x="591"/>
        <item x="541"/>
        <item x="680"/>
        <item x="366"/>
        <item x="703"/>
        <item x="413"/>
        <item x="452"/>
        <item x="469"/>
        <item x="496"/>
        <item x="213"/>
        <item x="316"/>
        <item x="406"/>
        <item x="313"/>
        <item x="222"/>
        <item x="711"/>
        <item x="675"/>
        <item x="474"/>
        <item x="87"/>
        <item x="333"/>
        <item x="245"/>
        <item x="416"/>
        <item x="426"/>
        <item x="486"/>
        <item x="491"/>
        <item x="645"/>
        <item x="463"/>
        <item x="72"/>
        <item x="89"/>
        <item x="238"/>
        <item x="202"/>
        <item x="152"/>
        <item x="512"/>
        <item x="454"/>
        <item x="631"/>
        <item x="256"/>
        <item x="29"/>
        <item x="350"/>
        <item x="622"/>
        <item x="341"/>
        <item x="682"/>
        <item x="211"/>
        <item x="565"/>
        <item x="409"/>
        <item x="440"/>
        <item x="387"/>
        <item x="482"/>
        <item x="689"/>
        <item x="690"/>
        <item x="527"/>
        <item x="200"/>
        <item x="429"/>
        <item x="557"/>
        <item x="663"/>
        <item x="652"/>
        <item x="342"/>
        <item x="174"/>
        <item x="187"/>
        <item x="470"/>
        <item x="592"/>
        <item x="7"/>
        <item x="471"/>
        <item x="414"/>
        <item x="504"/>
        <item x="507"/>
        <item x="666"/>
        <item x="103"/>
        <item x="116"/>
        <item x="221"/>
        <item x="214"/>
        <item x="370"/>
        <item x="559"/>
        <item x="415"/>
        <item x="510"/>
        <item x="225"/>
        <item x="227"/>
        <item x="95"/>
        <item x="462"/>
        <item x="153"/>
        <item x="64"/>
        <item x="127"/>
        <item x="125"/>
        <item x="141"/>
        <item x="67"/>
        <item x="204"/>
        <item x="74"/>
        <item x="248"/>
        <item x="439"/>
        <item x="258"/>
        <item x="215"/>
        <item x="602"/>
        <item x="603"/>
        <item x="163"/>
        <item x="681"/>
        <item x="280"/>
        <item x="177"/>
        <item x="643"/>
        <item x="265"/>
        <item x="458"/>
        <item x="555"/>
        <item x="207"/>
        <item x="120"/>
        <item x="173"/>
        <item x="26"/>
        <item x="550"/>
        <item x="6"/>
        <item x="352"/>
        <item x="617"/>
        <item x="696"/>
        <item x="317"/>
        <item x="364"/>
        <item x="112"/>
        <item x="357"/>
        <item x="149"/>
        <item x="301"/>
        <item x="720"/>
        <item x="291"/>
        <item x="556"/>
        <item x="490"/>
        <item x="403"/>
        <item x="273"/>
        <item x="179"/>
        <item x="203"/>
        <item x="698"/>
        <item x="669"/>
        <item x="538"/>
        <item x="525"/>
        <item x="296"/>
        <item x="351"/>
        <item x="368"/>
        <item x="531"/>
        <item x="528"/>
        <item x="24"/>
        <item x="236"/>
        <item x="303"/>
        <item x="492"/>
        <item x="111"/>
        <item x="289"/>
        <item x="460"/>
        <item x="636"/>
        <item x="4"/>
        <item x="157"/>
        <item x="699"/>
        <item x="50"/>
        <item x="588"/>
        <item x="117"/>
        <item x="292"/>
        <item x="692"/>
        <item x="107"/>
        <item x="349"/>
        <item x="84"/>
        <item x="432"/>
        <item x="585"/>
        <item x="235"/>
        <item x="577"/>
        <item x="679"/>
        <item x="391"/>
        <item x="693"/>
        <item x="397"/>
        <item x="49"/>
        <item x="578"/>
        <item x="495"/>
        <item x="611"/>
        <item x="39"/>
        <item x="548"/>
        <item x="365"/>
        <item x="372"/>
        <item x="653"/>
        <item x="455"/>
        <item x="612"/>
        <item x="664"/>
        <item x="677"/>
        <item x="494"/>
        <item x="92"/>
        <item x="348"/>
        <item x="132"/>
        <item x="37"/>
        <item x="609"/>
        <item x="700"/>
        <item x="155"/>
        <item x="189"/>
        <item x="674"/>
        <item x="293"/>
        <item x="212"/>
        <item x="613"/>
        <item x="18"/>
        <item x="83"/>
        <item x="286"/>
        <item x="384"/>
        <item x="36"/>
        <item x="449"/>
        <item x="487"/>
        <item x="396"/>
        <item x="70"/>
        <item x="257"/>
        <item x="224"/>
        <item x="108"/>
        <item x="513"/>
        <item x="488"/>
        <item x="259"/>
        <item x="684"/>
        <item x="465"/>
        <item x="411"/>
        <item x="275"/>
        <item x="570"/>
        <item x="701"/>
        <item x="503"/>
        <item x="62"/>
        <item x="508"/>
        <item x="571"/>
        <item x="620"/>
        <item x="626"/>
        <item x="583"/>
        <item x="547"/>
        <item x="707"/>
        <item x="587"/>
        <item x="192"/>
        <item x="537"/>
        <item x="344"/>
        <item x="481"/>
        <item x="110"/>
        <item x="53"/>
        <item x="632"/>
        <item x="1"/>
        <item x="277"/>
        <item x="430"/>
        <item x="197"/>
        <item x="646"/>
        <item x="725"/>
        <item x="540"/>
        <item x="431"/>
        <item x="54"/>
        <item x="162"/>
        <item x="355"/>
        <item x="716"/>
        <item x="543"/>
        <item x="358"/>
        <item x="593"/>
        <item x="655"/>
        <item x="38"/>
        <item x="506"/>
        <item x="435"/>
        <item x="319"/>
        <item x="608"/>
        <item x="582"/>
        <item x="379"/>
        <item x="206"/>
        <item x="719"/>
        <item x="216"/>
        <item x="266"/>
        <item x="650"/>
        <item x="128"/>
        <item x="579"/>
        <item x="390"/>
        <item x="722"/>
        <item x="394"/>
        <item x="210"/>
        <item x="685"/>
        <item x="433"/>
        <item x="167"/>
        <item x="114"/>
        <item x="616"/>
        <item x="322"/>
        <item x="651"/>
        <item x="451"/>
        <item x="501"/>
        <item x="574"/>
        <item x="76"/>
        <item x="299"/>
        <item x="254"/>
        <item x="629"/>
        <item x="614"/>
        <item x="442"/>
        <item x="180"/>
        <item x="269"/>
        <item x="447"/>
        <item x="106"/>
        <item x="241"/>
        <item x="598"/>
        <item x="544"/>
        <item x="493"/>
        <item x="100"/>
        <item x="184"/>
        <item x="724"/>
        <item x="318"/>
        <item x="667"/>
        <item x="604"/>
        <item x="178"/>
        <item x="56"/>
        <item x="558"/>
        <item x="11"/>
        <item x="385"/>
        <item x="135"/>
        <item x="312"/>
        <item x="115"/>
        <item x="160"/>
        <item x="250"/>
        <item x="217"/>
        <item x="461"/>
        <item x="584"/>
        <item x="30"/>
        <item x="309"/>
        <item x="182"/>
        <item x="12"/>
        <item x="380"/>
        <item x="678"/>
        <item x="468"/>
        <item x="637"/>
        <item x="717"/>
        <item x="671"/>
        <item x="566"/>
        <item x="231"/>
        <item x="23"/>
        <item x="191"/>
        <item x="122"/>
        <item x="672"/>
        <item x="308"/>
        <item x="688"/>
        <item x="619"/>
        <item x="196"/>
        <item x="589"/>
        <item x="402"/>
        <item x="599"/>
        <item x="154"/>
        <item x="356"/>
        <item x="417"/>
        <item x="142"/>
        <item x="310"/>
        <item x="624"/>
        <item x="88"/>
        <item x="639"/>
        <item x="477"/>
        <item x="683"/>
        <item x="478"/>
        <item x="134"/>
        <item x="497"/>
        <item x="551"/>
        <item x="642"/>
        <item x="138"/>
        <item x="79"/>
        <item x="704"/>
        <item x="283"/>
        <item x="654"/>
        <item x="194"/>
        <item x="315"/>
        <item x="328"/>
        <item x="82"/>
        <item x="367"/>
        <item x="625"/>
        <item x="260"/>
        <item x="151"/>
        <item x="86"/>
        <item x="459"/>
        <item x="500"/>
        <item x="401"/>
        <item x="294"/>
        <item x="615"/>
        <item x="580"/>
        <item x="635"/>
        <item x="251"/>
        <item x="264"/>
        <item x="143"/>
        <item x="712"/>
        <item x="376"/>
        <item x="353"/>
        <item x="726"/>
        <item x="530"/>
        <item x="229"/>
        <item x="232"/>
        <item x="68"/>
        <item x="389"/>
        <item x="329"/>
        <item x="146"/>
        <item x="489"/>
        <item x="48"/>
        <item x="516"/>
        <item x="542"/>
        <item x="165"/>
        <item x="71"/>
        <item x="32"/>
        <item x="105"/>
        <item x="124"/>
        <item x="647"/>
        <item x="147"/>
        <item x="97"/>
        <item x="314"/>
        <item x="607"/>
        <item x="98"/>
        <item x="514"/>
        <item x="126"/>
        <item x="279"/>
        <item x="228"/>
        <item x="168"/>
        <item x="325"/>
        <item x="627"/>
        <item x="33"/>
        <item x="437"/>
        <item x="371"/>
        <item x="644"/>
        <item x="205"/>
        <item x="419"/>
        <item x="140"/>
        <item x="14"/>
        <item x="220"/>
        <item x="267"/>
        <item x="10"/>
        <item x="659"/>
        <item x="377"/>
        <item x="77"/>
        <item x="113"/>
        <item x="676"/>
        <item x="243"/>
        <item x="75"/>
        <item x="618"/>
        <item x="407"/>
        <item x="13"/>
        <item x="330"/>
        <item x="721"/>
        <item x="529"/>
        <item x="687"/>
        <item x="511"/>
        <item x="423"/>
        <item x="347"/>
        <item x="448"/>
        <item x="569"/>
        <item x="697"/>
        <item x="398"/>
        <item x="158"/>
        <item x="534"/>
        <item x="321"/>
        <item x="421"/>
        <item x="93"/>
        <item x="343"/>
        <item x="545"/>
        <item x="288"/>
        <item x="35"/>
        <item x="337"/>
        <item x="185"/>
        <item x="295"/>
        <item x="564"/>
        <item x="638"/>
        <item x="5"/>
        <item x="425"/>
        <item x="42"/>
        <item x="660"/>
        <item x="8"/>
        <item x="388"/>
        <item x="634"/>
        <item x="662"/>
        <item x="702"/>
        <item x="418"/>
        <item x="533"/>
        <item x="640"/>
        <item x="334"/>
        <item x="253"/>
        <item x="475"/>
        <item x="386"/>
        <item x="331"/>
        <item x="567"/>
        <item x="523"/>
        <item x="405"/>
        <item x="554"/>
        <item x="521"/>
        <item x="446"/>
        <item x="81"/>
        <item x="562"/>
        <item x="520"/>
        <item x="285"/>
        <item x="121"/>
        <item x="52"/>
        <item x="597"/>
        <item x="363"/>
        <item x="424"/>
        <item x="518"/>
        <item x="43"/>
        <item x="479"/>
        <item x="237"/>
        <item x="354"/>
        <item x="255"/>
        <item x="51"/>
        <item x="3"/>
        <item x="360"/>
        <item x="233"/>
        <item x="581"/>
        <item x="630"/>
        <item x="485"/>
        <item x="195"/>
        <item x="657"/>
        <item x="327"/>
        <item x="522"/>
        <item x="90"/>
        <item x="714"/>
        <item x="175"/>
        <item x="535"/>
        <item x="20"/>
        <item x="28"/>
        <item x="633"/>
        <item x="282"/>
        <item x="91"/>
        <item x="59"/>
        <item x="605"/>
        <item x="234"/>
        <item x="320"/>
        <item x="546"/>
        <item x="445"/>
        <item x="262"/>
        <item x="298"/>
        <item x="201"/>
        <item x="176"/>
        <item x="272"/>
        <item x="144"/>
        <item x="119"/>
        <item x="65"/>
        <item x="41"/>
        <item x="502"/>
        <item x="219"/>
        <item x="239"/>
        <item x="466"/>
        <item x="668"/>
        <item x="22"/>
        <item x="246"/>
        <item x="549"/>
        <item x="78"/>
        <item x="171"/>
        <item x="190"/>
        <item x="621"/>
        <item x="378"/>
        <item x="9"/>
        <item x="131"/>
        <item x="94"/>
        <item x="420"/>
        <item x="362"/>
        <item x="573"/>
        <item x="25"/>
        <item x="281"/>
        <item x="244"/>
        <item x="21"/>
        <item x="517"/>
        <item x="193"/>
        <item x="69"/>
        <item x="101"/>
        <item x="145"/>
        <item x="694"/>
        <item x="404"/>
        <item x="552"/>
        <item x="276"/>
        <item x="428"/>
        <item x="381"/>
        <item x="483"/>
        <item x="456"/>
        <item x="586"/>
        <item x="323"/>
        <item x="505"/>
        <item x="161"/>
        <item x="247"/>
        <item x="249"/>
        <item x="526"/>
        <item x="274"/>
        <item x="670"/>
        <item x="104"/>
        <item x="710"/>
        <item x="399"/>
        <item x="199"/>
        <item x="480"/>
        <item x="441"/>
        <item x="691"/>
        <item x="311"/>
        <item x="450"/>
        <item x="261"/>
        <item x="383"/>
        <item x="302"/>
        <item x="369"/>
        <item x="290"/>
        <item x="467"/>
        <item x="705"/>
        <item x="306"/>
        <item x="263"/>
        <item x="198"/>
        <item x="181"/>
        <item x="395"/>
        <item x="27"/>
        <item x="61"/>
        <item x="648"/>
        <item x="709"/>
      </items>
    </pivotField>
    <pivotField compact="0" sortType="ascending" defaultSubtotal="0" showAll="0">
      <items count="3">
        <item x="1"/>
        <item x="2"/>
        <item x="0"/>
      </items>
      <autoSortScope>
        <pivotArea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defaultSubtotal="0" showAll="0">
      <items count="4">
        <item x="2"/>
        <item x="1"/>
        <item x="3"/>
        <item x="0"/>
      </items>
    </pivotField>
    <pivotField compact="0" defaultSubtotal="0" showAll="0">
      <items count="3">
        <item x="2"/>
        <item x="1"/>
        <item x="0"/>
      </items>
    </pivotField>
    <pivotField compact="0" defaultSubtotal="0" showAll="0">
      <items count="4">
        <item h="1" x="3"/>
        <item h="1" x="1"/>
        <item h="1" x="0"/>
        <item x="2"/>
      </items>
    </pivotField>
    <pivotField compact="0" defaultSubtotal="0" numFmtId="44" showAll="0">
      <items count="40">
        <item x="22"/>
        <item x="14"/>
        <item x="12"/>
        <item x="34"/>
        <item x="13"/>
        <item x="10"/>
        <item x="16"/>
        <item x="18"/>
        <item x="38"/>
        <item x="6"/>
        <item x="29"/>
        <item x="7"/>
        <item x="17"/>
        <item x="30"/>
        <item x="5"/>
        <item x="26"/>
        <item x="1"/>
        <item x="19"/>
        <item x="32"/>
        <item x="33"/>
        <item x="20"/>
        <item x="0"/>
        <item x="15"/>
        <item x="35"/>
        <item x="37"/>
        <item x="2"/>
        <item x="3"/>
        <item x="21"/>
        <item x="28"/>
        <item x="27"/>
        <item x="9"/>
        <item x="11"/>
        <item x="31"/>
        <item x="4"/>
        <item x="39"/>
        <item x="24"/>
        <item x="25"/>
        <item x="36"/>
        <item x="8"/>
        <item x="23"/>
      </items>
    </pivotField>
    <pivotField dataField="1" compact="0" defaultSubtotal="0" numFmtId="44" showAll="0">
      <items count="196">
        <item x="97"/>
        <item x="55"/>
        <item x="60"/>
        <item x="185"/>
        <item x="84"/>
        <item x="83"/>
        <item x="188"/>
        <item x="115"/>
        <item x="7"/>
        <item x="147"/>
        <item x="9"/>
        <item x="52"/>
        <item x="53"/>
        <item x="35"/>
        <item x="41"/>
        <item x="36"/>
        <item x="112"/>
        <item x="31"/>
        <item x="161"/>
        <item x="191"/>
        <item x="168"/>
        <item x="54"/>
        <item x="138"/>
        <item x="174"/>
        <item x="127"/>
        <item x="47"/>
        <item x="23"/>
        <item x="14"/>
        <item x="22"/>
        <item x="87"/>
        <item x="24"/>
        <item x="2"/>
        <item x="73"/>
        <item x="77"/>
        <item x="148"/>
        <item x="72"/>
        <item x="154"/>
        <item x="180"/>
        <item x="79"/>
        <item x="78"/>
        <item x="20"/>
        <item x="151"/>
        <item x="128"/>
        <item x="42"/>
        <item x="80"/>
        <item x="103"/>
        <item x="38"/>
        <item x="19"/>
        <item x="92"/>
        <item x="58"/>
        <item x="105"/>
        <item x="8"/>
        <item x="131"/>
        <item x="94"/>
        <item x="81"/>
        <item x="117"/>
        <item x="0"/>
        <item x="16"/>
        <item x="123"/>
        <item x="132"/>
        <item x="155"/>
        <item x="137"/>
        <item x="26"/>
        <item x="6"/>
        <item x="110"/>
        <item x="122"/>
        <item x="156"/>
        <item x="102"/>
        <item x="29"/>
        <item x="86"/>
        <item x="177"/>
        <item x="76"/>
        <item x="166"/>
        <item x="145"/>
        <item x="109"/>
        <item x="50"/>
        <item x="149"/>
        <item x="51"/>
        <item x="25"/>
        <item x="142"/>
        <item x="3"/>
        <item x="140"/>
        <item x="32"/>
        <item x="139"/>
        <item x="193"/>
        <item x="104"/>
        <item x="194"/>
        <item x="91"/>
        <item x="44"/>
        <item x="113"/>
        <item x="175"/>
        <item x="124"/>
        <item x="111"/>
        <item x="101"/>
        <item x="116"/>
        <item x="65"/>
        <item x="107"/>
        <item x="189"/>
        <item x="70"/>
        <item x="190"/>
        <item x="27"/>
        <item x="66"/>
        <item x="114"/>
        <item x="133"/>
        <item x="82"/>
        <item x="5"/>
        <item x="10"/>
        <item x="61"/>
        <item x="13"/>
        <item x="1"/>
        <item x="163"/>
        <item x="34"/>
        <item x="160"/>
        <item x="69"/>
        <item x="153"/>
        <item x="157"/>
        <item x="135"/>
        <item x="162"/>
        <item x="46"/>
        <item x="62"/>
        <item x="90"/>
        <item x="167"/>
        <item x="12"/>
        <item x="95"/>
        <item x="67"/>
        <item x="28"/>
        <item x="119"/>
        <item x="59"/>
        <item x="4"/>
        <item x="192"/>
        <item x="158"/>
        <item x="126"/>
        <item x="30"/>
        <item x="125"/>
        <item x="48"/>
        <item x="120"/>
        <item x="33"/>
        <item x="143"/>
        <item x="183"/>
        <item x="98"/>
        <item x="40"/>
        <item x="165"/>
        <item x="187"/>
        <item x="173"/>
        <item x="172"/>
        <item x="93"/>
        <item x="96"/>
        <item x="85"/>
        <item x="144"/>
        <item x="45"/>
        <item x="118"/>
        <item x="37"/>
        <item x="159"/>
        <item x="57"/>
        <item x="17"/>
        <item x="179"/>
        <item x="18"/>
        <item x="184"/>
        <item x="121"/>
        <item x="170"/>
        <item x="75"/>
        <item x="146"/>
        <item x="49"/>
        <item x="21"/>
        <item x="88"/>
        <item x="178"/>
        <item x="64"/>
        <item x="89"/>
        <item x="181"/>
        <item x="68"/>
        <item x="63"/>
        <item x="108"/>
        <item x="150"/>
        <item x="15"/>
        <item x="129"/>
        <item x="99"/>
        <item x="176"/>
        <item x="130"/>
        <item x="136"/>
        <item x="56"/>
        <item x="169"/>
        <item x="186"/>
        <item x="141"/>
        <item x="43"/>
        <item x="74"/>
        <item x="71"/>
        <item x="195"/>
        <item x="182"/>
        <item x="164"/>
        <item x="11"/>
        <item x="39"/>
        <item x="134"/>
        <item x="152"/>
        <item x="171"/>
        <item x="106"/>
        <item x="100"/>
      </items>
    </pivotField>
    <pivotField compact="0" defaultSubtotal="0" showAll="0">
      <items count="4">
        <item x="2"/>
        <item x="1"/>
        <item x="3"/>
        <item x="0"/>
      </items>
    </pivotField>
    <pivotField compact="0" defaultSubtotal="0" showAll="0">
      <items count="3">
        <item x="2"/>
        <item h="1" x="1"/>
        <item h="1" x="0"/>
      </items>
    </pivotField>
    <pivotField compact="0" defaultSubtotal="0" showAll="0">
      <items count="3">
        <item x="1"/>
        <item x="2"/>
        <item x="0"/>
      </items>
    </pivotField>
    <pivotField compact="0" defaultSubtotal="0" showAll="0">
      <items count="6">
        <item x="0"/>
        <item x="5"/>
        <item x="1"/>
        <item x="2"/>
        <item x="3"/>
        <item x="4"/>
      </items>
    </pivotField>
  </pivotFields>
  <rowFields count="1">
    <field x="5"/>
  </rowFields>
  <rowItems count="5">
    <i>
      <x/>
    </i>
    <i>
      <x v="202"/>
    </i>
    <i>
      <x v="301"/>
    </i>
    <i>
      <x v="450"/>
    </i>
    <i>
      <x v="452"/>
    </i>
  </rowItems>
  <colItems count="1">
    <i/>
  </colItems>
  <dataFields count="1">
    <dataField name="Sum of Sales" fld="12" baseField="0" baseItem="0" numFmtId="181"/>
  </dataFields>
  <pivotTableStyleInfo name="PivotStylePreset5_Accent1" showRowHeaders="1" showColHeaders="1" showRowStripes="1" showLastColumn="1"/>
  <filters count="1">
    <filter evalOrder="-1" fld="5" iMeasureFld="0" id="3" type="count">
      <autoFilter ref="A1">
        <filterColumn colId="0">
          <top10 filterVal="5" 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Loyalty_Card" sourceName="Loyalty Card">
  <pivotTables>
    <pivotTable tabId="18" name="TotalSales"/>
    <pivotTable tabId="19" name="PivotTable1"/>
    <pivotTable tabId="24" name="PivotTable1"/>
  </pivotTables>
  <data>
    <tabular pivotCacheId="1">
      <items count="3">
        <i x="1" s="1"/>
        <i x="2" s="1"/>
        <i x="0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Roast_Type_Name" sourceName="Roast Type Name">
  <pivotTables>
    <pivotTable tabId="18" name="TotalSales"/>
    <pivotTable tabId="19" name="PivotTable1"/>
    <pivotTable tabId="24" name="PivotTable1"/>
  </pivotTables>
  <data>
    <tabular pivotCacheId="1">
      <items count="3">
        <i x="2" s="1"/>
        <i x="1" s="0"/>
        <i x="0" s="0"/>
      </items>
    </tabular>
  </data>
  <extLst/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Size" sourceName="Size">
  <pivotTables>
    <pivotTable tabId="18" name="TotalSales"/>
    <pivotTable tabId="19" name="PivotTable1"/>
    <pivotTable tabId="24" name="PivotTable1"/>
  </pivotTables>
  <data>
    <tabular pivotCacheId="1">
      <items count="4">
        <i x="3" s="0"/>
        <i x="1" s="0"/>
        <i x="0" s="0"/>
        <i x="2" s="1"/>
      </items>
    </tabular>
  </data>
  <extLst/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Order_Date" sourceName="Order Date">
  <pivotTables>
    <pivotTable tabId="18" name="TotalSales"/>
  </pivotTables>
  <data>
    <tabular pivotCacheId="1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Order Date" cache="Slicer_Order_Date" caption="Order Date" columnCount="12" style="SlicerStyleDark6" rowHeight="225425"/>
  <slicer name="Roast Type Name" cache="Slicer_Roast_Type_Name" caption="Roast Type Name" columnCount="3" style="SlicerStyleDark6" rowHeight="225425"/>
  <slicer name="Size" cache="Slicer_Size" caption="Size" columnCount="4" style="SlicerStyleDark6" rowHeight="225425"/>
  <slicer name="Loyalty Card" cache="Slicer_Loyalty_Card" caption="Loyalty Card" columnCount="3" style="SlicerStyleDark6" rowHeight="225425"/>
</slicers>
</file>

<file path=xl/tables/table1.xml><?xml version="1.0" encoding="utf-8"?>
<table xmlns="http://schemas.openxmlformats.org/spreadsheetml/2006/main" id="1" name="Orders" displayName="Orders" ref="A1:P1001" totalsRowShown="0">
  <autoFilter xmlns:etc="http://www.wps.cn/officeDocument/2017/etCustomData" ref="A1:P1001" etc:filterBottomFollowUsedRange="0"/>
  <tableColumns count="16">
    <tableColumn id="1" name="Order ID" dataDxfId="0"/>
    <tableColumn id="2" name="Order Date" dataDxfId="1"/>
    <tableColumn id="3" name="Customer ID" dataDxfId="2"/>
    <tableColumn id="4" name="Product ID"/>
    <tableColumn id="5" name="Quantity" dataDxfId="3"/>
    <tableColumn id="6" name="Customer Name" dataDxfId="4">
      <calculatedColumnFormula>_xlfn.XLOOKUP(C2,customers!$A$1:$A$1001,customers!B1:B1001)</calculatedColumnFormula>
    </tableColumn>
    <tableColumn id="7" name="Email" dataDxfId="5">
      <calculatedColumnFormula>IF(_xlfn.XLOOKUP(C2,customers!$A$1:$A$1001,customers!$C$1:$C$1001,0)=0,"",(_xlfn.XLOOKUP(C2,customers!$A$1:$A$1001,customers!$C$1:$C$1001,0)))</calculatedColumnFormula>
    </tableColumn>
    <tableColumn id="8" name="Country" dataDxfId="6">
      <calculatedColumnFormula>_xlfn.XLOOKUP(C2,customers!$A$1:$A$1001,customers!$G$1:$G$1001,,0)</calculatedColumnFormula>
    </tableColumn>
    <tableColumn id="9" name="Coffee Type">
      <calculatedColumnFormula array="1">INDEX(products!$A$1:$G$49,MATCH(orders!$D2,products!$A$1:$A$49,0),MATCH(orders!I$1,products!$A$1:$G$1,0))</calculatedColumnFormula>
    </tableColumn>
    <tableColumn id="10" name="Roast Type">
      <calculatedColumnFormula array="1">INDEX(products!$A$1:$G$49,MATCH(orders!$D2,products!$A$1:$A$49,0),MATCH(orders!J$1,products!$A$1:$G$1,0))</calculatedColumnFormula>
    </tableColumn>
    <tableColumn id="11" name="Size" dataDxfId="7">
      <calculatedColumnFormula array="1">INDEX(products!$A$1:$G$49,MATCH(orders!$D2,products!$A$1:$A$49,0),MATCH(orders!K$1,products!$A$1:$G$1,0))</calculatedColumnFormula>
    </tableColumn>
    <tableColumn id="12" name="Unit Price" dataDxfId="8">
      <calculatedColumnFormula array="1">INDEX(products!$A$1:$G$49,MATCH(orders!$D2,products!$A$1:$A$49,0),MATCH(orders!L$1,products!$A$1:$G$1,0))</calculatedColumnFormula>
    </tableColumn>
    <tableColumn id="13" name="Sales" dataDxfId="9">
      <calculatedColumnFormula>L2*E2</calculatedColumnFormula>
    </tableColumn>
    <tableColumn id="14" name="Coffee Type Name">
      <calculatedColumnFormula>IF(I2="Rob","Robusta",IF(I2="Exc","Excelsa",IF(I2="Ara","Arabica",IF(I2="Lib","Liberica",""))))</calculatedColumnFormula>
    </tableColumn>
    <tableColumn id="15" name="Roast Type Name">
      <calculatedColumnFormula>IF(J2="M","Medium",IF(J2="L","Light",IF(J2="D","Dark","")))</calculatedColumnFormula>
    </tableColumn>
    <tableColumn id="16" name="Loyalty Card" dataDxfId="10">
      <calculatedColumnFormula>IF(_xlfn.XLOOKUP(Orders[[#This Row],[Customer ID]],customers!A2:A1001,customers!I2:I1001,"")="Yes","Yes","No")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F49"/>
  <sheetViews>
    <sheetView zoomScale="50" zoomScaleNormal="50" workbookViewId="0">
      <selection activeCell="B7" sqref="B7"/>
    </sheetView>
  </sheetViews>
  <sheetFormatPr defaultColWidth="8.88888888888889" defaultRowHeight="14.4" outlineLevelCol="5"/>
  <cols>
    <col min="1" max="2" width="12.8888888888889"/>
    <col min="3" max="3" width="14"/>
    <col min="4" max="5" width="4.66666666666667"/>
    <col min="6" max="6" width="5"/>
  </cols>
  <sheetData>
    <row r="3" spans="1:3">
      <c r="A3" t="s">
        <v>0</v>
      </c>
      <c r="C3" t="s">
        <v>1</v>
      </c>
    </row>
    <row r="4" spans="1:6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</row>
    <row r="5" spans="1:6">
      <c r="A5" t="s">
        <v>8</v>
      </c>
      <c r="B5" t="s">
        <v>9</v>
      </c>
      <c r="C5" s="8">
        <v>68.655</v>
      </c>
      <c r="D5" s="8">
        <v>111.78</v>
      </c>
      <c r="E5" s="8"/>
      <c r="F5" s="8"/>
    </row>
    <row r="6" spans="2:6">
      <c r="B6" t="s">
        <v>10</v>
      </c>
      <c r="C6" s="8"/>
      <c r="D6" s="8"/>
      <c r="E6" s="8">
        <v>238.28</v>
      </c>
      <c r="F6" s="8">
        <v>41.17</v>
      </c>
    </row>
    <row r="7" spans="2:6">
      <c r="B7" t="s">
        <v>11</v>
      </c>
      <c r="C7" s="8"/>
      <c r="D7" s="8">
        <v>167.67</v>
      </c>
      <c r="E7" s="8"/>
      <c r="F7" s="8"/>
    </row>
    <row r="8" spans="2:6">
      <c r="B8" t="s">
        <v>12</v>
      </c>
      <c r="C8" s="8"/>
      <c r="D8" s="8"/>
      <c r="E8" s="8">
        <v>89.355</v>
      </c>
      <c r="F8" s="8">
        <v>82.34</v>
      </c>
    </row>
    <row r="9" spans="2:6">
      <c r="B9" t="s">
        <v>13</v>
      </c>
      <c r="C9" s="8">
        <v>183.08</v>
      </c>
      <c r="D9" s="8"/>
      <c r="E9" s="8"/>
      <c r="F9" s="8">
        <v>123.51</v>
      </c>
    </row>
    <row r="10" spans="2:6">
      <c r="B10" t="s">
        <v>14</v>
      </c>
      <c r="C10" s="8"/>
      <c r="D10" s="8"/>
      <c r="E10" s="8"/>
      <c r="F10" s="8">
        <v>123.51</v>
      </c>
    </row>
    <row r="11" spans="2:6">
      <c r="B11" t="s">
        <v>15</v>
      </c>
      <c r="C11" s="8">
        <v>22.885</v>
      </c>
      <c r="D11" s="8">
        <v>27.945</v>
      </c>
      <c r="E11" s="8"/>
      <c r="F11" s="8"/>
    </row>
    <row r="12" spans="2:6">
      <c r="B12" t="s">
        <v>16</v>
      </c>
      <c r="C12" s="8"/>
      <c r="D12" s="8"/>
      <c r="E12" s="8">
        <v>59.57</v>
      </c>
      <c r="F12" s="8"/>
    </row>
    <row r="13" spans="2:6">
      <c r="B13" t="s">
        <v>17</v>
      </c>
      <c r="C13" s="8"/>
      <c r="D13" s="8"/>
      <c r="E13" s="8"/>
      <c r="F13" s="8">
        <v>20.585</v>
      </c>
    </row>
    <row r="14" spans="1:6">
      <c r="A14" t="s">
        <v>18</v>
      </c>
      <c r="B14" t="s">
        <v>9</v>
      </c>
      <c r="C14" s="8"/>
      <c r="D14" s="8"/>
      <c r="E14" s="8">
        <v>119.14</v>
      </c>
      <c r="F14" s="8"/>
    </row>
    <row r="15" spans="2:6">
      <c r="B15" t="s">
        <v>10</v>
      </c>
      <c r="C15" s="8">
        <v>274.62</v>
      </c>
      <c r="D15" s="8">
        <v>195.615</v>
      </c>
      <c r="E15" s="8">
        <v>89.355</v>
      </c>
      <c r="F15" s="8"/>
    </row>
    <row r="16" spans="2:6">
      <c r="B16" t="s">
        <v>11</v>
      </c>
      <c r="C16" s="8"/>
      <c r="D16" s="8">
        <v>27.945</v>
      </c>
      <c r="E16" s="8">
        <v>148.925</v>
      </c>
      <c r="F16" s="8"/>
    </row>
    <row r="17" spans="2:6">
      <c r="B17" t="s">
        <v>19</v>
      </c>
      <c r="C17" s="8"/>
      <c r="D17" s="8"/>
      <c r="E17" s="8"/>
      <c r="F17" s="8">
        <v>82.34</v>
      </c>
    </row>
    <row r="18" spans="2:6">
      <c r="B18" t="s">
        <v>20</v>
      </c>
      <c r="C18" s="8"/>
      <c r="D18" s="8">
        <v>251.505</v>
      </c>
      <c r="E18" s="8"/>
      <c r="F18" s="8">
        <v>41.17</v>
      </c>
    </row>
    <row r="19" spans="2:6">
      <c r="B19" t="s">
        <v>12</v>
      </c>
      <c r="C19" s="8">
        <v>91.54</v>
      </c>
      <c r="D19" s="8"/>
      <c r="E19" s="8">
        <v>119.14</v>
      </c>
      <c r="F19" s="8"/>
    </row>
    <row r="20" spans="2:6">
      <c r="B20" t="s">
        <v>13</v>
      </c>
      <c r="C20" s="8"/>
      <c r="D20" s="8"/>
      <c r="E20" s="8"/>
      <c r="F20" s="8">
        <v>247.02</v>
      </c>
    </row>
    <row r="21" spans="2:6">
      <c r="B21" t="s">
        <v>21</v>
      </c>
      <c r="C21" s="8"/>
      <c r="D21" s="8"/>
      <c r="E21" s="8"/>
      <c r="F21" s="8">
        <v>41.17</v>
      </c>
    </row>
    <row r="22" spans="2:6">
      <c r="B22" t="s">
        <v>14</v>
      </c>
      <c r="C22" s="8">
        <v>91.54</v>
      </c>
      <c r="D22" s="8"/>
      <c r="E22" s="8"/>
      <c r="F22" s="8"/>
    </row>
    <row r="23" spans="2:6">
      <c r="B23" t="s">
        <v>15</v>
      </c>
      <c r="C23" s="8">
        <v>68.655</v>
      </c>
      <c r="D23" s="8">
        <v>83.835</v>
      </c>
      <c r="E23" s="8">
        <v>238.28</v>
      </c>
      <c r="F23" s="8"/>
    </row>
    <row r="24" spans="2:6">
      <c r="B24" t="s">
        <v>16</v>
      </c>
      <c r="C24" s="8">
        <v>68.655</v>
      </c>
      <c r="D24" s="8">
        <v>111.78</v>
      </c>
      <c r="E24" s="8">
        <v>119.14</v>
      </c>
      <c r="F24" s="8"/>
    </row>
    <row r="25" spans="2:6">
      <c r="B25" t="s">
        <v>17</v>
      </c>
      <c r="C25" s="8"/>
      <c r="D25" s="8">
        <v>139.725</v>
      </c>
      <c r="E25" s="8"/>
      <c r="F25" s="8"/>
    </row>
    <row r="26" spans="1:6">
      <c r="A26" t="s">
        <v>22</v>
      </c>
      <c r="B26" t="s">
        <v>9</v>
      </c>
      <c r="C26" s="8"/>
      <c r="D26" s="8"/>
      <c r="E26" s="8">
        <v>29.785</v>
      </c>
      <c r="F26" s="8"/>
    </row>
    <row r="27" spans="2:6">
      <c r="B27" t="s">
        <v>10</v>
      </c>
      <c r="C27" s="8">
        <v>114.425</v>
      </c>
      <c r="D27" s="8">
        <v>139.725</v>
      </c>
      <c r="E27" s="8"/>
      <c r="F27" s="8"/>
    </row>
    <row r="28" spans="2:6">
      <c r="B28" t="s">
        <v>11</v>
      </c>
      <c r="C28" s="8"/>
      <c r="D28" s="8"/>
      <c r="E28" s="8">
        <v>119.14</v>
      </c>
      <c r="F28" s="8"/>
    </row>
    <row r="29" spans="2:6">
      <c r="B29" t="s">
        <v>19</v>
      </c>
      <c r="C29" s="8"/>
      <c r="D29" s="8">
        <v>83.835</v>
      </c>
      <c r="E29" s="8"/>
      <c r="F29" s="8">
        <v>82.34</v>
      </c>
    </row>
    <row r="30" spans="2:6">
      <c r="B30" t="s">
        <v>20</v>
      </c>
      <c r="C30" s="8"/>
      <c r="D30" s="8"/>
      <c r="E30" s="8">
        <v>148.925</v>
      </c>
      <c r="F30" s="8"/>
    </row>
    <row r="31" spans="2:6">
      <c r="B31" t="s">
        <v>12</v>
      </c>
      <c r="C31" s="8">
        <v>137.31</v>
      </c>
      <c r="D31" s="8"/>
      <c r="E31" s="8">
        <v>148.925</v>
      </c>
      <c r="F31" s="8">
        <v>61.755</v>
      </c>
    </row>
    <row r="32" spans="2:6">
      <c r="B32" t="s">
        <v>21</v>
      </c>
      <c r="C32" s="8"/>
      <c r="D32" s="8">
        <v>111.78</v>
      </c>
      <c r="E32" s="8"/>
      <c r="F32" s="8">
        <v>82.34</v>
      </c>
    </row>
    <row r="33" spans="2:6">
      <c r="B33" t="s">
        <v>14</v>
      </c>
      <c r="C33" s="8">
        <v>205.965</v>
      </c>
      <c r="D33" s="8">
        <v>83.835</v>
      </c>
      <c r="E33" s="8"/>
      <c r="F33" s="8"/>
    </row>
    <row r="34" spans="2:6">
      <c r="B34" t="s">
        <v>15</v>
      </c>
      <c r="C34" s="8">
        <v>114.425</v>
      </c>
      <c r="D34" s="8">
        <v>55.89</v>
      </c>
      <c r="E34" s="8">
        <v>178.71</v>
      </c>
      <c r="F34" s="8"/>
    </row>
    <row r="35" spans="2:6">
      <c r="B35" t="s">
        <v>16</v>
      </c>
      <c r="C35" s="8">
        <v>137.31</v>
      </c>
      <c r="D35" s="8">
        <v>139.725</v>
      </c>
      <c r="E35" s="8">
        <v>119.14</v>
      </c>
      <c r="F35" s="8"/>
    </row>
    <row r="36" spans="1:6">
      <c r="A36" t="s">
        <v>23</v>
      </c>
      <c r="B36" t="s">
        <v>9</v>
      </c>
      <c r="C36" s="8"/>
      <c r="D36" s="8"/>
      <c r="E36" s="8">
        <v>178.71</v>
      </c>
      <c r="F36" s="8"/>
    </row>
    <row r="37" spans="2:6">
      <c r="B37" t="s">
        <v>10</v>
      </c>
      <c r="C37" s="8"/>
      <c r="D37" s="8">
        <v>55.89</v>
      </c>
      <c r="E37" s="8"/>
      <c r="F37" s="8"/>
    </row>
    <row r="38" spans="2:6">
      <c r="B38" t="s">
        <v>11</v>
      </c>
      <c r="C38" s="8"/>
      <c r="D38" s="8"/>
      <c r="E38" s="8">
        <v>89.355</v>
      </c>
      <c r="F38" s="8">
        <v>123.51</v>
      </c>
    </row>
    <row r="39" spans="2:6">
      <c r="B39" t="s">
        <v>19</v>
      </c>
      <c r="C39" s="8"/>
      <c r="D39" s="8">
        <v>27.945</v>
      </c>
      <c r="E39" s="8"/>
      <c r="F39" s="8">
        <v>102.925</v>
      </c>
    </row>
    <row r="40" spans="2:6">
      <c r="B40" t="s">
        <v>20</v>
      </c>
      <c r="C40" s="8">
        <v>45.77</v>
      </c>
      <c r="D40" s="8"/>
      <c r="E40" s="8">
        <v>29.785</v>
      </c>
      <c r="F40" s="8">
        <v>164.68</v>
      </c>
    </row>
    <row r="41" spans="2:6">
      <c r="B41" t="s">
        <v>12</v>
      </c>
      <c r="C41" s="8"/>
      <c r="D41" s="8">
        <v>27.945</v>
      </c>
      <c r="E41" s="8"/>
      <c r="F41" s="8">
        <v>102.925</v>
      </c>
    </row>
    <row r="42" spans="2:6">
      <c r="B42" t="s">
        <v>13</v>
      </c>
      <c r="C42" s="8">
        <v>114.425</v>
      </c>
      <c r="D42" s="8"/>
      <c r="E42" s="8">
        <v>178.71</v>
      </c>
      <c r="F42" s="8"/>
    </row>
    <row r="49" spans="1:1">
      <c r="A49" s="9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6"/>
  <sheetViews>
    <sheetView workbookViewId="0">
      <selection activeCell="O14" sqref="O14"/>
    </sheetView>
  </sheetViews>
  <sheetFormatPr defaultColWidth="8.88888888888889" defaultRowHeight="14.4" outlineLevelRow="5" outlineLevelCol="1"/>
  <cols>
    <col min="1" max="1" width="15.1111111111111"/>
    <col min="2" max="2" width="12.6666666666667"/>
  </cols>
  <sheetData>
    <row r="3" spans="1:2">
      <c r="A3" t="s">
        <v>24</v>
      </c>
      <c r="B3" t="s">
        <v>0</v>
      </c>
    </row>
    <row r="4" spans="1:2">
      <c r="A4" t="s">
        <v>25</v>
      </c>
      <c r="B4" s="7">
        <v>577.07</v>
      </c>
    </row>
    <row r="5" spans="1:2">
      <c r="A5" t="s">
        <v>26</v>
      </c>
      <c r="B5" s="7">
        <v>1486.375</v>
      </c>
    </row>
    <row r="6" spans="1:2">
      <c r="A6" t="s">
        <v>27</v>
      </c>
      <c r="B6" s="7">
        <v>5485.845</v>
      </c>
    </row>
  </sheetData>
  <pageMargins left="0.75" right="0.75" top="1" bottom="1" header="0.5" footer="0.5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8"/>
  <sheetViews>
    <sheetView topLeftCell="J14" workbookViewId="0">
      <selection activeCell="U30" sqref="U30"/>
    </sheetView>
  </sheetViews>
  <sheetFormatPr defaultColWidth="8.88888888888889" defaultRowHeight="14.4" outlineLevelRow="7" outlineLevelCol="1"/>
  <cols>
    <col min="1" max="1" width="17.8888888888889"/>
    <col min="2" max="2" width="12.6666666666667"/>
    <col min="3" max="3" width="10.5555555555556"/>
    <col min="4" max="4" width="17.1111111111111"/>
    <col min="5" max="5" width="18.2222222222222"/>
    <col min="6" max="6" width="16.6666666666667"/>
    <col min="7" max="7" width="16.4444444444444"/>
    <col min="8" max="8" width="16.5555555555556"/>
    <col min="9" max="9" width="14.5555555555556"/>
    <col min="10" max="10" width="17.6666666666667"/>
    <col min="11" max="11" width="14.1111111111111"/>
    <col min="12" max="12" width="16.2222222222222"/>
    <col min="13" max="13" width="16.4444444444444"/>
    <col min="14" max="14" width="11"/>
    <col min="15" max="15" width="16.6666666666667"/>
    <col min="16" max="16" width="18.8888888888889"/>
    <col min="17" max="17" width="13.8888888888889"/>
    <col min="18" max="18" width="14.2222222222222"/>
    <col min="19" max="19" width="9"/>
    <col min="20" max="20" width="12.8888888888889"/>
    <col min="21" max="21" width="12.7777777777778"/>
    <col min="22" max="22" width="9.11111111111111"/>
    <col min="23" max="23" width="20.6666666666667"/>
    <col min="24" max="24" width="11.1111111111111"/>
    <col min="25" max="25" width="12.5555555555556"/>
    <col min="26" max="26" width="18.2222222222222"/>
    <col min="27" max="27" width="14.1111111111111"/>
    <col min="28" max="28" width="16.6666666666667"/>
    <col min="29" max="29" width="16.5555555555556"/>
    <col min="30" max="30" width="14.7777777777778"/>
    <col min="31" max="31" width="21.2222222222222"/>
    <col min="32" max="32" width="17.2222222222222"/>
    <col min="33" max="33" width="15.8888888888889"/>
    <col min="34" max="34" width="17.5555555555556"/>
    <col min="35" max="35" width="14.1111111111111"/>
    <col min="36" max="36" width="15.6666666666667"/>
    <col min="37" max="37" width="15.2222222222222"/>
    <col min="38" max="38" width="19.4444444444444"/>
    <col min="39" max="39" width="15.2222222222222"/>
    <col min="40" max="40" width="19.4444444444444"/>
    <col min="41" max="41" width="11"/>
    <col min="42" max="42" width="12.4444444444444"/>
    <col min="43" max="43" width="18.2222222222222"/>
    <col min="44" max="44" width="13.8888888888889"/>
    <col min="45" max="45" width="14"/>
    <col min="46" max="46" width="13.2222222222222"/>
    <col min="47" max="47" width="12.1111111111111"/>
    <col min="48" max="48" width="13.8888888888889"/>
    <col min="49" max="49" width="14.6666666666667"/>
    <col min="50" max="50" width="12.2222222222222"/>
    <col min="51" max="51" width="10.5555555555556"/>
    <col min="52" max="52" width="17"/>
    <col min="53" max="53" width="14.6666666666667"/>
    <col min="54" max="54" width="15.5555555555556"/>
    <col min="55" max="55" width="15.4444444444444"/>
    <col min="56" max="56" width="12.2222222222222"/>
    <col min="57" max="57" width="18.6666666666667"/>
    <col min="58" max="58" width="11.7777777777778"/>
    <col min="59" max="59" width="13.7777777777778"/>
    <col min="60" max="60" width="16.5555555555556"/>
    <col min="61" max="61" width="14.7777777777778"/>
    <col min="62" max="62" width="17.5555555555556"/>
    <col min="63" max="63" width="13.7777777777778"/>
    <col min="64" max="64" width="12.7777777777778"/>
    <col min="65" max="65" width="16"/>
    <col min="66" max="66" width="10.1111111111111"/>
    <col min="67" max="67" width="11.7777777777778"/>
    <col min="68" max="68" width="11.5555555555556"/>
    <col min="69" max="69" width="18.5555555555556"/>
    <col min="70" max="70" width="14.5555555555556"/>
    <col min="71" max="71" width="15.1111111111111"/>
    <col min="72" max="72" width="18.5555555555556"/>
    <col min="73" max="73" width="13"/>
    <col min="74" max="74" width="14.6666666666667"/>
    <col min="75" max="75" width="19.5555555555556"/>
    <col min="76" max="76" width="12.1111111111111"/>
    <col min="77" max="77" width="10.2222222222222"/>
    <col min="78" max="78" width="11.7777777777778"/>
    <col min="79" max="79" width="17.5555555555556"/>
    <col min="80" max="80" width="20.7777777777778"/>
    <col min="81" max="81" width="16.1111111111111"/>
    <col min="82" max="82" width="14.1111111111111"/>
    <col min="83" max="83" width="17.4444444444444"/>
    <col min="84" max="84" width="10.5555555555556"/>
    <col min="85" max="85" width="15.7777777777778"/>
    <col min="86" max="86" width="15.8888888888889"/>
    <col min="87" max="87" width="12.7777777777778"/>
    <col min="88" max="88" width="15"/>
    <col min="89" max="89" width="18.5555555555556"/>
    <col min="90" max="90" width="17.6666666666667"/>
    <col min="91" max="91" width="14.7777777777778"/>
    <col min="92" max="92" width="17.4444444444444"/>
    <col min="93" max="93" width="18.2222222222222"/>
    <col min="94" max="94" width="21.5555555555556"/>
    <col min="95" max="95" width="16"/>
    <col min="96" max="96" width="13.5555555555556"/>
    <col min="97" max="97" width="13.8888888888889"/>
    <col min="98" max="98" width="15.6666666666667"/>
    <col min="99" max="99" width="14.5555555555556"/>
    <col min="100" max="100" width="18.6666666666667"/>
    <col min="101" max="101" width="13"/>
    <col min="102" max="102" width="15"/>
    <col min="103" max="103" width="19.2222222222222"/>
    <col min="104" max="104" width="16.1111111111111"/>
    <col min="105" max="105" width="11.2222222222222"/>
    <col min="106" max="106" width="15.1111111111111"/>
    <col min="107" max="107" width="18.8888888888889"/>
    <col min="108" max="108" width="17"/>
    <col min="109" max="109" width="18.7777777777778"/>
    <col min="110" max="110" width="15"/>
    <col min="111" max="111" width="18.5555555555556"/>
    <col min="112" max="112" width="14.2222222222222"/>
    <col min="113" max="113" width="11.6666666666667"/>
    <col min="114" max="114" width="9.11111111111111"/>
    <col min="115" max="115" width="14.1111111111111"/>
    <col min="116" max="116" width="13.2222222222222"/>
    <col min="117" max="117" width="14.6666666666667"/>
    <col min="118" max="118" width="13.5555555555556"/>
    <col min="119" max="119" width="18.2222222222222"/>
    <col min="120" max="120" width="14.6666666666667"/>
    <col min="121" max="121" width="16.4444444444444"/>
    <col min="122" max="122" width="15.7777777777778"/>
    <col min="123" max="123" width="14.6666666666667"/>
    <col min="124" max="124" width="15.7777777777778"/>
    <col min="125" max="125" width="15.5555555555556"/>
    <col min="126" max="126" width="16.7777777777778"/>
    <col min="127" max="127" width="14.2222222222222"/>
    <col min="128" max="128" width="14.5555555555556"/>
    <col min="129" max="129" width="19.2222222222222"/>
    <col min="130" max="130" width="15.1111111111111"/>
    <col min="131" max="131" width="18.1111111111111"/>
    <col min="132" max="132" width="17.6666666666667"/>
    <col min="133" max="133" width="14.7777777777778"/>
    <col min="134" max="134" width="11.8888888888889"/>
    <col min="135" max="135" width="15.6666666666667"/>
    <col min="136" max="136" width="18"/>
    <col min="137" max="137" width="15.4444444444444"/>
    <col min="138" max="138" width="17.6666666666667"/>
    <col min="139" max="139" width="18.5555555555556"/>
    <col min="140" max="140" width="11.6666666666667"/>
    <col min="141" max="141" width="12.1111111111111"/>
    <col min="142" max="142" width="17.6666666666667"/>
    <col min="143" max="143" width="13.5555555555556"/>
    <col min="144" max="144" width="12.1111111111111"/>
    <col min="145" max="145" width="19.8888888888889"/>
    <col min="146" max="146" width="12"/>
    <col min="147" max="147" width="10"/>
    <col min="148" max="148" width="13.5555555555556"/>
    <col min="149" max="149" width="17.2222222222222"/>
    <col min="150" max="150" width="13.8888888888889"/>
    <col min="151" max="151" width="11.5555555555556"/>
    <col min="152" max="152" width="12"/>
    <col min="153" max="153" width="13.6666666666667"/>
    <col min="154" max="154" width="9.77777777777778"/>
    <col min="155" max="155" width="17.2222222222222"/>
    <col min="156" max="156" width="13.4444444444444"/>
    <col min="157" max="157" width="12.7777777777778"/>
    <col min="158" max="158" width="16.7777777777778"/>
    <col min="159" max="159" width="14.4444444444444"/>
    <col min="160" max="160" width="14"/>
    <col min="161" max="161" width="16"/>
    <col min="162" max="162" width="13.1111111111111"/>
    <col min="163" max="163" width="15.8888888888889"/>
    <col min="164" max="164" width="12"/>
    <col min="165" max="165" width="15.6666666666667"/>
    <col min="166" max="166" width="12.1111111111111"/>
    <col min="167" max="167" width="9.55555555555556"/>
    <col min="168" max="168" width="18.2222222222222"/>
    <col min="169" max="169" width="11.4444444444444"/>
    <col min="170" max="170" width="15.2222222222222"/>
    <col min="171" max="171" width="11"/>
    <col min="172" max="172" width="13.1111111111111"/>
    <col min="173" max="173" width="14.7777777777778"/>
    <col min="174" max="174" width="17.2222222222222"/>
    <col min="175" max="175" width="12.8888888888889"/>
    <col min="176" max="176" width="15.1111111111111"/>
    <col min="177" max="177" width="12.8888888888889"/>
    <col min="178" max="178" width="15.8888888888889"/>
    <col min="179" max="180" width="13.2222222222222"/>
    <col min="181" max="181" width="17.1111111111111"/>
    <col min="182" max="182" width="15.1111111111111"/>
    <col min="183" max="183" width="18.4444444444444"/>
    <col min="184" max="184" width="14.1111111111111"/>
    <col min="185" max="185" width="19.5555555555556"/>
    <col min="186" max="186" width="18.5555555555556"/>
    <col min="187" max="187" width="13.1111111111111"/>
    <col min="188" max="189" width="14.5555555555556"/>
    <col min="190" max="190" width="15.5555555555556"/>
    <col min="191" max="191" width="16.5555555555556"/>
    <col min="192" max="192" width="14.6666666666667"/>
    <col min="193" max="193" width="18.5555555555556"/>
    <col min="194" max="194" width="15.6666666666667"/>
    <col min="195" max="195" width="17.8888888888889"/>
    <col min="196" max="196" width="12.5555555555556"/>
    <col min="197" max="197" width="16.7777777777778"/>
    <col min="198" max="198" width="18.8888888888889"/>
    <col min="199" max="199" width="20.2222222222222"/>
    <col min="200" max="200" width="16"/>
    <col min="201" max="201" width="11.1111111111111"/>
    <col min="202" max="202" width="20.5555555555556"/>
    <col min="203" max="203" width="19.7777777777778"/>
    <col min="204" max="204" width="18.5555555555556"/>
    <col min="205" max="205" width="14.2222222222222"/>
    <col min="206" max="206" width="16.2222222222222"/>
    <col min="207" max="207" width="14.7777777777778"/>
    <col min="208" max="208" width="11.4444444444444"/>
    <col min="209" max="209" width="18.4444444444444"/>
    <col min="210" max="210" width="15.7777777777778"/>
    <col min="211" max="211" width="17.8888888888889"/>
    <col min="212" max="212" width="15.2222222222222"/>
    <col min="213" max="213" width="14.8888888888889"/>
    <col min="214" max="214" width="16.7777777777778"/>
    <col min="215" max="215" width="16.5555555555556"/>
    <col min="216" max="216" width="13.6666666666667"/>
    <col min="217" max="217" width="11"/>
    <col min="218" max="218" width="14"/>
    <col min="219" max="219" width="17"/>
    <col min="220" max="220" width="15.2222222222222"/>
    <col min="221" max="221" width="13.8888888888889"/>
    <col min="222" max="222" width="12.5555555555556"/>
    <col min="223" max="223" width="14.1111111111111"/>
    <col min="224" max="224" width="12.8888888888889"/>
    <col min="225" max="225" width="11"/>
    <col min="226" max="226" width="20"/>
    <col min="227" max="227" width="14"/>
    <col min="228" max="228" width="13.6666666666667"/>
    <col min="229" max="229" width="12.1111111111111"/>
    <col min="230" max="230" width="12.6666666666667"/>
    <col min="231" max="231" width="10.6666666666667"/>
    <col min="232" max="232" width="16"/>
    <col min="233" max="233" width="14.1111111111111"/>
    <col min="234" max="234" width="12.6666666666667"/>
    <col min="235" max="235" width="15.7777777777778"/>
    <col min="236" max="236" width="16"/>
    <col min="237" max="238" width="13.6666666666667"/>
    <col min="239" max="239" width="12.8888888888889"/>
    <col min="240" max="240" width="15"/>
    <col min="241" max="241" width="22.8888888888889"/>
    <col min="242" max="242" width="11"/>
    <col min="243" max="243" width="12.5555555555556"/>
    <col min="244" max="244" width="15"/>
    <col min="245" max="245" width="15.5555555555556"/>
    <col min="246" max="246" width="11.4444444444444"/>
    <col min="247" max="247" width="14.2222222222222"/>
    <col min="248" max="248" width="18.8888888888889"/>
    <col min="249" max="249" width="15.8888888888889"/>
    <col min="250" max="250" width="10.1111111111111"/>
    <col min="251" max="251" width="15.1111111111111"/>
    <col min="252" max="252" width="10.7777777777778"/>
    <col min="253" max="253" width="15"/>
    <col min="254" max="254" width="11.8888888888889"/>
    <col min="255" max="255" width="20.4444444444444"/>
    <col min="256" max="256" width="13.8888888888889"/>
    <col min="257" max="257" width="15"/>
    <col min="258" max="258" width="8.66666666666667"/>
    <col min="259" max="259" width="13"/>
    <col min="260" max="260" width="12"/>
    <col min="261" max="261" width="14.6666666666667"/>
    <col min="262" max="262" width="13.6666666666667"/>
    <col min="263" max="263" width="11.2222222222222"/>
    <col min="264" max="264" width="14.2222222222222"/>
    <col min="265" max="265" width="17"/>
    <col min="266" max="266" width="15.6666666666667"/>
    <col min="267" max="267" width="14.5555555555556"/>
    <col min="268" max="268" width="11"/>
    <col min="269" max="269" width="10.8888888888889"/>
    <col min="270" max="270" width="14.8888888888889"/>
    <col min="271" max="271" width="15.4444444444444"/>
    <col min="272" max="272" width="11.8888888888889"/>
    <col min="273" max="273" width="13.8888888888889"/>
    <col min="274" max="274" width="18.1111111111111"/>
    <col min="275" max="275" width="17.6666666666667"/>
    <col min="276" max="276" width="17.1111111111111"/>
    <col min="277" max="277" width="14.8888888888889"/>
    <col min="278" max="278" width="15.8888888888889"/>
    <col min="279" max="279" width="11.5555555555556"/>
    <col min="280" max="280" width="12"/>
    <col min="281" max="281" width="15.5555555555556"/>
    <col min="282" max="282" width="13.2222222222222"/>
    <col min="283" max="283" width="13.4444444444444"/>
    <col min="284" max="284" width="12.4444444444444"/>
    <col min="285" max="285" width="17"/>
    <col min="286" max="286" width="15.8888888888889"/>
    <col min="287" max="287" width="12.8888888888889"/>
    <col min="288" max="288" width="12.4444444444444"/>
    <col min="289" max="289" width="21.5555555555556"/>
    <col min="290" max="290" width="14.6666666666667"/>
    <col min="291" max="291" width="13.7777777777778"/>
    <col min="292" max="292" width="13.8888888888889"/>
    <col min="293" max="293" width="13.6666666666667"/>
    <col min="294" max="294" width="15.1111111111111"/>
    <col min="295" max="295" width="18.6666666666667"/>
    <col min="296" max="296" width="17.6666666666667"/>
    <col min="297" max="297" width="16"/>
    <col min="298" max="298" width="13.1111111111111"/>
    <col min="299" max="299" width="13.7777777777778"/>
    <col min="300" max="300" width="15"/>
    <col min="301" max="301" width="13.6666666666667"/>
    <col min="302" max="302" width="18.4444444444444"/>
    <col min="303" max="303" width="14.8888888888889"/>
    <col min="304" max="304" width="16.5555555555556"/>
    <col min="305" max="305" width="13"/>
    <col min="306" max="306" width="19.5555555555556"/>
    <col min="307" max="307" width="19.1111111111111"/>
    <col min="308" max="308" width="15.6666666666667"/>
    <col min="309" max="310" width="15"/>
    <col min="311" max="311" width="13.2222222222222"/>
    <col min="312" max="312" width="15.5555555555556"/>
    <col min="313" max="313" width="13.2222222222222"/>
    <col min="314" max="314" width="10.8888888888889"/>
    <col min="315" max="315" width="16.4444444444444"/>
    <col min="316" max="316" width="15.4444444444444"/>
    <col min="317" max="317" width="22.7777777777778"/>
    <col min="318" max="318" width="15"/>
    <col min="319" max="319" width="14.5555555555556"/>
    <col min="320" max="320" width="19.2222222222222"/>
    <col min="321" max="321" width="12.5555555555556"/>
    <col min="322" max="322" width="14.8888888888889"/>
    <col min="323" max="323" width="14.4444444444444"/>
    <col min="324" max="324" width="16"/>
    <col min="325" max="325" width="18.2222222222222"/>
    <col min="326" max="326" width="15.1111111111111"/>
    <col min="327" max="327" width="14.1111111111111"/>
    <col min="328" max="329" width="14.6666666666667"/>
    <col min="330" max="330" width="15.5555555555556"/>
    <col min="331" max="331" width="14"/>
    <col min="332" max="332" width="13"/>
    <col min="333" max="333" width="12.4444444444444"/>
    <col min="334" max="334" width="14.4444444444444"/>
    <col min="335" max="335" width="15.5555555555556"/>
    <col min="336" max="336" width="21"/>
    <col min="337" max="337" width="15.1111111111111"/>
    <col min="338" max="338" width="12.6666666666667"/>
    <col min="339" max="339" width="14.2222222222222"/>
    <col min="340" max="340" width="12.2222222222222"/>
    <col min="341" max="341" width="13.4444444444444"/>
    <col min="342" max="342" width="15.2222222222222"/>
    <col min="343" max="343" width="16.1111111111111"/>
    <col min="344" max="344" width="16.7777777777778"/>
    <col min="345" max="345" width="13.1111111111111"/>
    <col min="346" max="346" width="17.1111111111111"/>
    <col min="347" max="347" width="14.8888888888889"/>
    <col min="348" max="348" width="11.7777777777778"/>
    <col min="349" max="349" width="12.7777777777778"/>
    <col min="350" max="350" width="15"/>
    <col min="351" max="351" width="15.1111111111111"/>
    <col min="352" max="352" width="12.5555555555556"/>
    <col min="353" max="353" width="15.4444444444444"/>
    <col min="354" max="354" width="13.1111111111111"/>
    <col min="355" max="355" width="15.2222222222222"/>
    <col min="356" max="356" width="12.1111111111111"/>
    <col min="357" max="357" width="15.7777777777778"/>
    <col min="358" max="358" width="16.5555555555556"/>
    <col min="359" max="360" width="11.8888888888889"/>
    <col min="361" max="361" width="14.2222222222222"/>
    <col min="362" max="362" width="11.1111111111111"/>
    <col min="363" max="363" width="14.4444444444444"/>
    <col min="364" max="364" width="14.6666666666667"/>
    <col min="365" max="366" width="13.6666666666667"/>
    <col min="367" max="367" width="11.5555555555556"/>
    <col min="368" max="368" width="13.7777777777778"/>
    <col min="369" max="369" width="12.1111111111111"/>
    <col min="370" max="370" width="16.2222222222222"/>
    <col min="371" max="372" width="12.8888888888889"/>
    <col min="373" max="373" width="13.1111111111111"/>
    <col min="374" max="374" width="15.4444444444444"/>
    <col min="375" max="375" width="14.8888888888889"/>
    <col min="376" max="376" width="14.6666666666667"/>
    <col min="377" max="377" width="15.8888888888889"/>
    <col min="378" max="378" width="19.5555555555556"/>
    <col min="379" max="379" width="16.6666666666667"/>
    <col min="380" max="380" width="16.2222222222222"/>
    <col min="381" max="381" width="10"/>
    <col min="382" max="382" width="19.1111111111111"/>
    <col min="383" max="383" width="13.8888888888889"/>
    <col min="384" max="384" width="11.4444444444444"/>
    <col min="385" max="385" width="13.1111111111111"/>
    <col min="386" max="386" width="14.2222222222222"/>
    <col min="387" max="387" width="16.4444444444444"/>
    <col min="388" max="388" width="13.7777777777778"/>
    <col min="389" max="389" width="16.4444444444444"/>
    <col min="390" max="390" width="17.5555555555556"/>
    <col min="391" max="391" width="17.4444444444444"/>
    <col min="392" max="392" width="10.7777777777778"/>
    <col min="393" max="393" width="13.2222222222222"/>
    <col min="394" max="394" width="12.7777777777778"/>
    <col min="395" max="395" width="12.4444444444444"/>
    <col min="396" max="396" width="16.2222222222222"/>
    <col min="397" max="397" width="12.6666666666667"/>
    <col min="398" max="398" width="13.8888888888889"/>
    <col min="399" max="399" width="21.8888888888889"/>
    <col min="400" max="400" width="14.4444444444444"/>
    <col min="401" max="401" width="13.4444444444444"/>
    <col min="402" max="402" width="13.6666666666667"/>
    <col min="403" max="403" width="11.7777777777778"/>
    <col min="404" max="404" width="13.8888888888889"/>
    <col min="405" max="405" width="17.6666666666667"/>
    <col min="406" max="406" width="12"/>
    <col min="407" max="407" width="17.2222222222222"/>
    <col min="408" max="408" width="16.6666666666667"/>
    <col min="409" max="409" width="13"/>
    <col min="410" max="410" width="16.6666666666667"/>
    <col min="411" max="411" width="15.2222222222222"/>
    <col min="412" max="412" width="16.7777777777778"/>
    <col min="413" max="413" width="14"/>
    <col min="414" max="414" width="21.8888888888889"/>
    <col min="415" max="415" width="17.8888888888889"/>
    <col min="416" max="416" width="13.2222222222222"/>
    <col min="417" max="417" width="14.4444444444444"/>
    <col min="418" max="418" width="18.4444444444444"/>
    <col min="419" max="419" width="18.5555555555556"/>
    <col min="420" max="420" width="16.1111111111111"/>
    <col min="421" max="421" width="15"/>
    <col min="422" max="422" width="15.2222222222222"/>
    <col min="423" max="423" width="13.4444444444444"/>
    <col min="424" max="424" width="18.1111111111111"/>
    <col min="425" max="425" width="16.1111111111111"/>
    <col min="426" max="426" width="13.4444444444444"/>
    <col min="427" max="427" width="12.7777777777778"/>
    <col min="428" max="428" width="15.6666666666667"/>
    <col min="429" max="429" width="14.8888888888889"/>
    <col min="430" max="430" width="17.6666666666667"/>
    <col min="431" max="431" width="18.6666666666667"/>
    <col min="432" max="432" width="15.1111111111111"/>
    <col min="433" max="433" width="15"/>
    <col min="434" max="434" width="12.1111111111111"/>
    <col min="435" max="435" width="17.7777777777778"/>
    <col min="436" max="436" width="16"/>
    <col min="437" max="437" width="12.5555555555556"/>
    <col min="438" max="438" width="14.4444444444444"/>
    <col min="439" max="439" width="15"/>
    <col min="440" max="440" width="14.8888888888889"/>
    <col min="441" max="441" width="16.6666666666667"/>
    <col min="442" max="442" width="15.2222222222222"/>
    <col min="443" max="443" width="14"/>
    <col min="444" max="444" width="12.2222222222222"/>
    <col min="445" max="445" width="15.6666666666667"/>
    <col min="446" max="446" width="15.7777777777778"/>
    <col min="447" max="447" width="15.6666666666667"/>
    <col min="448" max="448" width="16.7777777777778"/>
    <col min="449" max="449" width="12.1111111111111"/>
    <col min="450" max="450" width="14.1111111111111"/>
    <col min="451" max="451" width="14.5555555555556"/>
    <col min="452" max="452" width="10.1111111111111"/>
    <col min="453" max="453" width="14.1111111111111"/>
    <col min="454" max="454" width="12.5555555555556"/>
    <col min="455" max="455" width="18.5555555555556"/>
    <col min="456" max="456" width="10.1111111111111"/>
    <col min="457" max="457" width="13.8888888888889"/>
    <col min="458" max="458" width="13.6666666666667"/>
    <col min="459" max="459" width="15.7777777777778"/>
    <col min="460" max="460" width="18.4444444444444"/>
    <col min="461" max="461" width="18.8888888888889"/>
    <col min="462" max="462" width="12.4444444444444"/>
    <col min="463" max="463" width="18.5555555555556"/>
    <col min="464" max="464" width="18"/>
    <col min="465" max="465" width="14.4444444444444"/>
    <col min="466" max="466" width="13.6666666666667"/>
    <col min="467" max="467" width="14"/>
    <col min="468" max="468" width="18.2222222222222"/>
    <col min="469" max="469" width="12"/>
    <col min="470" max="470" width="14"/>
    <col min="471" max="471" width="16.4444444444444"/>
    <col min="472" max="472" width="14.7777777777778"/>
    <col min="473" max="473" width="12.5555555555556"/>
    <col min="474" max="474" width="14.1111111111111"/>
    <col min="475" max="475" width="15.6666666666667"/>
    <col min="476" max="476" width="15.1111111111111"/>
    <col min="477" max="477" width="13.6666666666667"/>
    <col min="478" max="478" width="13"/>
    <col min="479" max="479" width="20.7777777777778"/>
    <col min="480" max="480" width="15.2222222222222"/>
    <col min="481" max="481" width="21.5555555555556"/>
    <col min="482" max="482" width="16.4444444444444"/>
    <col min="483" max="483" width="14"/>
    <col min="484" max="484" width="12.1111111111111"/>
    <col min="485" max="485" width="13.6666666666667"/>
    <col min="486" max="486" width="12"/>
    <col min="487" max="487" width="11.6666666666667"/>
    <col min="488" max="488" width="18.6666666666667"/>
    <col min="489" max="489" width="14.6666666666667"/>
    <col min="490" max="490" width="15.6666666666667"/>
    <col min="491" max="491" width="19.6666666666667"/>
    <col min="492" max="492" width="17.4444444444444"/>
    <col min="493" max="493" width="14.4444444444444"/>
    <col min="494" max="494" width="11.5555555555556"/>
    <col min="495" max="495" width="12.2222222222222"/>
    <col min="496" max="496" width="14.5555555555556"/>
  </cols>
  <sheetData>
    <row r="3" spans="1:2">
      <c r="A3" t="s">
        <v>28</v>
      </c>
      <c r="B3" t="s">
        <v>0</v>
      </c>
    </row>
    <row r="4" spans="1:2">
      <c r="A4">
        <v>0</v>
      </c>
      <c r="B4" s="7">
        <v>4338.72</v>
      </c>
    </row>
    <row r="5" spans="1:2">
      <c r="A5" t="s">
        <v>29</v>
      </c>
      <c r="B5" s="7">
        <v>167.67</v>
      </c>
    </row>
    <row r="6" spans="1:2">
      <c r="A6" t="s">
        <v>30</v>
      </c>
      <c r="B6" s="7">
        <v>178.71</v>
      </c>
    </row>
    <row r="7" spans="1:2">
      <c r="A7" t="s">
        <v>31</v>
      </c>
      <c r="B7" s="7">
        <v>148.925</v>
      </c>
    </row>
    <row r="8" spans="1:2">
      <c r="A8" t="s">
        <v>32</v>
      </c>
      <c r="B8" s="7">
        <v>178.71</v>
      </c>
    </row>
  </sheetData>
  <pageMargins left="0.75" right="0.75" top="1" bottom="1" header="0.5" footer="0.5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001"/>
  <sheetViews>
    <sheetView zoomScale="115" zoomScaleNormal="115" topLeftCell="C4" workbookViewId="0">
      <selection activeCell="O4" sqref="O4"/>
    </sheetView>
  </sheetViews>
  <sheetFormatPr defaultColWidth="9" defaultRowHeight="14.4"/>
  <cols>
    <col min="1" max="1" width="16.5740740740741" customWidth="1"/>
    <col min="2" max="2" width="11.8518518518519" customWidth="1"/>
    <col min="3" max="3" width="17.4259259259259" customWidth="1"/>
    <col min="4" max="4" width="10.1388888888889" customWidth="1"/>
    <col min="5" max="5" width="8.71296296296296" customWidth="1"/>
    <col min="6" max="6" width="15.4259259259259" customWidth="1"/>
    <col min="7" max="7" width="28.2962962962963" customWidth="1"/>
    <col min="8" max="8" width="16.8055555555556" customWidth="1"/>
    <col min="9" max="9" width="11.712962962963" customWidth="1"/>
    <col min="10" max="10" width="9.17592592592593" customWidth="1"/>
    <col min="11" max="11" width="7.52777777777778" customWidth="1"/>
    <col min="12" max="12" width="7.05555555555556" customWidth="1"/>
    <col min="13" max="13" width="7.24074074074074" customWidth="1"/>
    <col min="14" max="14" width="12.1666666666667" customWidth="1"/>
    <col min="15" max="15" width="12.0740740740741" customWidth="1"/>
    <col min="16" max="16" width="8.21296296296296" customWidth="1"/>
  </cols>
  <sheetData>
    <row r="1" spans="1:16">
      <c r="A1" s="2" t="s">
        <v>33</v>
      </c>
      <c r="B1" s="2" t="s">
        <v>3</v>
      </c>
      <c r="C1" s="2" t="s">
        <v>34</v>
      </c>
      <c r="D1" s="2" t="s">
        <v>35</v>
      </c>
      <c r="E1" s="2" t="s">
        <v>36</v>
      </c>
      <c r="F1" s="2" t="s">
        <v>28</v>
      </c>
      <c r="G1" s="2" t="s">
        <v>37</v>
      </c>
      <c r="H1" s="2" t="s">
        <v>24</v>
      </c>
      <c r="I1" s="2" t="s">
        <v>1</v>
      </c>
      <c r="J1" s="2" t="s">
        <v>38</v>
      </c>
      <c r="K1" s="2" t="s">
        <v>39</v>
      </c>
      <c r="L1" s="2" t="s">
        <v>40</v>
      </c>
      <c r="M1" s="2" t="s">
        <v>41</v>
      </c>
      <c r="N1" t="s">
        <v>42</v>
      </c>
      <c r="O1" t="s">
        <v>43</v>
      </c>
      <c r="P1" t="s">
        <v>44</v>
      </c>
    </row>
    <row r="2" spans="1:16">
      <c r="A2" s="2" t="s">
        <v>45</v>
      </c>
      <c r="B2" s="3">
        <v>43713</v>
      </c>
      <c r="C2" s="2" t="s">
        <v>46</v>
      </c>
      <c r="D2" t="s">
        <v>47</v>
      </c>
      <c r="E2" s="2">
        <v>2</v>
      </c>
      <c r="F2" s="2" t="str">
        <f>_xlfn.XLOOKUP(C2,customers!$A$1:$A$1001,customers!B1:B1001)</f>
        <v>Aloisia Allner</v>
      </c>
      <c r="G2" s="2" t="str">
        <f>IF(_xlfn.XLOOKUP(C2,customers!$A$1:$A$1001,customers!$C$1:$C$1001,0)=0,"",(_xlfn.XLOOKUP(C2,customers!$A$1:$A$1001,customers!$C$1:$C$1001,0)))</f>
        <v>aallner0@lulu.com</v>
      </c>
      <c r="H2" s="2" t="str">
        <f>_xlfn.XLOOKUP(C2,customers!$A$1:$A$1001,customers!$G$1:$G$1001,,0)</f>
        <v>United States</v>
      </c>
      <c r="I2" t="str" cm="1">
        <f t="array" ref="I2">INDEX(products!$A$1:$G$49,MATCH(orders!$D2,products!$A$1:$A$49,0),MATCH(orders!I$1,products!$A$1:$G$1,0))</f>
        <v>Rob</v>
      </c>
      <c r="J2" t="str" cm="1">
        <f t="array" ref="J2">INDEX(products!$A$1:$G$49,MATCH(orders!$D2,products!$A$1:$A$49,0),MATCH(orders!J$1,products!$A$1:$G$1,0))</f>
        <v>M</v>
      </c>
      <c r="K2" cm="1">
        <f t="array" ref="K2">INDEX(products!$A$1:$G$49,MATCH(orders!$D2,products!$A$1:$A$49,0),MATCH(orders!K$1,products!$A$1:$G$1,0))</f>
        <v>1</v>
      </c>
      <c r="L2" s="4" cm="1">
        <f t="array" ref="L2">INDEX(products!$A$1:$G$49,MATCH(orders!$D2,products!$A$1:$A$49,0),MATCH(orders!L$1,products!$A$1:$G$1,0))</f>
        <v>9.95</v>
      </c>
      <c r="M2" s="4">
        <f>L2*E2</f>
        <v>19.9</v>
      </c>
      <c r="N2" t="str">
        <f>IF(I2="Rob","Robusta",IF(I2="Exc","Excelsa",IF(I2="Ara","Arabica",IF(I2="Lib","Liberica",""))))</f>
        <v>Robusta</v>
      </c>
      <c r="O2" t="str">
        <f>IF(J2="M","Medium",IF(J2="L","Light",IF(J2="D","Dark","")))</f>
        <v>Medium</v>
      </c>
      <c r="P2" s="5" t="str">
        <f>IF(_xlfn.XLOOKUP(Orders[[#This Row],[Customer ID]],customers!A2:A1001,customers!I2:I1001,"")="Yes","Yes","No")</f>
        <v>Yes</v>
      </c>
    </row>
    <row r="3" spans="1:16">
      <c r="A3" s="2" t="s">
        <v>45</v>
      </c>
      <c r="B3" s="3">
        <v>43713</v>
      </c>
      <c r="C3" s="2" t="s">
        <v>46</v>
      </c>
      <c r="D3" t="s">
        <v>48</v>
      </c>
      <c r="E3" s="2">
        <v>5</v>
      </c>
      <c r="F3" s="2" t="str">
        <f>_xlfn.XLOOKUP(C3,customers!$A$1:$A$1001,customers!B2:B1002)</f>
        <v>Piotr Bote</v>
      </c>
      <c r="G3" s="2" t="str">
        <f>IF(_xlfn.XLOOKUP(C3,customers!$A$1:$A$1001,customers!$C$1:$C$1001,0)=0,"",(_xlfn.XLOOKUP(C3,customers!$A$1:$A$1001,customers!$C$1:$C$1001,0)))</f>
        <v>aallner0@lulu.com</v>
      </c>
      <c r="H3" s="2" t="str">
        <f>_xlfn.XLOOKUP(C3,customers!$A$1:$A$1001,customers!$G$1:$G$1001,,0)</f>
        <v>United States</v>
      </c>
      <c r="I3" t="str" cm="1">
        <f t="array" ref="I3">INDEX(products!$A$1:$G$49,MATCH(orders!$D3,products!$A$1:$A$49,0),MATCH(orders!I$1,products!$A$1:$G$1,0))</f>
        <v>Exc</v>
      </c>
      <c r="J3" t="str" cm="1">
        <f t="array" ref="J3">INDEX(products!$A$1:$G$49,MATCH(orders!$D3,products!$A$1:$A$49,0),MATCH(orders!J$1,products!$A$1:$G$1,0))</f>
        <v>M</v>
      </c>
      <c r="K3" cm="1">
        <f t="array" ref="K3">INDEX(products!$A$1:$G$49,MATCH(orders!$D3,products!$A$1:$A$49,0),MATCH(orders!K$1,products!$A$1:$G$1,0))</f>
        <v>0.5</v>
      </c>
      <c r="L3" s="4" cm="1">
        <f t="array" ref="L3">INDEX(products!$A$1:$G$49,MATCH(orders!$D3,products!$A$1:$A$49,0),MATCH(orders!L$1,products!$A$1:$G$1,0))</f>
        <v>8.25</v>
      </c>
      <c r="M3" s="4">
        <f t="shared" ref="M3:M66" si="0">L3*E3</f>
        <v>41.25</v>
      </c>
      <c r="N3" t="str">
        <f t="shared" ref="N3:N66" si="1">IF(I3="Rob","Robusta",IF(I3="Exc","Excelsa",IF(I3="Ara","Arabica",IF(I3="Lib","Liberica",""))))</f>
        <v>Excelsa</v>
      </c>
      <c r="O3" t="str">
        <f t="shared" ref="O3:O66" si="2">IF(J3="M","Medium",IF(J3="L","Light",IF(J3="D","Dark","")))</f>
        <v>Medium</v>
      </c>
      <c r="P3" s="5" t="str">
        <f>IF(_xlfn.XLOOKUP(Orders[[#This Row],[Customer ID]],customers!A3:A1002,customers!I3:I1002,"")="Yes","Yes","No")</f>
        <v>No</v>
      </c>
    </row>
    <row r="4" spans="1:16">
      <c r="A4" s="2" t="s">
        <v>49</v>
      </c>
      <c r="B4" s="3">
        <v>44364</v>
      </c>
      <c r="C4" s="2" t="s">
        <v>50</v>
      </c>
      <c r="D4" t="s">
        <v>51</v>
      </c>
      <c r="E4" s="2">
        <v>1</v>
      </c>
      <c r="F4" s="2" t="str">
        <f>_xlfn.XLOOKUP(C4,customers!$A$1:$A$1001,customers!B3:B1003)</f>
        <v>Christoffer O' Shea</v>
      </c>
      <c r="G4" s="2" t="str">
        <f>IF(_xlfn.XLOOKUP(C4,customers!$A$1:$A$1001,customers!$C$1:$C$1001,0)=0,"",(_xlfn.XLOOKUP(C4,customers!$A$1:$A$1001,customers!$C$1:$C$1001,0)))</f>
        <v>jredholes2@tmall.com</v>
      </c>
      <c r="H4" s="2" t="str">
        <f>_xlfn.XLOOKUP(C4,customers!$A$1:$A$1001,customers!$G$1:$G$1001,,0)</f>
        <v>United States</v>
      </c>
      <c r="I4" t="str" cm="1">
        <f t="array" ref="I4">INDEX(products!$A$1:$G$49,MATCH(orders!$D4,products!$A$1:$A$49,0),MATCH(orders!I$1,products!$A$1:$G$1,0))</f>
        <v>Ara</v>
      </c>
      <c r="J4" t="str" cm="1">
        <f t="array" ref="J4">INDEX(products!$A$1:$G$49,MATCH(orders!$D4,products!$A$1:$A$49,0),MATCH(orders!J$1,products!$A$1:$G$1,0))</f>
        <v>L</v>
      </c>
      <c r="K4" cm="1">
        <f t="array" ref="K4">INDEX(products!$A$1:$G$49,MATCH(orders!$D4,products!$A$1:$A$49,0),MATCH(orders!K$1,products!$A$1:$G$1,0))</f>
        <v>1</v>
      </c>
      <c r="L4" s="4" cm="1">
        <f t="array" ref="L4">INDEX(products!$A$1:$G$49,MATCH(orders!$D4,products!$A$1:$A$49,0),MATCH(orders!L$1,products!$A$1:$G$1,0))</f>
        <v>12.95</v>
      </c>
      <c r="M4" s="4">
        <f t="shared" si="0"/>
        <v>12.95</v>
      </c>
      <c r="N4" t="str">
        <f t="shared" si="1"/>
        <v>Arabica</v>
      </c>
      <c r="O4" t="str">
        <f t="shared" si="2"/>
        <v>Light</v>
      </c>
      <c r="P4" s="5" t="str">
        <f>IF(_xlfn.XLOOKUP(Orders[[#This Row],[Customer ID]],customers!A4:A1003,customers!I4:I1003,"")="Yes","Yes","No")</f>
        <v>Yes</v>
      </c>
    </row>
    <row r="5" spans="1:16">
      <c r="A5" s="2" t="s">
        <v>52</v>
      </c>
      <c r="B5" s="3">
        <v>44392</v>
      </c>
      <c r="C5" s="2" t="s">
        <v>53</v>
      </c>
      <c r="D5" t="s">
        <v>54</v>
      </c>
      <c r="E5" s="2">
        <v>2</v>
      </c>
      <c r="F5" s="2" t="str">
        <f>_xlfn.XLOOKUP(C5,customers!$A$1:$A$1001,customers!B4:B1004)</f>
        <v>Melvin Wharfe</v>
      </c>
      <c r="G5" s="2" t="str">
        <f>IF(_xlfn.XLOOKUP(C5,customers!$A$1:$A$1001,customers!$C$1:$C$1001,0)=0,"",(_xlfn.XLOOKUP(C5,customers!$A$1:$A$1001,customers!$C$1:$C$1001,0)))</f>
        <v/>
      </c>
      <c r="H5" s="2" t="str">
        <f>_xlfn.XLOOKUP(C5,customers!$A$1:$A$1001,customers!$G$1:$G$1001,,0)</f>
        <v>Ireland</v>
      </c>
      <c r="I5" t="str" cm="1">
        <f t="array" ref="I5">INDEX(products!$A$1:$G$49,MATCH(orders!$D5,products!$A$1:$A$49,0),MATCH(orders!I$1,products!$A$1:$G$1,0))</f>
        <v>Exc</v>
      </c>
      <c r="J5" t="str" cm="1">
        <f t="array" ref="J5">INDEX(products!$A$1:$G$49,MATCH(orders!$D5,products!$A$1:$A$49,0),MATCH(orders!J$1,products!$A$1:$G$1,0))</f>
        <v>M</v>
      </c>
      <c r="K5" cm="1">
        <f t="array" ref="K5">INDEX(products!$A$1:$G$49,MATCH(orders!$D5,products!$A$1:$A$49,0),MATCH(orders!K$1,products!$A$1:$G$1,0))</f>
        <v>1</v>
      </c>
      <c r="L5" s="4" cm="1">
        <f t="array" ref="L5">INDEX(products!$A$1:$G$49,MATCH(orders!$D5,products!$A$1:$A$49,0),MATCH(orders!L$1,products!$A$1:$G$1,0))</f>
        <v>13.75</v>
      </c>
      <c r="M5" s="4">
        <f t="shared" si="0"/>
        <v>27.5</v>
      </c>
      <c r="N5" t="str">
        <f t="shared" si="1"/>
        <v>Excelsa</v>
      </c>
      <c r="O5" t="str">
        <f t="shared" si="2"/>
        <v>Medium</v>
      </c>
      <c r="P5" s="5" t="str">
        <f>IF(_xlfn.XLOOKUP(Orders[[#This Row],[Customer ID]],customers!A5:A1004,customers!I5:I1004,"")="Yes","Yes","No")</f>
        <v>No</v>
      </c>
    </row>
    <row r="6" spans="1:16">
      <c r="A6" s="2" t="s">
        <v>52</v>
      </c>
      <c r="B6" s="3">
        <v>44392</v>
      </c>
      <c r="C6" s="2" t="s">
        <v>53</v>
      </c>
      <c r="D6" t="s">
        <v>55</v>
      </c>
      <c r="E6" s="2">
        <v>2</v>
      </c>
      <c r="F6" s="2" t="str">
        <f>_xlfn.XLOOKUP(C6,customers!$A$1:$A$1001,customers!B5:B1005)</f>
        <v>Guthrey Petracci</v>
      </c>
      <c r="G6" s="2" t="str">
        <f>IF(_xlfn.XLOOKUP(C6,customers!$A$1:$A$1001,customers!$C$1:$C$1001,0)=0,"",(_xlfn.XLOOKUP(C6,customers!$A$1:$A$1001,customers!$C$1:$C$1001,0)))</f>
        <v/>
      </c>
      <c r="H6" s="2" t="str">
        <f>_xlfn.XLOOKUP(C6,customers!$A$1:$A$1001,customers!$G$1:$G$1001,,0)</f>
        <v>Ireland</v>
      </c>
      <c r="I6" t="str" cm="1">
        <f t="array" ref="I6">INDEX(products!$A$1:$G$49,MATCH(orders!$D6,products!$A$1:$A$49,0),MATCH(orders!I$1,products!$A$1:$G$1,0))</f>
        <v>Rob</v>
      </c>
      <c r="J6" t="str" cm="1">
        <f t="array" ref="J6">INDEX(products!$A$1:$G$49,MATCH(orders!$D6,products!$A$1:$A$49,0),MATCH(orders!J$1,products!$A$1:$G$1,0))</f>
        <v>L</v>
      </c>
      <c r="K6" cm="1">
        <f t="array" ref="K6">INDEX(products!$A$1:$G$49,MATCH(orders!$D6,products!$A$1:$A$49,0),MATCH(orders!K$1,products!$A$1:$G$1,0))</f>
        <v>2.5</v>
      </c>
      <c r="L6" s="4" cm="1">
        <f t="array" ref="L6">INDEX(products!$A$1:$G$49,MATCH(orders!$D6,products!$A$1:$A$49,0),MATCH(orders!L$1,products!$A$1:$G$1,0))</f>
        <v>27.485</v>
      </c>
      <c r="M6" s="4">
        <f t="shared" si="0"/>
        <v>54.97</v>
      </c>
      <c r="N6" t="str">
        <f t="shared" si="1"/>
        <v>Robusta</v>
      </c>
      <c r="O6" t="str">
        <f t="shared" si="2"/>
        <v>Light</v>
      </c>
      <c r="P6" s="5" t="str">
        <f>IF(_xlfn.XLOOKUP(Orders[[#This Row],[Customer ID]],customers!A6:A1005,customers!I6:I1005,"")="Yes","Yes","No")</f>
        <v>No</v>
      </c>
    </row>
    <row r="7" spans="1:16">
      <c r="A7" s="2" t="s">
        <v>56</v>
      </c>
      <c r="B7" s="3">
        <v>44412</v>
      </c>
      <c r="C7" s="2" t="s">
        <v>57</v>
      </c>
      <c r="D7" t="s">
        <v>58</v>
      </c>
      <c r="E7" s="2">
        <v>3</v>
      </c>
      <c r="F7" s="2" t="str">
        <f>_xlfn.XLOOKUP(C7,customers!$A$1:$A$1001,customers!B6:B1006)</f>
        <v>Ferrell Ferber</v>
      </c>
      <c r="G7" s="2" t="str">
        <f>IF(_xlfn.XLOOKUP(C7,customers!$A$1:$A$1001,customers!$C$1:$C$1001,0)=0,"",(_xlfn.XLOOKUP(C7,customers!$A$1:$A$1001,customers!$C$1:$C$1001,0)))</f>
        <v/>
      </c>
      <c r="H7" s="2" t="str">
        <f>_xlfn.XLOOKUP(C7,customers!$A$1:$A$1001,customers!$G$1:$G$1001,,0)</f>
        <v>United States</v>
      </c>
      <c r="I7" t="str" cm="1">
        <f t="array" ref="I7">INDEX(products!$A$1:$G$49,MATCH(orders!$D7,products!$A$1:$A$49,0),MATCH(orders!I$1,products!$A$1:$G$1,0))</f>
        <v>Lib</v>
      </c>
      <c r="J7" t="str" cm="1">
        <f t="array" ref="J7">INDEX(products!$A$1:$G$49,MATCH(orders!$D7,products!$A$1:$A$49,0),MATCH(orders!J$1,products!$A$1:$G$1,0))</f>
        <v>D</v>
      </c>
      <c r="K7" cm="1">
        <f t="array" ref="K7">INDEX(products!$A$1:$G$49,MATCH(orders!$D7,products!$A$1:$A$49,0),MATCH(orders!K$1,products!$A$1:$G$1,0))</f>
        <v>1</v>
      </c>
      <c r="L7" s="4" cm="1">
        <f t="array" ref="L7">INDEX(products!$A$1:$G$49,MATCH(orders!$D7,products!$A$1:$A$49,0),MATCH(orders!L$1,products!$A$1:$G$1,0))</f>
        <v>12.95</v>
      </c>
      <c r="M7" s="4">
        <f t="shared" si="0"/>
        <v>38.85</v>
      </c>
      <c r="N7" t="str">
        <f t="shared" si="1"/>
        <v>Liberica</v>
      </c>
      <c r="O7" t="str">
        <f t="shared" si="2"/>
        <v>Dark</v>
      </c>
      <c r="P7" s="5" t="str">
        <f>IF(_xlfn.XLOOKUP(Orders[[#This Row],[Customer ID]],customers!A7:A1006,customers!I7:I1006,"")="Yes","Yes","No")</f>
        <v>No</v>
      </c>
    </row>
    <row r="8" spans="1:16">
      <c r="A8" s="2" t="s">
        <v>59</v>
      </c>
      <c r="B8" s="3">
        <v>44582</v>
      </c>
      <c r="C8" s="2" t="s">
        <v>60</v>
      </c>
      <c r="D8" t="s">
        <v>61</v>
      </c>
      <c r="E8" s="2">
        <v>3</v>
      </c>
      <c r="F8" s="2" t="str">
        <f>_xlfn.XLOOKUP(C8,customers!$A$1:$A$1001,customers!B7:B1007)</f>
        <v>Rosaleen Scholar</v>
      </c>
      <c r="G8" s="2" t="str">
        <f>IF(_xlfn.XLOOKUP(C8,customers!$A$1:$A$1001,customers!$C$1:$C$1001,0)=0,"",(_xlfn.XLOOKUP(C8,customers!$A$1:$A$1001,customers!$C$1:$C$1001,0)))</f>
        <v>slobe6@nifty.com</v>
      </c>
      <c r="H8" s="2" t="str">
        <f>_xlfn.XLOOKUP(C8,customers!$A$1:$A$1001,customers!$G$1:$G$1001,,0)</f>
        <v>United States</v>
      </c>
      <c r="I8" t="str" cm="1">
        <f t="array" ref="I8">INDEX(products!$A$1:$G$49,MATCH(orders!$D8,products!$A$1:$A$49,0),MATCH(orders!I$1,products!$A$1:$G$1,0))</f>
        <v>Exc</v>
      </c>
      <c r="J8" t="str" cm="1">
        <f t="array" ref="J8">INDEX(products!$A$1:$G$49,MATCH(orders!$D8,products!$A$1:$A$49,0),MATCH(orders!J$1,products!$A$1:$G$1,0))</f>
        <v>D</v>
      </c>
      <c r="K8" cm="1">
        <f t="array" ref="K8">INDEX(products!$A$1:$G$49,MATCH(orders!$D8,products!$A$1:$A$49,0),MATCH(orders!K$1,products!$A$1:$G$1,0))</f>
        <v>0.5</v>
      </c>
      <c r="L8" s="4" cm="1">
        <f t="array" ref="L8">INDEX(products!$A$1:$G$49,MATCH(orders!$D8,products!$A$1:$A$49,0),MATCH(orders!L$1,products!$A$1:$G$1,0))</f>
        <v>7.29</v>
      </c>
      <c r="M8" s="4">
        <f t="shared" si="0"/>
        <v>21.87</v>
      </c>
      <c r="N8" t="str">
        <f t="shared" si="1"/>
        <v>Excelsa</v>
      </c>
      <c r="O8" t="str">
        <f t="shared" si="2"/>
        <v>Dark</v>
      </c>
      <c r="P8" s="5" t="str">
        <f>IF(_xlfn.XLOOKUP(Orders[[#This Row],[Customer ID]],customers!A8:A1007,customers!I8:I1007,"")="Yes","Yes","No")</f>
        <v>Yes</v>
      </c>
    </row>
    <row r="9" spans="1:16">
      <c r="A9" s="2" t="s">
        <v>62</v>
      </c>
      <c r="B9" s="3">
        <v>44701</v>
      </c>
      <c r="C9" s="2" t="s">
        <v>63</v>
      </c>
      <c r="D9" t="s">
        <v>64</v>
      </c>
      <c r="E9" s="2">
        <v>1</v>
      </c>
      <c r="F9" s="2" t="str">
        <f>_xlfn.XLOOKUP(C9,customers!$A$1:$A$1001,customers!B8:B1008)</f>
        <v>Patrice Trobe</v>
      </c>
      <c r="G9" s="2" t="str">
        <f>IF(_xlfn.XLOOKUP(C9,customers!$A$1:$A$1001,customers!$C$1:$C$1001,0)=0,"",(_xlfn.XLOOKUP(C9,customers!$A$1:$A$1001,customers!$C$1:$C$1001,0)))</f>
        <v/>
      </c>
      <c r="H9" s="2" t="str">
        <f>_xlfn.XLOOKUP(C9,customers!$A$1:$A$1001,customers!$G$1:$G$1001,,0)</f>
        <v>Ireland</v>
      </c>
      <c r="I9" t="str" cm="1">
        <f t="array" ref="I9">INDEX(products!$A$1:$G$49,MATCH(orders!$D9,products!$A$1:$A$49,0),MATCH(orders!I$1,products!$A$1:$G$1,0))</f>
        <v>Lib</v>
      </c>
      <c r="J9" t="str" cm="1">
        <f t="array" ref="J9">INDEX(products!$A$1:$G$49,MATCH(orders!$D9,products!$A$1:$A$49,0),MATCH(orders!J$1,products!$A$1:$G$1,0))</f>
        <v>L</v>
      </c>
      <c r="K9" cm="1">
        <f t="array" ref="K9">INDEX(products!$A$1:$G$49,MATCH(orders!$D9,products!$A$1:$A$49,0),MATCH(orders!K$1,products!$A$1:$G$1,0))</f>
        <v>0.2</v>
      </c>
      <c r="L9" s="4" cm="1">
        <f t="array" ref="L9">INDEX(products!$A$1:$G$49,MATCH(orders!$D9,products!$A$1:$A$49,0),MATCH(orders!L$1,products!$A$1:$G$1,0))</f>
        <v>4.755</v>
      </c>
      <c r="M9" s="4">
        <f t="shared" si="0"/>
        <v>4.755</v>
      </c>
      <c r="N9" t="str">
        <f t="shared" si="1"/>
        <v>Liberica</v>
      </c>
      <c r="O9" t="str">
        <f t="shared" si="2"/>
        <v>Light</v>
      </c>
      <c r="P9" s="5" t="str">
        <f>IF(_xlfn.XLOOKUP(Orders[[#This Row],[Customer ID]],customers!A9:A1008,customers!I9:I1008,"")="Yes","Yes","No")</f>
        <v>Yes</v>
      </c>
    </row>
    <row r="10" spans="1:16">
      <c r="A10" s="2" t="s">
        <v>65</v>
      </c>
      <c r="B10" s="3">
        <v>43467</v>
      </c>
      <c r="C10" s="2" t="s">
        <v>66</v>
      </c>
      <c r="D10" t="s">
        <v>67</v>
      </c>
      <c r="E10" s="2">
        <v>3</v>
      </c>
      <c r="F10" s="2" t="str">
        <f>_xlfn.XLOOKUP(C10,customers!$A$1:$A$1001,customers!B9:B1009)</f>
        <v>Minni Alabaster</v>
      </c>
      <c r="G10" s="2" t="str">
        <f>IF(_xlfn.XLOOKUP(C10,customers!$A$1:$A$1001,customers!$C$1:$C$1001,0)=0,"",(_xlfn.XLOOKUP(C10,customers!$A$1:$A$1001,customers!$C$1:$C$1001,0)))</f>
        <v>gpetracci8@livejournal.com</v>
      </c>
      <c r="H10" s="2" t="str">
        <f>_xlfn.XLOOKUP(C10,customers!$A$1:$A$1001,customers!$G$1:$G$1001,,0)</f>
        <v>United States</v>
      </c>
      <c r="I10" t="str" cm="1">
        <f t="array" ref="I10">INDEX(products!$A$1:$G$49,MATCH(orders!$D10,products!$A$1:$A$49,0),MATCH(orders!I$1,products!$A$1:$G$1,0))</f>
        <v>Rob</v>
      </c>
      <c r="J10" t="str" cm="1">
        <f t="array" ref="J10">INDEX(products!$A$1:$G$49,MATCH(orders!$D10,products!$A$1:$A$49,0),MATCH(orders!J$1,products!$A$1:$G$1,0))</f>
        <v>M</v>
      </c>
      <c r="K10" cm="1">
        <f t="array" ref="K10">INDEX(products!$A$1:$G$49,MATCH(orders!$D10,products!$A$1:$A$49,0),MATCH(orders!K$1,products!$A$1:$G$1,0))</f>
        <v>0.5</v>
      </c>
      <c r="L10" s="4" cm="1">
        <f t="array" ref="L10">INDEX(products!$A$1:$G$49,MATCH(orders!$D10,products!$A$1:$A$49,0),MATCH(orders!L$1,products!$A$1:$G$1,0))</f>
        <v>5.97</v>
      </c>
      <c r="M10" s="4">
        <f t="shared" si="0"/>
        <v>17.91</v>
      </c>
      <c r="N10" t="str">
        <f t="shared" si="1"/>
        <v>Robusta</v>
      </c>
      <c r="O10" t="str">
        <f t="shared" si="2"/>
        <v>Medium</v>
      </c>
      <c r="P10" s="5" t="str">
        <f>IF(_xlfn.XLOOKUP(Orders[[#This Row],[Customer ID]],customers!A10:A1009,customers!I10:I1009,"")="Yes","Yes","No")</f>
        <v>No</v>
      </c>
    </row>
    <row r="11" spans="1:16">
      <c r="A11" s="2" t="s">
        <v>68</v>
      </c>
      <c r="B11" s="3">
        <v>43713</v>
      </c>
      <c r="C11" s="2" t="s">
        <v>69</v>
      </c>
      <c r="D11" t="s">
        <v>67</v>
      </c>
      <c r="E11" s="2">
        <v>1</v>
      </c>
      <c r="F11" s="2" t="str">
        <f>_xlfn.XLOOKUP(C11,customers!$A$1:$A$1001,customers!B10:B1010)</f>
        <v>Pall Redford</v>
      </c>
      <c r="G11" s="2" t="str">
        <f>IF(_xlfn.XLOOKUP(C11,customers!$A$1:$A$1001,customers!$C$1:$C$1001,0)=0,"",(_xlfn.XLOOKUP(C11,customers!$A$1:$A$1001,customers!$C$1:$C$1001,0)))</f>
        <v>rraven9@ed.gov</v>
      </c>
      <c r="H11" s="2" t="str">
        <f>_xlfn.XLOOKUP(C11,customers!$A$1:$A$1001,customers!$G$1:$G$1001,,0)</f>
        <v>United States</v>
      </c>
      <c r="I11" t="str" cm="1">
        <f t="array" ref="I11">INDEX(products!$A$1:$G$49,MATCH(orders!$D11,products!$A$1:$A$49,0),MATCH(orders!I$1,products!$A$1:$G$1,0))</f>
        <v>Rob</v>
      </c>
      <c r="J11" t="str" cm="1">
        <f t="array" ref="J11">INDEX(products!$A$1:$G$49,MATCH(orders!$D11,products!$A$1:$A$49,0),MATCH(orders!J$1,products!$A$1:$G$1,0))</f>
        <v>M</v>
      </c>
      <c r="K11" cm="1">
        <f t="array" ref="K11">INDEX(products!$A$1:$G$49,MATCH(orders!$D11,products!$A$1:$A$49,0),MATCH(orders!K$1,products!$A$1:$G$1,0))</f>
        <v>0.5</v>
      </c>
      <c r="L11" s="4" cm="1">
        <f t="array" ref="L11">INDEX(products!$A$1:$G$49,MATCH(orders!$D11,products!$A$1:$A$49,0),MATCH(orders!L$1,products!$A$1:$G$1,0))</f>
        <v>5.97</v>
      </c>
      <c r="M11" s="4">
        <f t="shared" si="0"/>
        <v>5.97</v>
      </c>
      <c r="N11" t="str">
        <f t="shared" si="1"/>
        <v>Robusta</v>
      </c>
      <c r="O11" t="str">
        <f t="shared" si="2"/>
        <v>Medium</v>
      </c>
      <c r="P11" s="5" t="str">
        <f>IF(_xlfn.XLOOKUP(Orders[[#This Row],[Customer ID]],customers!A11:A1010,customers!I11:I1010,"")="Yes","Yes","No")</f>
        <v>No</v>
      </c>
    </row>
    <row r="12" spans="1:16">
      <c r="A12" s="2" t="s">
        <v>70</v>
      </c>
      <c r="B12" s="3">
        <v>44263</v>
      </c>
      <c r="C12" s="2" t="s">
        <v>71</v>
      </c>
      <c r="D12" t="s">
        <v>72</v>
      </c>
      <c r="E12" s="2">
        <v>4</v>
      </c>
      <c r="F12" s="2" t="str">
        <f>_xlfn.XLOOKUP(C12,customers!$A$1:$A$1001,customers!B11:B1011)</f>
        <v>Kendal Scardefield</v>
      </c>
      <c r="G12" s="2" t="str">
        <f>IF(_xlfn.XLOOKUP(C12,customers!$A$1:$A$1001,customers!$C$1:$C$1001,0)=0,"",(_xlfn.XLOOKUP(C12,customers!$A$1:$A$1001,customers!$C$1:$C$1001,0)))</f>
        <v>fferbera@businesswire.com</v>
      </c>
      <c r="H12" s="2" t="str">
        <f>_xlfn.XLOOKUP(C12,customers!$A$1:$A$1001,customers!$G$1:$G$1001,,0)</f>
        <v>United States</v>
      </c>
      <c r="I12" t="str" cm="1">
        <f t="array" ref="I12">INDEX(products!$A$1:$G$49,MATCH(orders!$D12,products!$A$1:$A$49,0),MATCH(orders!I$1,products!$A$1:$G$1,0))</f>
        <v>Ara</v>
      </c>
      <c r="J12" t="str" cm="1">
        <f t="array" ref="J12">INDEX(products!$A$1:$G$49,MATCH(orders!$D12,products!$A$1:$A$49,0),MATCH(orders!J$1,products!$A$1:$G$1,0))</f>
        <v>D</v>
      </c>
      <c r="K12" cm="1">
        <f t="array" ref="K12">INDEX(products!$A$1:$G$49,MATCH(orders!$D12,products!$A$1:$A$49,0),MATCH(orders!K$1,products!$A$1:$G$1,0))</f>
        <v>1</v>
      </c>
      <c r="L12" s="4" cm="1">
        <f t="array" ref="L12">INDEX(products!$A$1:$G$49,MATCH(orders!$D12,products!$A$1:$A$49,0),MATCH(orders!L$1,products!$A$1:$G$1,0))</f>
        <v>9.95</v>
      </c>
      <c r="M12" s="4">
        <f t="shared" si="0"/>
        <v>39.8</v>
      </c>
      <c r="N12" t="str">
        <f t="shared" si="1"/>
        <v>Arabica</v>
      </c>
      <c r="O12" t="str">
        <f t="shared" si="2"/>
        <v>Dark</v>
      </c>
      <c r="P12" s="5" t="str">
        <f>IF(_xlfn.XLOOKUP(Orders[[#This Row],[Customer ID]],customers!A12:A1011,customers!I12:I1011,"")="Yes","Yes","No")</f>
        <v>No</v>
      </c>
    </row>
    <row r="13" spans="1:16">
      <c r="A13" s="2" t="s">
        <v>73</v>
      </c>
      <c r="B13" s="3">
        <v>44132</v>
      </c>
      <c r="C13" s="2" t="s">
        <v>74</v>
      </c>
      <c r="D13" t="s">
        <v>75</v>
      </c>
      <c r="E13" s="2">
        <v>5</v>
      </c>
      <c r="F13" s="2" t="str">
        <f>_xlfn.XLOOKUP(C13,customers!$A$1:$A$1001,customers!B12:B1012)</f>
        <v>Annabel Antuk</v>
      </c>
      <c r="G13" s="2" t="str">
        <f>IF(_xlfn.XLOOKUP(C13,customers!$A$1:$A$1001,customers!$C$1:$C$1001,0)=0,"",(_xlfn.XLOOKUP(C13,customers!$A$1:$A$1001,customers!$C$1:$C$1001,0)))</f>
        <v>dphizackerlyb@utexas.edu</v>
      </c>
      <c r="H13" s="2" t="str">
        <f>_xlfn.XLOOKUP(C13,customers!$A$1:$A$1001,customers!$G$1:$G$1001,,0)</f>
        <v>United States</v>
      </c>
      <c r="I13" t="str" cm="1">
        <f t="array" ref="I13">INDEX(products!$A$1:$G$49,MATCH(orders!$D13,products!$A$1:$A$49,0),MATCH(orders!I$1,products!$A$1:$G$1,0))</f>
        <v>Exc</v>
      </c>
      <c r="J13" t="str" cm="1">
        <f t="array" ref="J13">INDEX(products!$A$1:$G$49,MATCH(orders!$D13,products!$A$1:$A$49,0),MATCH(orders!J$1,products!$A$1:$G$1,0))</f>
        <v>L</v>
      </c>
      <c r="K13" cm="1">
        <f t="array" ref="K13">INDEX(products!$A$1:$G$49,MATCH(orders!$D13,products!$A$1:$A$49,0),MATCH(orders!K$1,products!$A$1:$G$1,0))</f>
        <v>2.5</v>
      </c>
      <c r="L13" s="4" cm="1">
        <f t="array" ref="L13">INDEX(products!$A$1:$G$49,MATCH(orders!$D13,products!$A$1:$A$49,0),MATCH(orders!L$1,products!$A$1:$G$1,0))</f>
        <v>34.155</v>
      </c>
      <c r="M13" s="4">
        <f t="shared" si="0"/>
        <v>170.775</v>
      </c>
      <c r="N13" t="str">
        <f t="shared" si="1"/>
        <v>Excelsa</v>
      </c>
      <c r="O13" t="str">
        <f t="shared" si="2"/>
        <v>Light</v>
      </c>
      <c r="P13" s="5" t="str">
        <f>IF(_xlfn.XLOOKUP(Orders[[#This Row],[Customer ID]],customers!A13:A1012,customers!I13:I1012,"")="Yes","Yes","No")</f>
        <v>Yes</v>
      </c>
    </row>
    <row r="14" spans="1:16">
      <c r="A14" s="2" t="s">
        <v>76</v>
      </c>
      <c r="B14" s="3">
        <v>44744</v>
      </c>
      <c r="C14" s="2" t="s">
        <v>77</v>
      </c>
      <c r="D14" t="s">
        <v>47</v>
      </c>
      <c r="E14" s="2">
        <v>5</v>
      </c>
      <c r="F14" s="2" t="str">
        <f>_xlfn.XLOOKUP(C14,customers!$A$1:$A$1001,customers!B13:B1013)</f>
        <v>Chrisy Blofeld</v>
      </c>
      <c r="G14" s="2" t="str">
        <f>IF(_xlfn.XLOOKUP(C14,customers!$A$1:$A$1001,customers!$C$1:$C$1001,0)=0,"",(_xlfn.XLOOKUP(C14,customers!$A$1:$A$1001,customers!$C$1:$C$1001,0)))</f>
        <v>rscholarc@nyu.edu</v>
      </c>
      <c r="H14" s="2" t="str">
        <f>_xlfn.XLOOKUP(C14,customers!$A$1:$A$1001,customers!$G$1:$G$1001,,0)</f>
        <v>United States</v>
      </c>
      <c r="I14" t="str" cm="1">
        <f t="array" ref="I14">INDEX(products!$A$1:$G$49,MATCH(orders!$D14,products!$A$1:$A$49,0),MATCH(orders!I$1,products!$A$1:$G$1,0))</f>
        <v>Rob</v>
      </c>
      <c r="J14" t="str" cm="1">
        <f t="array" ref="J14">INDEX(products!$A$1:$G$49,MATCH(orders!$D14,products!$A$1:$A$49,0),MATCH(orders!J$1,products!$A$1:$G$1,0))</f>
        <v>M</v>
      </c>
      <c r="K14" cm="1">
        <f t="array" ref="K14">INDEX(products!$A$1:$G$49,MATCH(orders!$D14,products!$A$1:$A$49,0),MATCH(orders!K$1,products!$A$1:$G$1,0))</f>
        <v>1</v>
      </c>
      <c r="L14" s="4" cm="1">
        <f t="array" ref="L14">INDEX(products!$A$1:$G$49,MATCH(orders!$D14,products!$A$1:$A$49,0),MATCH(orders!L$1,products!$A$1:$G$1,0))</f>
        <v>9.95</v>
      </c>
      <c r="M14" s="4">
        <f t="shared" si="0"/>
        <v>49.75</v>
      </c>
      <c r="N14" t="str">
        <f t="shared" si="1"/>
        <v>Robusta</v>
      </c>
      <c r="O14" t="str">
        <f t="shared" si="2"/>
        <v>Medium</v>
      </c>
      <c r="P14" s="5" t="str">
        <f>IF(_xlfn.XLOOKUP(Orders[[#This Row],[Customer ID]],customers!A14:A1013,customers!I14:I1013,"")="Yes","Yes","No")</f>
        <v>No</v>
      </c>
    </row>
    <row r="15" spans="1:16">
      <c r="A15" s="2" t="s">
        <v>78</v>
      </c>
      <c r="B15" s="3">
        <v>43973</v>
      </c>
      <c r="C15" s="2" t="s">
        <v>79</v>
      </c>
      <c r="D15" t="s">
        <v>80</v>
      </c>
      <c r="E15" s="2">
        <v>2</v>
      </c>
      <c r="F15" s="2" t="str">
        <f>_xlfn.XLOOKUP(C15,customers!$A$1:$A$1001,customers!B14:B1014)</f>
        <v>Selene Shales</v>
      </c>
      <c r="G15" s="2" t="str">
        <f>IF(_xlfn.XLOOKUP(C15,customers!$A$1:$A$1001,customers!$C$1:$C$1001,0)=0,"",(_xlfn.XLOOKUP(C15,customers!$A$1:$A$1001,customers!$C$1:$C$1001,0)))</f>
        <v>tvanyutind@wix.com</v>
      </c>
      <c r="H15" s="2" t="str">
        <f>_xlfn.XLOOKUP(C15,customers!$A$1:$A$1001,customers!$G$1:$G$1001,,0)</f>
        <v>United States</v>
      </c>
      <c r="I15" t="str" cm="1">
        <f t="array" ref="I15">INDEX(products!$A$1:$G$49,MATCH(orders!$D15,products!$A$1:$A$49,0),MATCH(orders!I$1,products!$A$1:$G$1,0))</f>
        <v>Rob</v>
      </c>
      <c r="J15" t="str" cm="1">
        <f t="array" ref="J15">INDEX(products!$A$1:$G$49,MATCH(orders!$D15,products!$A$1:$A$49,0),MATCH(orders!J$1,products!$A$1:$G$1,0))</f>
        <v>D</v>
      </c>
      <c r="K15" cm="1">
        <f t="array" ref="K15">INDEX(products!$A$1:$G$49,MATCH(orders!$D15,products!$A$1:$A$49,0),MATCH(orders!K$1,products!$A$1:$G$1,0))</f>
        <v>2.5</v>
      </c>
      <c r="L15" s="4" cm="1">
        <f t="array" ref="L15">INDEX(products!$A$1:$G$49,MATCH(orders!$D15,products!$A$1:$A$49,0),MATCH(orders!L$1,products!$A$1:$G$1,0))</f>
        <v>20.585</v>
      </c>
      <c r="M15" s="4">
        <f t="shared" si="0"/>
        <v>41.17</v>
      </c>
      <c r="N15" t="str">
        <f t="shared" si="1"/>
        <v>Robusta</v>
      </c>
      <c r="O15" t="str">
        <f t="shared" si="2"/>
        <v>Dark</v>
      </c>
      <c r="P15" s="5" t="str">
        <f>IF(_xlfn.XLOOKUP(Orders[[#This Row],[Customer ID]],customers!A15:A1014,customers!I15:I1014,"")="Yes","Yes","No")</f>
        <v>No</v>
      </c>
    </row>
    <row r="16" spans="1:16">
      <c r="A16" s="2" t="s">
        <v>81</v>
      </c>
      <c r="B16" s="3">
        <v>44656</v>
      </c>
      <c r="C16" s="2" t="s">
        <v>82</v>
      </c>
      <c r="D16" t="s">
        <v>83</v>
      </c>
      <c r="E16" s="2">
        <v>3</v>
      </c>
      <c r="F16" s="2" t="str">
        <f>_xlfn.XLOOKUP(C16,customers!$A$1:$A$1001,customers!B15:B1015)</f>
        <v>Theresita Newbury</v>
      </c>
      <c r="G16" s="2" t="str">
        <f>IF(_xlfn.XLOOKUP(C16,customers!$A$1:$A$1001,customers!$C$1:$C$1001,0)=0,"",(_xlfn.XLOOKUP(C16,customers!$A$1:$A$1001,customers!$C$1:$C$1001,0)))</f>
        <v>ptrobee@wunderground.com</v>
      </c>
      <c r="H16" s="2" t="str">
        <f>_xlfn.XLOOKUP(C16,customers!$A$1:$A$1001,customers!$G$1:$G$1001,,0)</f>
        <v>United States</v>
      </c>
      <c r="I16" t="str" cm="1">
        <f t="array" ref="I16">INDEX(products!$A$1:$G$49,MATCH(orders!$D16,products!$A$1:$A$49,0),MATCH(orders!I$1,products!$A$1:$G$1,0))</f>
        <v>Lib</v>
      </c>
      <c r="J16" t="str" cm="1">
        <f t="array" ref="J16">INDEX(products!$A$1:$G$49,MATCH(orders!$D16,products!$A$1:$A$49,0),MATCH(orders!J$1,products!$A$1:$G$1,0))</f>
        <v>D</v>
      </c>
      <c r="K16" cm="1">
        <f t="array" ref="K16">INDEX(products!$A$1:$G$49,MATCH(orders!$D16,products!$A$1:$A$49,0),MATCH(orders!K$1,products!$A$1:$G$1,0))</f>
        <v>0.2</v>
      </c>
      <c r="L16" s="4" cm="1">
        <f t="array" ref="L16">INDEX(products!$A$1:$G$49,MATCH(orders!$D16,products!$A$1:$A$49,0),MATCH(orders!L$1,products!$A$1:$G$1,0))</f>
        <v>3.885</v>
      </c>
      <c r="M16" s="4">
        <f t="shared" si="0"/>
        <v>11.655</v>
      </c>
      <c r="N16" t="str">
        <f t="shared" si="1"/>
        <v>Liberica</v>
      </c>
      <c r="O16" t="str">
        <f t="shared" si="2"/>
        <v>Dark</v>
      </c>
      <c r="P16" s="5" t="str">
        <f>IF(_xlfn.XLOOKUP(Orders[[#This Row],[Customer ID]],customers!A16:A1015,customers!I16:I1015,"")="Yes","Yes","No")</f>
        <v>Yes</v>
      </c>
    </row>
    <row r="17" spans="1:16">
      <c r="A17" s="2" t="s">
        <v>84</v>
      </c>
      <c r="B17" s="3">
        <v>44719</v>
      </c>
      <c r="C17" s="2" t="s">
        <v>85</v>
      </c>
      <c r="D17" t="s">
        <v>86</v>
      </c>
      <c r="E17" s="2">
        <v>5</v>
      </c>
      <c r="F17" s="2" t="str">
        <f>_xlfn.XLOOKUP(C17,customers!$A$1:$A$1001,customers!B16:B1016)</f>
        <v>Adrian Swaine</v>
      </c>
      <c r="G17" s="2" t="str">
        <f>IF(_xlfn.XLOOKUP(C17,customers!$A$1:$A$1001,customers!$C$1:$C$1001,0)=0,"",(_xlfn.XLOOKUP(C17,customers!$A$1:$A$1001,customers!$C$1:$C$1001,0)))</f>
        <v>loscroftf@ebay.co.uk</v>
      </c>
      <c r="H17" s="2" t="str">
        <f>_xlfn.XLOOKUP(C17,customers!$A$1:$A$1001,customers!$G$1:$G$1001,,0)</f>
        <v>United States</v>
      </c>
      <c r="I17" t="str" cm="1">
        <f t="array" ref="I17">INDEX(products!$A$1:$G$49,MATCH(orders!$D17,products!$A$1:$A$49,0),MATCH(orders!I$1,products!$A$1:$G$1,0))</f>
        <v>Rob</v>
      </c>
      <c r="J17" t="str" cm="1">
        <f t="array" ref="J17">INDEX(products!$A$1:$G$49,MATCH(orders!$D17,products!$A$1:$A$49,0),MATCH(orders!J$1,products!$A$1:$G$1,0))</f>
        <v>M</v>
      </c>
      <c r="K17" cm="1">
        <f t="array" ref="K17">INDEX(products!$A$1:$G$49,MATCH(orders!$D17,products!$A$1:$A$49,0),MATCH(orders!K$1,products!$A$1:$G$1,0))</f>
        <v>2.5</v>
      </c>
      <c r="L17" s="4" cm="1">
        <f t="array" ref="L17">INDEX(products!$A$1:$G$49,MATCH(orders!$D17,products!$A$1:$A$49,0),MATCH(orders!L$1,products!$A$1:$G$1,0))</f>
        <v>22.885</v>
      </c>
      <c r="M17" s="4">
        <f t="shared" si="0"/>
        <v>114.425</v>
      </c>
      <c r="N17" t="str">
        <f t="shared" si="1"/>
        <v>Robusta</v>
      </c>
      <c r="O17" t="str">
        <f t="shared" si="2"/>
        <v>Medium</v>
      </c>
      <c r="P17" s="5" t="str">
        <f>IF(_xlfn.XLOOKUP(Orders[[#This Row],[Customer ID]],customers!A17:A1016,customers!I17:I1016,"")="Yes","Yes","No")</f>
        <v>No</v>
      </c>
    </row>
    <row r="18" spans="1:16">
      <c r="A18" s="2" t="s">
        <v>87</v>
      </c>
      <c r="B18" s="3">
        <v>43544</v>
      </c>
      <c r="C18" s="2" t="s">
        <v>88</v>
      </c>
      <c r="D18" t="s">
        <v>89</v>
      </c>
      <c r="E18" s="2">
        <v>6</v>
      </c>
      <c r="F18" s="2" t="str">
        <f>_xlfn.XLOOKUP(C18,customers!$A$1:$A$1001,customers!B17:B1017)</f>
        <v>Nelly Basezzi</v>
      </c>
      <c r="G18" s="2" t="str">
        <f>IF(_xlfn.XLOOKUP(C18,customers!$A$1:$A$1001,customers!$C$1:$C$1001,0)=0,"",(_xlfn.XLOOKUP(C18,customers!$A$1:$A$1001,customers!$C$1:$C$1001,0)))</f>
        <v>malabasterg@hexun.com</v>
      </c>
      <c r="H18" s="2" t="str">
        <f>_xlfn.XLOOKUP(C18,customers!$A$1:$A$1001,customers!$G$1:$G$1001,,0)</f>
        <v>United States</v>
      </c>
      <c r="I18" t="str" cm="1">
        <f t="array" ref="I18">INDEX(products!$A$1:$G$49,MATCH(orders!$D18,products!$A$1:$A$49,0),MATCH(orders!I$1,products!$A$1:$G$1,0))</f>
        <v>Ara</v>
      </c>
      <c r="J18" t="str" cm="1">
        <f t="array" ref="J18">INDEX(products!$A$1:$G$49,MATCH(orders!$D18,products!$A$1:$A$49,0),MATCH(orders!J$1,products!$A$1:$G$1,0))</f>
        <v>M</v>
      </c>
      <c r="K18" cm="1">
        <f t="array" ref="K18">INDEX(products!$A$1:$G$49,MATCH(orders!$D18,products!$A$1:$A$49,0),MATCH(orders!K$1,products!$A$1:$G$1,0))</f>
        <v>0.2</v>
      </c>
      <c r="L18" s="4" cm="1">
        <f t="array" ref="L18">INDEX(products!$A$1:$G$49,MATCH(orders!$D18,products!$A$1:$A$49,0),MATCH(orders!L$1,products!$A$1:$G$1,0))</f>
        <v>3.375</v>
      </c>
      <c r="M18" s="4">
        <f t="shared" si="0"/>
        <v>20.25</v>
      </c>
      <c r="N18" t="str">
        <f t="shared" si="1"/>
        <v>Arabica</v>
      </c>
      <c r="O18" t="str">
        <f t="shared" si="2"/>
        <v>Medium</v>
      </c>
      <c r="P18" s="5" t="str">
        <f>IF(_xlfn.XLOOKUP(Orders[[#This Row],[Customer ID]],customers!A18:A1017,customers!I18:I1017,"")="Yes","Yes","No")</f>
        <v>No</v>
      </c>
    </row>
    <row r="19" spans="1:16">
      <c r="A19" s="2" t="s">
        <v>90</v>
      </c>
      <c r="B19" s="3">
        <v>43757</v>
      </c>
      <c r="C19" s="2" t="s">
        <v>91</v>
      </c>
      <c r="D19" t="s">
        <v>51</v>
      </c>
      <c r="E19" s="2">
        <v>6</v>
      </c>
      <c r="F19" s="2" t="str">
        <f>_xlfn.XLOOKUP(C19,customers!$A$1:$A$1001,customers!B18:B1018)</f>
        <v>Una Welberry</v>
      </c>
      <c r="G19" s="2" t="str">
        <f>IF(_xlfn.XLOOKUP(C19,customers!$A$1:$A$1001,customers!$C$1:$C$1001,0)=0,"",(_xlfn.XLOOKUP(C19,customers!$A$1:$A$1001,customers!$C$1:$C$1001,0)))</f>
        <v>rbroxuph@jimdo.com</v>
      </c>
      <c r="H19" s="2" t="str">
        <f>_xlfn.XLOOKUP(C19,customers!$A$1:$A$1001,customers!$G$1:$G$1001,,0)</f>
        <v>United States</v>
      </c>
      <c r="I19" t="str" cm="1">
        <f t="array" ref="I19">INDEX(products!$A$1:$G$49,MATCH(orders!$D19,products!$A$1:$A$49,0),MATCH(orders!I$1,products!$A$1:$G$1,0))</f>
        <v>Ara</v>
      </c>
      <c r="J19" t="str" cm="1">
        <f t="array" ref="J19">INDEX(products!$A$1:$G$49,MATCH(orders!$D19,products!$A$1:$A$49,0),MATCH(orders!J$1,products!$A$1:$G$1,0))</f>
        <v>L</v>
      </c>
      <c r="K19" cm="1">
        <f t="array" ref="K19">INDEX(products!$A$1:$G$49,MATCH(orders!$D19,products!$A$1:$A$49,0),MATCH(orders!K$1,products!$A$1:$G$1,0))</f>
        <v>1</v>
      </c>
      <c r="L19" s="4" cm="1">
        <f t="array" ref="L19">INDEX(products!$A$1:$G$49,MATCH(orders!$D19,products!$A$1:$A$49,0),MATCH(orders!L$1,products!$A$1:$G$1,0))</f>
        <v>12.95</v>
      </c>
      <c r="M19" s="4">
        <f t="shared" si="0"/>
        <v>77.7</v>
      </c>
      <c r="N19" t="str">
        <f t="shared" si="1"/>
        <v>Arabica</v>
      </c>
      <c r="O19" t="str">
        <f t="shared" si="2"/>
        <v>Light</v>
      </c>
      <c r="P19" s="5" t="str">
        <f>IF(_xlfn.XLOOKUP(Orders[[#This Row],[Customer ID]],customers!A19:A1018,customers!I19:I1018,"")="Yes","Yes","No")</f>
        <v>No</v>
      </c>
    </row>
    <row r="20" spans="1:16">
      <c r="A20" s="2" t="s">
        <v>92</v>
      </c>
      <c r="B20" s="3">
        <v>43629</v>
      </c>
      <c r="C20" s="2" t="s">
        <v>93</v>
      </c>
      <c r="D20" t="s">
        <v>80</v>
      </c>
      <c r="E20" s="2">
        <v>4</v>
      </c>
      <c r="F20" s="2" t="str">
        <f>_xlfn.XLOOKUP(C20,customers!$A$1:$A$1001,customers!B19:B1019)</f>
        <v>Zorina Ponting</v>
      </c>
      <c r="G20" s="2" t="str">
        <f>IF(_xlfn.XLOOKUP(C20,customers!$A$1:$A$1001,customers!$C$1:$C$1001,0)=0,"",(_xlfn.XLOOKUP(C20,customers!$A$1:$A$1001,customers!$C$1:$C$1001,0)))</f>
        <v>predfordi@ow.ly</v>
      </c>
      <c r="H20" s="2" t="str">
        <f>_xlfn.XLOOKUP(C20,customers!$A$1:$A$1001,customers!$G$1:$G$1001,,0)</f>
        <v>Ireland</v>
      </c>
      <c r="I20" t="str" cm="1">
        <f t="array" ref="I20">INDEX(products!$A$1:$G$49,MATCH(orders!$D20,products!$A$1:$A$49,0),MATCH(orders!I$1,products!$A$1:$G$1,0))</f>
        <v>Rob</v>
      </c>
      <c r="J20" t="str" cm="1">
        <f t="array" ref="J20">INDEX(products!$A$1:$G$49,MATCH(orders!$D20,products!$A$1:$A$49,0),MATCH(orders!J$1,products!$A$1:$G$1,0))</f>
        <v>D</v>
      </c>
      <c r="K20" cm="1">
        <f t="array" ref="K20">INDEX(products!$A$1:$G$49,MATCH(orders!$D20,products!$A$1:$A$49,0),MATCH(orders!K$1,products!$A$1:$G$1,0))</f>
        <v>2.5</v>
      </c>
      <c r="L20" s="4" cm="1">
        <f t="array" ref="L20">INDEX(products!$A$1:$G$49,MATCH(orders!$D20,products!$A$1:$A$49,0),MATCH(orders!L$1,products!$A$1:$G$1,0))</f>
        <v>20.585</v>
      </c>
      <c r="M20" s="4">
        <f t="shared" si="0"/>
        <v>82.34</v>
      </c>
      <c r="N20" t="str">
        <f t="shared" si="1"/>
        <v>Robusta</v>
      </c>
      <c r="O20" t="str">
        <f t="shared" si="2"/>
        <v>Dark</v>
      </c>
      <c r="P20" s="5" t="str">
        <f>IF(_xlfn.XLOOKUP(Orders[[#This Row],[Customer ID]],customers!A20:A1019,customers!I20:I1019,"")="Yes","Yes","No")</f>
        <v>Yes</v>
      </c>
    </row>
    <row r="21" spans="1:16">
      <c r="A21" s="2" t="s">
        <v>94</v>
      </c>
      <c r="B21" s="3">
        <v>44169</v>
      </c>
      <c r="C21" s="2" t="s">
        <v>95</v>
      </c>
      <c r="D21" t="s">
        <v>89</v>
      </c>
      <c r="E21" s="2">
        <v>5</v>
      </c>
      <c r="F21" s="2" t="str">
        <f>_xlfn.XLOOKUP(C21,customers!$A$1:$A$1001,customers!B20:B1020)</f>
        <v>Dorie de la Tremoille</v>
      </c>
      <c r="G21" s="2" t="str">
        <f>IF(_xlfn.XLOOKUP(C21,customers!$A$1:$A$1001,customers!$C$1:$C$1001,0)=0,"",(_xlfn.XLOOKUP(C21,customers!$A$1:$A$1001,customers!$C$1:$C$1001,0)))</f>
        <v>acorradinoj@harvard.edu</v>
      </c>
      <c r="H21" s="2" t="str">
        <f>_xlfn.XLOOKUP(C21,customers!$A$1:$A$1001,customers!$G$1:$G$1001,,0)</f>
        <v>United States</v>
      </c>
      <c r="I21" t="str" cm="1">
        <f t="array" ref="I21">INDEX(products!$A$1:$G$49,MATCH(orders!$D21,products!$A$1:$A$49,0),MATCH(orders!I$1,products!$A$1:$G$1,0))</f>
        <v>Ara</v>
      </c>
      <c r="J21" t="str" cm="1">
        <f t="array" ref="J21">INDEX(products!$A$1:$G$49,MATCH(orders!$D21,products!$A$1:$A$49,0),MATCH(orders!J$1,products!$A$1:$G$1,0))</f>
        <v>M</v>
      </c>
      <c r="K21" cm="1">
        <f t="array" ref="K21">INDEX(products!$A$1:$G$49,MATCH(orders!$D21,products!$A$1:$A$49,0),MATCH(orders!K$1,products!$A$1:$G$1,0))</f>
        <v>0.2</v>
      </c>
      <c r="L21" s="4" cm="1">
        <f t="array" ref="L21">INDEX(products!$A$1:$G$49,MATCH(orders!$D21,products!$A$1:$A$49,0),MATCH(orders!L$1,products!$A$1:$G$1,0))</f>
        <v>3.375</v>
      </c>
      <c r="M21" s="4">
        <f t="shared" si="0"/>
        <v>16.875</v>
      </c>
      <c r="N21" t="str">
        <f t="shared" si="1"/>
        <v>Arabica</v>
      </c>
      <c r="O21" t="str">
        <f t="shared" si="2"/>
        <v>Medium</v>
      </c>
      <c r="P21" s="5" t="str">
        <f>IF(_xlfn.XLOOKUP(Orders[[#This Row],[Customer ID]],customers!A21:A1020,customers!I21:I1020,"")="Yes","Yes","No")</f>
        <v>Yes</v>
      </c>
    </row>
    <row r="22" spans="1:16">
      <c r="A22" s="2" t="s">
        <v>94</v>
      </c>
      <c r="B22" s="3">
        <v>44169</v>
      </c>
      <c r="C22" s="2" t="s">
        <v>95</v>
      </c>
      <c r="D22" t="s">
        <v>96</v>
      </c>
      <c r="E22" s="2">
        <v>4</v>
      </c>
      <c r="F22" s="2" t="str">
        <f>_xlfn.XLOOKUP(C22,customers!$A$1:$A$1001,customers!B21:B1021)</f>
        <v>Hy Zanetto</v>
      </c>
      <c r="G22" s="2" t="str">
        <f>IF(_xlfn.XLOOKUP(C22,customers!$A$1:$A$1001,customers!$C$1:$C$1001,0)=0,"",(_xlfn.XLOOKUP(C22,customers!$A$1:$A$1001,customers!$C$1:$C$1001,0)))</f>
        <v>acorradinoj@harvard.edu</v>
      </c>
      <c r="H22" s="2" t="str">
        <f>_xlfn.XLOOKUP(C22,customers!$A$1:$A$1001,customers!$G$1:$G$1001,,0)</f>
        <v>United States</v>
      </c>
      <c r="I22" t="str" cm="1">
        <f t="array" ref="I22">INDEX(products!$A$1:$G$49,MATCH(orders!$D22,products!$A$1:$A$49,0),MATCH(orders!I$1,products!$A$1:$G$1,0))</f>
        <v>Exc</v>
      </c>
      <c r="J22" t="str" cm="1">
        <f t="array" ref="J22">INDEX(products!$A$1:$G$49,MATCH(orders!$D22,products!$A$1:$A$49,0),MATCH(orders!J$1,products!$A$1:$G$1,0))</f>
        <v>D</v>
      </c>
      <c r="K22" cm="1">
        <f t="array" ref="K22">INDEX(products!$A$1:$G$49,MATCH(orders!$D22,products!$A$1:$A$49,0),MATCH(orders!K$1,products!$A$1:$G$1,0))</f>
        <v>0.2</v>
      </c>
      <c r="L22" s="4" cm="1">
        <f t="array" ref="L22">INDEX(products!$A$1:$G$49,MATCH(orders!$D22,products!$A$1:$A$49,0),MATCH(orders!L$1,products!$A$1:$G$1,0))</f>
        <v>3.645</v>
      </c>
      <c r="M22" s="4">
        <f t="shared" si="0"/>
        <v>14.58</v>
      </c>
      <c r="N22" t="str">
        <f t="shared" si="1"/>
        <v>Excelsa</v>
      </c>
      <c r="O22" t="str">
        <f t="shared" si="2"/>
        <v>Dark</v>
      </c>
      <c r="P22" s="5" t="str">
        <f>IF(_xlfn.XLOOKUP(Orders[[#This Row],[Customer ID]],customers!A22:A1021,customers!I22:I1021,"")="Yes","Yes","No")</f>
        <v>No</v>
      </c>
    </row>
    <row r="23" spans="1:16">
      <c r="A23" s="2" t="s">
        <v>97</v>
      </c>
      <c r="B23" s="3">
        <v>44169</v>
      </c>
      <c r="C23" s="2" t="s">
        <v>98</v>
      </c>
      <c r="D23" t="s">
        <v>99</v>
      </c>
      <c r="E23" s="2">
        <v>6</v>
      </c>
      <c r="F23" s="2" t="str">
        <f>_xlfn.XLOOKUP(C23,customers!$A$1:$A$1001,customers!B22:B1022)</f>
        <v>Abigail Tolworthy</v>
      </c>
      <c r="G23" s="2" t="str">
        <f>IF(_xlfn.XLOOKUP(C23,customers!$A$1:$A$1001,customers!$C$1:$C$1001,0)=0,"",(_xlfn.XLOOKUP(C23,customers!$A$1:$A$1001,customers!$C$1:$C$1001,0)))</f>
        <v>adavidowskyl@netvibes.com</v>
      </c>
      <c r="H23" s="2" t="str">
        <f>_xlfn.XLOOKUP(C23,customers!$A$1:$A$1001,customers!$G$1:$G$1001,,0)</f>
        <v>United States</v>
      </c>
      <c r="I23" t="str" cm="1">
        <f t="array" ref="I23">INDEX(products!$A$1:$G$49,MATCH(orders!$D23,products!$A$1:$A$49,0),MATCH(orders!I$1,products!$A$1:$G$1,0))</f>
        <v>Ara</v>
      </c>
      <c r="J23" t="str" cm="1">
        <f t="array" ref="J23">INDEX(products!$A$1:$G$49,MATCH(orders!$D23,products!$A$1:$A$49,0),MATCH(orders!J$1,products!$A$1:$G$1,0))</f>
        <v>D</v>
      </c>
      <c r="K23" cm="1">
        <f t="array" ref="K23">INDEX(products!$A$1:$G$49,MATCH(orders!$D23,products!$A$1:$A$49,0),MATCH(orders!K$1,products!$A$1:$G$1,0))</f>
        <v>0.2</v>
      </c>
      <c r="L23" s="4" cm="1">
        <f t="array" ref="L23">INDEX(products!$A$1:$G$49,MATCH(orders!$D23,products!$A$1:$A$49,0),MATCH(orders!L$1,products!$A$1:$G$1,0))</f>
        <v>2.985</v>
      </c>
      <c r="M23" s="4">
        <f t="shared" si="0"/>
        <v>17.91</v>
      </c>
      <c r="N23" t="str">
        <f t="shared" si="1"/>
        <v>Arabica</v>
      </c>
      <c r="O23" t="str">
        <f t="shared" si="2"/>
        <v>Dark</v>
      </c>
      <c r="P23" s="5" t="str">
        <f>IF(_xlfn.XLOOKUP(Orders[[#This Row],[Customer ID]],customers!A23:A1022,customers!I23:I1022,"")="Yes","Yes","No")</f>
        <v>No</v>
      </c>
    </row>
    <row r="24" spans="1:16">
      <c r="A24" s="2" t="s">
        <v>100</v>
      </c>
      <c r="B24" s="3">
        <v>44218</v>
      </c>
      <c r="C24" s="2" t="s">
        <v>101</v>
      </c>
      <c r="D24" t="s">
        <v>86</v>
      </c>
      <c r="E24" s="2">
        <v>4</v>
      </c>
      <c r="F24" s="2" t="str">
        <f>_xlfn.XLOOKUP(C24,customers!$A$1:$A$1001,customers!B23:B1023)</f>
        <v>Olag Baudassi</v>
      </c>
      <c r="G24" s="2" t="str">
        <f>IF(_xlfn.XLOOKUP(C24,customers!$A$1:$A$1001,customers!$C$1:$C$1001,0)=0,"",(_xlfn.XLOOKUP(C24,customers!$A$1:$A$1001,customers!$C$1:$C$1001,0)))</f>
        <v>aantukm@kickstarter.com</v>
      </c>
      <c r="H24" s="2" t="str">
        <f>_xlfn.XLOOKUP(C24,customers!$A$1:$A$1001,customers!$G$1:$G$1001,,0)</f>
        <v>United States</v>
      </c>
      <c r="I24" t="str" cm="1">
        <f t="array" ref="I24">INDEX(products!$A$1:$G$49,MATCH(orders!$D24,products!$A$1:$A$49,0),MATCH(orders!I$1,products!$A$1:$G$1,0))</f>
        <v>Rob</v>
      </c>
      <c r="J24" t="str" cm="1">
        <f t="array" ref="J24">INDEX(products!$A$1:$G$49,MATCH(orders!$D24,products!$A$1:$A$49,0),MATCH(orders!J$1,products!$A$1:$G$1,0))</f>
        <v>M</v>
      </c>
      <c r="K24" cm="1">
        <f t="array" ref="K24">INDEX(products!$A$1:$G$49,MATCH(orders!$D24,products!$A$1:$A$49,0),MATCH(orders!K$1,products!$A$1:$G$1,0))</f>
        <v>2.5</v>
      </c>
      <c r="L24" s="4" cm="1">
        <f t="array" ref="L24">INDEX(products!$A$1:$G$49,MATCH(orders!$D24,products!$A$1:$A$49,0),MATCH(orders!L$1,products!$A$1:$G$1,0))</f>
        <v>22.885</v>
      </c>
      <c r="M24" s="4">
        <f t="shared" si="0"/>
        <v>91.54</v>
      </c>
      <c r="N24" t="str">
        <f t="shared" si="1"/>
        <v>Robusta</v>
      </c>
      <c r="O24" t="str">
        <f t="shared" si="2"/>
        <v>Medium</v>
      </c>
      <c r="P24" s="5" t="str">
        <f>IF(_xlfn.XLOOKUP(Orders[[#This Row],[Customer ID]],customers!A24:A1023,customers!I24:I1023,"")="Yes","Yes","No")</f>
        <v>Yes</v>
      </c>
    </row>
    <row r="25" spans="1:16">
      <c r="A25" s="2" t="s">
        <v>102</v>
      </c>
      <c r="B25" s="3">
        <v>44603</v>
      </c>
      <c r="C25" s="2" t="s">
        <v>103</v>
      </c>
      <c r="D25" t="s">
        <v>99</v>
      </c>
      <c r="E25" s="2">
        <v>4</v>
      </c>
      <c r="F25" s="2" t="str">
        <f>_xlfn.XLOOKUP(C25,customers!$A$1:$A$1001,customers!B24:B1024)</f>
        <v>Donna Baskeyfied</v>
      </c>
      <c r="G25" s="2" t="str">
        <f>IF(_xlfn.XLOOKUP(C25,customers!$A$1:$A$1001,customers!$C$1:$C$1001,0)=0,"",(_xlfn.XLOOKUP(C25,customers!$A$1:$A$1001,customers!$C$1:$C$1001,0)))</f>
        <v>ikleinertn@timesonline.co.uk</v>
      </c>
      <c r="H25" s="2" t="str">
        <f>_xlfn.XLOOKUP(C25,customers!$A$1:$A$1001,customers!$G$1:$G$1001,,0)</f>
        <v>United States</v>
      </c>
      <c r="I25" t="str" cm="1">
        <f t="array" ref="I25">INDEX(products!$A$1:$G$49,MATCH(orders!$D25,products!$A$1:$A$49,0),MATCH(orders!I$1,products!$A$1:$G$1,0))</f>
        <v>Ara</v>
      </c>
      <c r="J25" t="str" cm="1">
        <f t="array" ref="J25">INDEX(products!$A$1:$G$49,MATCH(orders!$D25,products!$A$1:$A$49,0),MATCH(orders!J$1,products!$A$1:$G$1,0))</f>
        <v>D</v>
      </c>
      <c r="K25" cm="1">
        <f t="array" ref="K25">INDEX(products!$A$1:$G$49,MATCH(orders!$D25,products!$A$1:$A$49,0),MATCH(orders!K$1,products!$A$1:$G$1,0))</f>
        <v>0.2</v>
      </c>
      <c r="L25" s="4" cm="1">
        <f t="array" ref="L25">INDEX(products!$A$1:$G$49,MATCH(orders!$D25,products!$A$1:$A$49,0),MATCH(orders!L$1,products!$A$1:$G$1,0))</f>
        <v>2.985</v>
      </c>
      <c r="M25" s="4">
        <f t="shared" si="0"/>
        <v>11.94</v>
      </c>
      <c r="N25" t="str">
        <f t="shared" si="1"/>
        <v>Arabica</v>
      </c>
      <c r="O25" t="str">
        <f t="shared" si="2"/>
        <v>Dark</v>
      </c>
      <c r="P25" s="5" t="str">
        <f>IF(_xlfn.XLOOKUP(Orders[[#This Row],[Customer ID]],customers!A25:A1024,customers!I25:I1024,"")="Yes","Yes","No")</f>
        <v>Yes</v>
      </c>
    </row>
    <row r="26" spans="1:16">
      <c r="A26" s="2" t="s">
        <v>104</v>
      </c>
      <c r="B26" s="3">
        <v>44454</v>
      </c>
      <c r="C26" s="2" t="s">
        <v>105</v>
      </c>
      <c r="D26" t="s">
        <v>106</v>
      </c>
      <c r="E26" s="2">
        <v>1</v>
      </c>
      <c r="F26" s="2" t="str">
        <f>_xlfn.XLOOKUP(C26,customers!$A$1:$A$1001,customers!B25:B1025)</f>
        <v>Raynor McGilvary</v>
      </c>
      <c r="G26" s="2" t="str">
        <f>IF(_xlfn.XLOOKUP(C26,customers!$A$1:$A$1001,customers!$C$1:$C$1001,0)=0,"",(_xlfn.XLOOKUP(C26,customers!$A$1:$A$1001,customers!$C$1:$C$1001,0)))</f>
        <v>cblofeldo@amazon.co.uk</v>
      </c>
      <c r="H26" s="2" t="str">
        <f>_xlfn.XLOOKUP(C26,customers!$A$1:$A$1001,customers!$G$1:$G$1001,,0)</f>
        <v>United States</v>
      </c>
      <c r="I26" t="str" cm="1">
        <f t="array" ref="I26">INDEX(products!$A$1:$G$49,MATCH(orders!$D26,products!$A$1:$A$49,0),MATCH(orders!I$1,products!$A$1:$G$1,0))</f>
        <v>Ara</v>
      </c>
      <c r="J26" t="str" cm="1">
        <f t="array" ref="J26">INDEX(products!$A$1:$G$49,MATCH(orders!$D26,products!$A$1:$A$49,0),MATCH(orders!J$1,products!$A$1:$G$1,0))</f>
        <v>M</v>
      </c>
      <c r="K26" cm="1">
        <f t="array" ref="K26">INDEX(products!$A$1:$G$49,MATCH(orders!$D26,products!$A$1:$A$49,0),MATCH(orders!K$1,products!$A$1:$G$1,0))</f>
        <v>1</v>
      </c>
      <c r="L26" s="4" cm="1">
        <f t="array" ref="L26">INDEX(products!$A$1:$G$49,MATCH(orders!$D26,products!$A$1:$A$49,0),MATCH(orders!L$1,products!$A$1:$G$1,0))</f>
        <v>11.25</v>
      </c>
      <c r="M26" s="4">
        <f t="shared" si="0"/>
        <v>11.25</v>
      </c>
      <c r="N26" t="str">
        <f t="shared" si="1"/>
        <v>Arabica</v>
      </c>
      <c r="O26" t="str">
        <f t="shared" si="2"/>
        <v>Medium</v>
      </c>
      <c r="P26" s="5" t="str">
        <f>IF(_xlfn.XLOOKUP(Orders[[#This Row],[Customer ID]],customers!A26:A1025,customers!I26:I1025,"")="Yes","Yes","No")</f>
        <v>No</v>
      </c>
    </row>
    <row r="27" spans="1:16">
      <c r="A27" s="2" t="s">
        <v>107</v>
      </c>
      <c r="B27" s="3">
        <v>44128</v>
      </c>
      <c r="C27" s="2" t="s">
        <v>108</v>
      </c>
      <c r="D27" t="s">
        <v>109</v>
      </c>
      <c r="E27" s="2">
        <v>3</v>
      </c>
      <c r="F27" s="2" t="str">
        <f>_xlfn.XLOOKUP(C27,customers!$A$1:$A$1001,customers!B26:B1026)</f>
        <v>Inger Bouldon</v>
      </c>
      <c r="G27" s="2" t="str">
        <f>IF(_xlfn.XLOOKUP(C27,customers!$A$1:$A$1001,customers!$C$1:$C$1001,0)=0,"",(_xlfn.XLOOKUP(C27,customers!$A$1:$A$1001,customers!$C$1:$C$1001,0)))</f>
        <v/>
      </c>
      <c r="H27" s="2" t="str">
        <f>_xlfn.XLOOKUP(C27,customers!$A$1:$A$1001,customers!$G$1:$G$1001,,0)</f>
        <v>United States</v>
      </c>
      <c r="I27" t="str" cm="1">
        <f t="array" ref="I27">INDEX(products!$A$1:$G$49,MATCH(orders!$D27,products!$A$1:$A$49,0),MATCH(orders!I$1,products!$A$1:$G$1,0))</f>
        <v>Exc</v>
      </c>
      <c r="J27" t="str" cm="1">
        <f t="array" ref="J27">INDEX(products!$A$1:$G$49,MATCH(orders!$D27,products!$A$1:$A$49,0),MATCH(orders!J$1,products!$A$1:$G$1,0))</f>
        <v>M</v>
      </c>
      <c r="K27" cm="1">
        <f t="array" ref="K27">INDEX(products!$A$1:$G$49,MATCH(orders!$D27,products!$A$1:$A$49,0),MATCH(orders!K$1,products!$A$1:$G$1,0))</f>
        <v>0.2</v>
      </c>
      <c r="L27" s="4" cm="1">
        <f t="array" ref="L27">INDEX(products!$A$1:$G$49,MATCH(orders!$D27,products!$A$1:$A$49,0),MATCH(orders!L$1,products!$A$1:$G$1,0))</f>
        <v>4.125</v>
      </c>
      <c r="M27" s="4">
        <f t="shared" si="0"/>
        <v>12.375</v>
      </c>
      <c r="N27" t="str">
        <f t="shared" si="1"/>
        <v>Excelsa</v>
      </c>
      <c r="O27" t="str">
        <f t="shared" si="2"/>
        <v>Medium</v>
      </c>
      <c r="P27" s="5" t="str">
        <f>IF(_xlfn.XLOOKUP(Orders[[#This Row],[Customer ID]],customers!A27:A1026,customers!I27:I1026,"")="Yes","Yes","No")</f>
        <v>Yes</v>
      </c>
    </row>
    <row r="28" spans="1:16">
      <c r="A28" s="2" t="s">
        <v>110</v>
      </c>
      <c r="B28" s="3">
        <v>43516</v>
      </c>
      <c r="C28" s="2" t="s">
        <v>111</v>
      </c>
      <c r="D28" t="s">
        <v>112</v>
      </c>
      <c r="E28" s="2">
        <v>4</v>
      </c>
      <c r="F28" s="2" t="str">
        <f>_xlfn.XLOOKUP(C28,customers!$A$1:$A$1001,customers!B27:B1027)</f>
        <v>Hartley Mattioli</v>
      </c>
      <c r="G28" s="2" t="str">
        <f>IF(_xlfn.XLOOKUP(C28,customers!$A$1:$A$1001,customers!$C$1:$C$1001,0)=0,"",(_xlfn.XLOOKUP(C28,customers!$A$1:$A$1001,customers!$C$1:$C$1001,0)))</f>
        <v>sshalesq@umich.edu</v>
      </c>
      <c r="H28" s="2" t="str">
        <f>_xlfn.XLOOKUP(C28,customers!$A$1:$A$1001,customers!$G$1:$G$1001,,0)</f>
        <v>United States</v>
      </c>
      <c r="I28" t="str" cm="1">
        <f t="array" ref="I28">INDEX(products!$A$1:$G$49,MATCH(orders!$D28,products!$A$1:$A$49,0),MATCH(orders!I$1,products!$A$1:$G$1,0))</f>
        <v>Ara</v>
      </c>
      <c r="J28" t="str" cm="1">
        <f t="array" ref="J28">INDEX(products!$A$1:$G$49,MATCH(orders!$D28,products!$A$1:$A$49,0),MATCH(orders!J$1,products!$A$1:$G$1,0))</f>
        <v>M</v>
      </c>
      <c r="K28" cm="1">
        <f t="array" ref="K28">INDEX(products!$A$1:$G$49,MATCH(orders!$D28,products!$A$1:$A$49,0),MATCH(orders!K$1,products!$A$1:$G$1,0))</f>
        <v>0.5</v>
      </c>
      <c r="L28" s="4" cm="1">
        <f t="array" ref="L28">INDEX(products!$A$1:$G$49,MATCH(orders!$D28,products!$A$1:$A$49,0),MATCH(orders!L$1,products!$A$1:$G$1,0))</f>
        <v>6.75</v>
      </c>
      <c r="M28" s="4">
        <f t="shared" si="0"/>
        <v>27</v>
      </c>
      <c r="N28" t="str">
        <f t="shared" si="1"/>
        <v>Arabica</v>
      </c>
      <c r="O28" t="str">
        <f t="shared" si="2"/>
        <v>Medium</v>
      </c>
      <c r="P28" s="5" t="str">
        <f>IF(_xlfn.XLOOKUP(Orders[[#This Row],[Customer ID]],customers!A28:A1027,customers!I28:I1027,"")="Yes","Yes","No")</f>
        <v>Yes</v>
      </c>
    </row>
    <row r="29" spans="1:16">
      <c r="A29" s="2" t="s">
        <v>113</v>
      </c>
      <c r="B29" s="3">
        <v>43746</v>
      </c>
      <c r="C29" s="2" t="s">
        <v>114</v>
      </c>
      <c r="D29" t="s">
        <v>89</v>
      </c>
      <c r="E29" s="2">
        <v>5</v>
      </c>
      <c r="F29" s="2" t="str">
        <f>_xlfn.XLOOKUP(C29,customers!$A$1:$A$1001,customers!B28:B1028)</f>
        <v>Archambault Gillard</v>
      </c>
      <c r="G29" s="2" t="str">
        <f>IF(_xlfn.XLOOKUP(C29,customers!$A$1:$A$1001,customers!$C$1:$C$1001,0)=0,"",(_xlfn.XLOOKUP(C29,customers!$A$1:$A$1001,customers!$C$1:$C$1001,0)))</f>
        <v>vdanneilr@mtv.com</v>
      </c>
      <c r="H29" s="2" t="str">
        <f>_xlfn.XLOOKUP(C29,customers!$A$1:$A$1001,customers!$G$1:$G$1001,,0)</f>
        <v>Ireland</v>
      </c>
      <c r="I29" t="str" cm="1">
        <f t="array" ref="I29">INDEX(products!$A$1:$G$49,MATCH(orders!$D29,products!$A$1:$A$49,0),MATCH(orders!I$1,products!$A$1:$G$1,0))</f>
        <v>Ara</v>
      </c>
      <c r="J29" t="str" cm="1">
        <f t="array" ref="J29">INDEX(products!$A$1:$G$49,MATCH(orders!$D29,products!$A$1:$A$49,0),MATCH(orders!J$1,products!$A$1:$G$1,0))</f>
        <v>M</v>
      </c>
      <c r="K29" cm="1">
        <f t="array" ref="K29">INDEX(products!$A$1:$G$49,MATCH(orders!$D29,products!$A$1:$A$49,0),MATCH(orders!K$1,products!$A$1:$G$1,0))</f>
        <v>0.2</v>
      </c>
      <c r="L29" s="4" cm="1">
        <f t="array" ref="L29">INDEX(products!$A$1:$G$49,MATCH(orders!$D29,products!$A$1:$A$49,0),MATCH(orders!L$1,products!$A$1:$G$1,0))</f>
        <v>3.375</v>
      </c>
      <c r="M29" s="4">
        <f t="shared" si="0"/>
        <v>16.875</v>
      </c>
      <c r="N29" t="str">
        <f t="shared" si="1"/>
        <v>Arabica</v>
      </c>
      <c r="O29" t="str">
        <f t="shared" si="2"/>
        <v>Medium</v>
      </c>
      <c r="P29" s="5" t="str">
        <f>IF(_xlfn.XLOOKUP(Orders[[#This Row],[Customer ID]],customers!A29:A1028,customers!I29:I1028,"")="Yes","Yes","No")</f>
        <v>No</v>
      </c>
    </row>
    <row r="30" spans="1:16">
      <c r="A30" s="2" t="s">
        <v>115</v>
      </c>
      <c r="B30" s="3">
        <v>44775</v>
      </c>
      <c r="C30" s="2" t="s">
        <v>116</v>
      </c>
      <c r="D30" t="s">
        <v>117</v>
      </c>
      <c r="E30" s="2">
        <v>3</v>
      </c>
      <c r="F30" s="2" t="str">
        <f>_xlfn.XLOOKUP(C30,customers!$A$1:$A$1001,customers!B29:B1029)</f>
        <v>Theda Grizard</v>
      </c>
      <c r="G30" s="2" t="str">
        <f>IF(_xlfn.XLOOKUP(C30,customers!$A$1:$A$1001,customers!$C$1:$C$1001,0)=0,"",(_xlfn.XLOOKUP(C30,customers!$A$1:$A$1001,customers!$C$1:$C$1001,0)))</f>
        <v>tnewburys@usda.gov</v>
      </c>
      <c r="H30" s="2" t="str">
        <f>_xlfn.XLOOKUP(C30,customers!$A$1:$A$1001,customers!$G$1:$G$1001,,0)</f>
        <v>Ireland</v>
      </c>
      <c r="I30" t="str" cm="1">
        <f t="array" ref="I30">INDEX(products!$A$1:$G$49,MATCH(orders!$D30,products!$A$1:$A$49,0),MATCH(orders!I$1,products!$A$1:$G$1,0))</f>
        <v>Ara</v>
      </c>
      <c r="J30" t="str" cm="1">
        <f t="array" ref="J30">INDEX(products!$A$1:$G$49,MATCH(orders!$D30,products!$A$1:$A$49,0),MATCH(orders!J$1,products!$A$1:$G$1,0))</f>
        <v>D</v>
      </c>
      <c r="K30" cm="1">
        <f t="array" ref="K30">INDEX(products!$A$1:$G$49,MATCH(orders!$D30,products!$A$1:$A$49,0),MATCH(orders!K$1,products!$A$1:$G$1,0))</f>
        <v>0.5</v>
      </c>
      <c r="L30" s="4" cm="1">
        <f t="array" ref="L30">INDEX(products!$A$1:$G$49,MATCH(orders!$D30,products!$A$1:$A$49,0),MATCH(orders!L$1,products!$A$1:$G$1,0))</f>
        <v>5.97</v>
      </c>
      <c r="M30" s="4">
        <f t="shared" si="0"/>
        <v>17.91</v>
      </c>
      <c r="N30" t="str">
        <f t="shared" si="1"/>
        <v>Arabica</v>
      </c>
      <c r="O30" t="str">
        <f t="shared" si="2"/>
        <v>Dark</v>
      </c>
      <c r="P30" s="5" t="str">
        <f>IF(_xlfn.XLOOKUP(Orders[[#This Row],[Customer ID]],customers!A30:A1029,customers!I30:I1029,"")="Yes","Yes","No")</f>
        <v>No</v>
      </c>
    </row>
    <row r="31" spans="1:16">
      <c r="A31" s="2" t="s">
        <v>118</v>
      </c>
      <c r="B31" s="3">
        <v>43516</v>
      </c>
      <c r="C31" s="2" t="s">
        <v>119</v>
      </c>
      <c r="D31" t="s">
        <v>72</v>
      </c>
      <c r="E31" s="2">
        <v>4</v>
      </c>
      <c r="F31" s="2" t="str">
        <f>_xlfn.XLOOKUP(C31,customers!$A$1:$A$1001,customers!B30:B1030)</f>
        <v>Willa Rolling</v>
      </c>
      <c r="G31" s="2" t="str">
        <f>IF(_xlfn.XLOOKUP(C31,customers!$A$1:$A$1001,customers!$C$1:$C$1001,0)=0,"",(_xlfn.XLOOKUP(C31,customers!$A$1:$A$1001,customers!$C$1:$C$1001,0)))</f>
        <v>mcalcuttt@baidu.com</v>
      </c>
      <c r="H31" s="2" t="str">
        <f>_xlfn.XLOOKUP(C31,customers!$A$1:$A$1001,customers!$G$1:$G$1001,,0)</f>
        <v>Ireland</v>
      </c>
      <c r="I31" t="str" cm="1">
        <f t="array" ref="I31">INDEX(products!$A$1:$G$49,MATCH(orders!$D31,products!$A$1:$A$49,0),MATCH(orders!I$1,products!$A$1:$G$1,0))</f>
        <v>Ara</v>
      </c>
      <c r="J31" t="str" cm="1">
        <f t="array" ref="J31">INDEX(products!$A$1:$G$49,MATCH(orders!$D31,products!$A$1:$A$49,0),MATCH(orders!J$1,products!$A$1:$G$1,0))</f>
        <v>D</v>
      </c>
      <c r="K31" cm="1">
        <f t="array" ref="K31">INDEX(products!$A$1:$G$49,MATCH(orders!$D31,products!$A$1:$A$49,0),MATCH(orders!K$1,products!$A$1:$G$1,0))</f>
        <v>1</v>
      </c>
      <c r="L31" s="4" cm="1">
        <f t="array" ref="L31">INDEX(products!$A$1:$G$49,MATCH(orders!$D31,products!$A$1:$A$49,0),MATCH(orders!L$1,products!$A$1:$G$1,0))</f>
        <v>9.95</v>
      </c>
      <c r="M31" s="4">
        <f t="shared" si="0"/>
        <v>39.8</v>
      </c>
      <c r="N31" t="str">
        <f t="shared" si="1"/>
        <v>Arabica</v>
      </c>
      <c r="O31" t="str">
        <f t="shared" si="2"/>
        <v>Dark</v>
      </c>
      <c r="P31" s="5" t="str">
        <f>IF(_xlfn.XLOOKUP(Orders[[#This Row],[Customer ID]],customers!A31:A1030,customers!I31:I1030,"")="Yes","Yes","No")</f>
        <v>Yes</v>
      </c>
    </row>
    <row r="32" spans="1:16">
      <c r="A32" s="2" t="s">
        <v>120</v>
      </c>
      <c r="B32" s="3">
        <v>44464</v>
      </c>
      <c r="C32" s="2" t="s">
        <v>121</v>
      </c>
      <c r="D32" t="s">
        <v>122</v>
      </c>
      <c r="E32" s="2">
        <v>5</v>
      </c>
      <c r="F32" s="2" t="str">
        <f>_xlfn.XLOOKUP(C32,customers!$A$1:$A$1001,customers!B31:B1031)</f>
        <v>Correy Cottingham</v>
      </c>
      <c r="G32" s="2" t="str">
        <f>IF(_xlfn.XLOOKUP(C32,customers!$A$1:$A$1001,customers!$C$1:$C$1001,0)=0,"",(_xlfn.XLOOKUP(C32,customers!$A$1:$A$1001,customers!$C$1:$C$1001,0)))</f>
        <v/>
      </c>
      <c r="H32" s="2" t="str">
        <f>_xlfn.XLOOKUP(C32,customers!$A$1:$A$1001,customers!$G$1:$G$1001,,0)</f>
        <v>United States</v>
      </c>
      <c r="I32" t="str" cm="1">
        <f t="array" ref="I32">INDEX(products!$A$1:$G$49,MATCH(orders!$D32,products!$A$1:$A$49,0),MATCH(orders!I$1,products!$A$1:$G$1,0))</f>
        <v>Lib</v>
      </c>
      <c r="J32" t="str" cm="1">
        <f t="array" ref="J32">INDEX(products!$A$1:$G$49,MATCH(orders!$D32,products!$A$1:$A$49,0),MATCH(orders!J$1,products!$A$1:$G$1,0))</f>
        <v>M</v>
      </c>
      <c r="K32" cm="1">
        <f t="array" ref="K32">INDEX(products!$A$1:$G$49,MATCH(orders!$D32,products!$A$1:$A$49,0),MATCH(orders!K$1,products!$A$1:$G$1,0))</f>
        <v>0.2</v>
      </c>
      <c r="L32" s="4" cm="1">
        <f t="array" ref="L32">INDEX(products!$A$1:$G$49,MATCH(orders!$D32,products!$A$1:$A$49,0),MATCH(orders!L$1,products!$A$1:$G$1,0))</f>
        <v>4.365</v>
      </c>
      <c r="M32" s="4">
        <f t="shared" si="0"/>
        <v>21.825</v>
      </c>
      <c r="N32" t="str">
        <f t="shared" si="1"/>
        <v>Liberica</v>
      </c>
      <c r="O32" t="str">
        <f t="shared" si="2"/>
        <v>Medium</v>
      </c>
      <c r="P32" s="5" t="str">
        <f>IF(_xlfn.XLOOKUP(Orders[[#This Row],[Customer ID]],customers!A32:A1031,customers!I32:I1031,"")="Yes","Yes","No")</f>
        <v>No</v>
      </c>
    </row>
    <row r="33" spans="1:16">
      <c r="A33" s="2" t="s">
        <v>120</v>
      </c>
      <c r="B33" s="3">
        <v>44464</v>
      </c>
      <c r="C33" s="2" t="s">
        <v>121</v>
      </c>
      <c r="D33" t="s">
        <v>117</v>
      </c>
      <c r="E33" s="2">
        <v>6</v>
      </c>
      <c r="F33" s="2" t="str">
        <f>_xlfn.XLOOKUP(C33,customers!$A$1:$A$1001,customers!B32:B1032)</f>
        <v>Pammi Endacott</v>
      </c>
      <c r="G33" s="2" t="str">
        <f>IF(_xlfn.XLOOKUP(C33,customers!$A$1:$A$1001,customers!$C$1:$C$1001,0)=0,"",(_xlfn.XLOOKUP(C33,customers!$A$1:$A$1001,customers!$C$1:$C$1001,0)))</f>
        <v/>
      </c>
      <c r="H33" s="2" t="str">
        <f>_xlfn.XLOOKUP(C33,customers!$A$1:$A$1001,customers!$G$1:$G$1001,,0)</f>
        <v>United States</v>
      </c>
      <c r="I33" t="str" cm="1">
        <f t="array" ref="I33">INDEX(products!$A$1:$G$49,MATCH(orders!$D33,products!$A$1:$A$49,0),MATCH(orders!I$1,products!$A$1:$G$1,0))</f>
        <v>Ara</v>
      </c>
      <c r="J33" t="str" cm="1">
        <f t="array" ref="J33">INDEX(products!$A$1:$G$49,MATCH(orders!$D33,products!$A$1:$A$49,0),MATCH(orders!J$1,products!$A$1:$G$1,0))</f>
        <v>D</v>
      </c>
      <c r="K33" cm="1">
        <f t="array" ref="K33">INDEX(products!$A$1:$G$49,MATCH(orders!$D33,products!$A$1:$A$49,0),MATCH(orders!K$1,products!$A$1:$G$1,0))</f>
        <v>0.5</v>
      </c>
      <c r="L33" s="4" cm="1">
        <f t="array" ref="L33">INDEX(products!$A$1:$G$49,MATCH(orders!$D33,products!$A$1:$A$49,0),MATCH(orders!L$1,products!$A$1:$G$1,0))</f>
        <v>5.97</v>
      </c>
      <c r="M33" s="4">
        <f t="shared" si="0"/>
        <v>35.82</v>
      </c>
      <c r="N33" t="str">
        <f t="shared" si="1"/>
        <v>Arabica</v>
      </c>
      <c r="O33" t="str">
        <f t="shared" si="2"/>
        <v>Dark</v>
      </c>
      <c r="P33" s="5" t="str">
        <f>IF(_xlfn.XLOOKUP(Orders[[#This Row],[Customer ID]],customers!A33:A1032,customers!I33:I1032,"")="Yes","Yes","No")</f>
        <v>No</v>
      </c>
    </row>
    <row r="34" spans="1:16">
      <c r="A34" s="2" t="s">
        <v>120</v>
      </c>
      <c r="B34" s="3">
        <v>44464</v>
      </c>
      <c r="C34" s="2" t="s">
        <v>121</v>
      </c>
      <c r="D34" t="s">
        <v>123</v>
      </c>
      <c r="E34" s="2">
        <v>6</v>
      </c>
      <c r="F34" s="2" t="str">
        <f>_xlfn.XLOOKUP(C34,customers!$A$1:$A$1001,customers!B33:B1033)</f>
        <v>Nona Linklater</v>
      </c>
      <c r="G34" s="2" t="str">
        <f>IF(_xlfn.XLOOKUP(C34,customers!$A$1:$A$1001,customers!$C$1:$C$1001,0)=0,"",(_xlfn.XLOOKUP(C34,customers!$A$1:$A$1001,customers!$C$1:$C$1001,0)))</f>
        <v/>
      </c>
      <c r="H34" s="2" t="str">
        <f>_xlfn.XLOOKUP(C34,customers!$A$1:$A$1001,customers!$G$1:$G$1001,,0)</f>
        <v>United States</v>
      </c>
      <c r="I34" t="str" cm="1">
        <f t="array" ref="I34">INDEX(products!$A$1:$G$49,MATCH(orders!$D34,products!$A$1:$A$49,0),MATCH(orders!I$1,products!$A$1:$G$1,0))</f>
        <v>Lib</v>
      </c>
      <c r="J34" t="str" cm="1">
        <f t="array" ref="J34">INDEX(products!$A$1:$G$49,MATCH(orders!$D34,products!$A$1:$A$49,0),MATCH(orders!J$1,products!$A$1:$G$1,0))</f>
        <v>M</v>
      </c>
      <c r="K34" cm="1">
        <f t="array" ref="K34">INDEX(products!$A$1:$G$49,MATCH(orders!$D34,products!$A$1:$A$49,0),MATCH(orders!K$1,products!$A$1:$G$1,0))</f>
        <v>0.5</v>
      </c>
      <c r="L34" s="4" cm="1">
        <f t="array" ref="L34">INDEX(products!$A$1:$G$49,MATCH(orders!$D34,products!$A$1:$A$49,0),MATCH(orders!L$1,products!$A$1:$G$1,0))</f>
        <v>8.73</v>
      </c>
      <c r="M34" s="4">
        <f t="shared" si="0"/>
        <v>52.38</v>
      </c>
      <c r="N34" t="str">
        <f t="shared" si="1"/>
        <v>Liberica</v>
      </c>
      <c r="O34" t="str">
        <f t="shared" si="2"/>
        <v>Medium</v>
      </c>
      <c r="P34" s="5" t="str">
        <f>IF(_xlfn.XLOOKUP(Orders[[#This Row],[Customer ID]],customers!A34:A1033,customers!I34:I1033,"")="Yes","Yes","No")</f>
        <v>No</v>
      </c>
    </row>
    <row r="35" spans="1:16">
      <c r="A35" s="2" t="s">
        <v>124</v>
      </c>
      <c r="B35" s="3">
        <v>44394</v>
      </c>
      <c r="C35" s="2" t="s">
        <v>125</v>
      </c>
      <c r="D35" t="s">
        <v>64</v>
      </c>
      <c r="E35" s="2">
        <v>5</v>
      </c>
      <c r="F35" s="2" t="str">
        <f>_xlfn.XLOOKUP(C35,customers!$A$1:$A$1001,customers!B34:B1034)</f>
        <v>Belvia Umpleby</v>
      </c>
      <c r="G35" s="2" t="str">
        <f>IF(_xlfn.XLOOKUP(C35,customers!$A$1:$A$1001,customers!$C$1:$C$1001,0)=0,"",(_xlfn.XLOOKUP(C35,customers!$A$1:$A$1001,customers!$C$1:$C$1001,0)))</f>
        <v>ggatheralx@123-reg.co.uk</v>
      </c>
      <c r="H35" s="2" t="str">
        <f>_xlfn.XLOOKUP(C35,customers!$A$1:$A$1001,customers!$G$1:$G$1001,,0)</f>
        <v>United States</v>
      </c>
      <c r="I35" t="str" cm="1">
        <f t="array" ref="I35">INDEX(products!$A$1:$G$49,MATCH(orders!$D35,products!$A$1:$A$49,0),MATCH(orders!I$1,products!$A$1:$G$1,0))</f>
        <v>Lib</v>
      </c>
      <c r="J35" t="str" cm="1">
        <f t="array" ref="J35">INDEX(products!$A$1:$G$49,MATCH(orders!$D35,products!$A$1:$A$49,0),MATCH(orders!J$1,products!$A$1:$G$1,0))</f>
        <v>L</v>
      </c>
      <c r="K35" cm="1">
        <f t="array" ref="K35">INDEX(products!$A$1:$G$49,MATCH(orders!$D35,products!$A$1:$A$49,0),MATCH(orders!K$1,products!$A$1:$G$1,0))</f>
        <v>0.2</v>
      </c>
      <c r="L35" s="4" cm="1">
        <f t="array" ref="L35">INDEX(products!$A$1:$G$49,MATCH(orders!$D35,products!$A$1:$A$49,0),MATCH(orders!L$1,products!$A$1:$G$1,0))</f>
        <v>4.755</v>
      </c>
      <c r="M35" s="4">
        <f t="shared" si="0"/>
        <v>23.775</v>
      </c>
      <c r="N35" t="str">
        <f t="shared" si="1"/>
        <v>Liberica</v>
      </c>
      <c r="O35" t="str">
        <f t="shared" si="2"/>
        <v>Light</v>
      </c>
      <c r="P35" s="5" t="str">
        <f>IF(_xlfn.XLOOKUP(Orders[[#This Row],[Customer ID]],customers!A35:A1034,customers!I35:I1034,"")="Yes","Yes","No")</f>
        <v>No</v>
      </c>
    </row>
    <row r="36" spans="1:16">
      <c r="A36" s="2" t="s">
        <v>126</v>
      </c>
      <c r="B36" s="3">
        <v>44011</v>
      </c>
      <c r="C36" s="2" t="s">
        <v>127</v>
      </c>
      <c r="D36" t="s">
        <v>128</v>
      </c>
      <c r="E36" s="2">
        <v>6</v>
      </c>
      <c r="F36" s="2" t="str">
        <f>_xlfn.XLOOKUP(C36,customers!$A$1:$A$1001,customers!B35:B1035)</f>
        <v>Hayward Goulter</v>
      </c>
      <c r="G36" s="2" t="str">
        <f>IF(_xlfn.XLOOKUP(C36,customers!$A$1:$A$1001,customers!$C$1:$C$1001,0)=0,"",(_xlfn.XLOOKUP(C36,customers!$A$1:$A$1001,customers!$C$1:$C$1001,0)))</f>
        <v>uwelberryy@ebay.co.uk</v>
      </c>
      <c r="H36" s="2" t="str">
        <f>_xlfn.XLOOKUP(C36,customers!$A$1:$A$1001,customers!$G$1:$G$1001,,0)</f>
        <v>United Kingdom</v>
      </c>
      <c r="I36" t="str" cm="1">
        <f t="array" ref="I36">INDEX(products!$A$1:$G$49,MATCH(orders!$D36,products!$A$1:$A$49,0),MATCH(orders!I$1,products!$A$1:$G$1,0))</f>
        <v>Lib</v>
      </c>
      <c r="J36" t="str" cm="1">
        <f t="array" ref="J36">INDEX(products!$A$1:$G$49,MATCH(orders!$D36,products!$A$1:$A$49,0),MATCH(orders!J$1,products!$A$1:$G$1,0))</f>
        <v>L</v>
      </c>
      <c r="K36" cm="1">
        <f t="array" ref="K36">INDEX(products!$A$1:$G$49,MATCH(orders!$D36,products!$A$1:$A$49,0),MATCH(orders!K$1,products!$A$1:$G$1,0))</f>
        <v>0.5</v>
      </c>
      <c r="L36" s="4" cm="1">
        <f t="array" ref="L36">INDEX(products!$A$1:$G$49,MATCH(orders!$D36,products!$A$1:$A$49,0),MATCH(orders!L$1,products!$A$1:$G$1,0))</f>
        <v>9.51</v>
      </c>
      <c r="M36" s="4">
        <f t="shared" si="0"/>
        <v>57.06</v>
      </c>
      <c r="N36" t="str">
        <f t="shared" si="1"/>
        <v>Liberica</v>
      </c>
      <c r="O36" t="str">
        <f t="shared" si="2"/>
        <v>Light</v>
      </c>
      <c r="P36" s="5" t="str">
        <f>IF(_xlfn.XLOOKUP(Orders[[#This Row],[Customer ID]],customers!A36:A1035,customers!I36:I1035,"")="Yes","Yes","No")</f>
        <v>Yes</v>
      </c>
    </row>
    <row r="37" spans="1:16">
      <c r="A37" s="2" t="s">
        <v>129</v>
      </c>
      <c r="B37" s="3">
        <v>44348</v>
      </c>
      <c r="C37" s="2" t="s">
        <v>130</v>
      </c>
      <c r="D37" t="s">
        <v>117</v>
      </c>
      <c r="E37" s="2">
        <v>6</v>
      </c>
      <c r="F37" s="2" t="str">
        <f>_xlfn.XLOOKUP(C37,customers!$A$1:$A$1001,customers!B36:B1036)</f>
        <v>Shannon List</v>
      </c>
      <c r="G37" s="2" t="str">
        <f>IF(_xlfn.XLOOKUP(C37,customers!$A$1:$A$1001,customers!$C$1:$C$1001,0)=0,"",(_xlfn.XLOOKUP(C37,customers!$A$1:$A$1001,customers!$C$1:$C$1001,0)))</f>
        <v>feilhartz@who.int</v>
      </c>
      <c r="H37" s="2" t="str">
        <f>_xlfn.XLOOKUP(C37,customers!$A$1:$A$1001,customers!$G$1:$G$1001,,0)</f>
        <v>United States</v>
      </c>
      <c r="I37" t="str" cm="1">
        <f t="array" ref="I37">INDEX(products!$A$1:$G$49,MATCH(orders!$D37,products!$A$1:$A$49,0),MATCH(orders!I$1,products!$A$1:$G$1,0))</f>
        <v>Ara</v>
      </c>
      <c r="J37" t="str" cm="1">
        <f t="array" ref="J37">INDEX(products!$A$1:$G$49,MATCH(orders!$D37,products!$A$1:$A$49,0),MATCH(orders!J$1,products!$A$1:$G$1,0))</f>
        <v>D</v>
      </c>
      <c r="K37" cm="1">
        <f t="array" ref="K37">INDEX(products!$A$1:$G$49,MATCH(orders!$D37,products!$A$1:$A$49,0),MATCH(orders!K$1,products!$A$1:$G$1,0))</f>
        <v>0.5</v>
      </c>
      <c r="L37" s="4" cm="1">
        <f t="array" ref="L37">INDEX(products!$A$1:$G$49,MATCH(orders!$D37,products!$A$1:$A$49,0),MATCH(orders!L$1,products!$A$1:$G$1,0))</f>
        <v>5.97</v>
      </c>
      <c r="M37" s="4">
        <f t="shared" si="0"/>
        <v>35.82</v>
      </c>
      <c r="N37" t="str">
        <f t="shared" si="1"/>
        <v>Arabica</v>
      </c>
      <c r="O37" t="str">
        <f t="shared" si="2"/>
        <v>Dark</v>
      </c>
      <c r="P37" s="5" t="str">
        <f>IF(_xlfn.XLOOKUP(Orders[[#This Row],[Customer ID]],customers!A37:A1036,customers!I37:I1036,"")="Yes","Yes","No")</f>
        <v>No</v>
      </c>
    </row>
    <row r="38" spans="1:16">
      <c r="A38" s="2" t="s">
        <v>131</v>
      </c>
      <c r="B38" s="3">
        <v>44233</v>
      </c>
      <c r="C38" s="2" t="s">
        <v>132</v>
      </c>
      <c r="D38" t="s">
        <v>122</v>
      </c>
      <c r="E38" s="2">
        <v>2</v>
      </c>
      <c r="F38" s="2" t="str">
        <f>_xlfn.XLOOKUP(C38,customers!$A$1:$A$1001,customers!B37:B1037)</f>
        <v>Aurlie McCarl</v>
      </c>
      <c r="G38" s="2" t="str">
        <f>IF(_xlfn.XLOOKUP(C38,customers!$A$1:$A$1001,customers!$C$1:$C$1001,0)=0,"",(_xlfn.XLOOKUP(C38,customers!$A$1:$A$1001,customers!$C$1:$C$1001,0)))</f>
        <v>zponting10@altervista.org</v>
      </c>
      <c r="H38" s="2" t="str">
        <f>_xlfn.XLOOKUP(C38,customers!$A$1:$A$1001,customers!$G$1:$G$1001,,0)</f>
        <v>United States</v>
      </c>
      <c r="I38" t="str" cm="1">
        <f t="array" ref="I38">INDEX(products!$A$1:$G$49,MATCH(orders!$D38,products!$A$1:$A$49,0),MATCH(orders!I$1,products!$A$1:$G$1,0))</f>
        <v>Lib</v>
      </c>
      <c r="J38" t="str" cm="1">
        <f t="array" ref="J38">INDEX(products!$A$1:$G$49,MATCH(orders!$D38,products!$A$1:$A$49,0),MATCH(orders!J$1,products!$A$1:$G$1,0))</f>
        <v>M</v>
      </c>
      <c r="K38" cm="1">
        <f t="array" ref="K38">INDEX(products!$A$1:$G$49,MATCH(orders!$D38,products!$A$1:$A$49,0),MATCH(orders!K$1,products!$A$1:$G$1,0))</f>
        <v>0.2</v>
      </c>
      <c r="L38" s="4" cm="1">
        <f t="array" ref="L38">INDEX(products!$A$1:$G$49,MATCH(orders!$D38,products!$A$1:$A$49,0),MATCH(orders!L$1,products!$A$1:$G$1,0))</f>
        <v>4.365</v>
      </c>
      <c r="M38" s="4">
        <f t="shared" si="0"/>
        <v>8.73</v>
      </c>
      <c r="N38" t="str">
        <f t="shared" si="1"/>
        <v>Liberica</v>
      </c>
      <c r="O38" t="str">
        <f t="shared" si="2"/>
        <v>Medium</v>
      </c>
      <c r="P38" s="5" t="str">
        <f>IF(_xlfn.XLOOKUP(Orders[[#This Row],[Customer ID]],customers!A38:A1037,customers!I38:I1037,"")="Yes","Yes","No")</f>
        <v>No</v>
      </c>
    </row>
    <row r="39" spans="1:16">
      <c r="A39" s="2" t="s">
        <v>133</v>
      </c>
      <c r="B39" s="3">
        <v>43580</v>
      </c>
      <c r="C39" s="2" t="s">
        <v>134</v>
      </c>
      <c r="D39" t="s">
        <v>128</v>
      </c>
      <c r="E39" s="2">
        <v>3</v>
      </c>
      <c r="F39" s="2" t="str">
        <f>_xlfn.XLOOKUP(C39,customers!$A$1:$A$1001,customers!B38:B1038)</f>
        <v>Jennifer Rangall</v>
      </c>
      <c r="G39" s="2" t="str">
        <f>IF(_xlfn.XLOOKUP(C39,customers!$A$1:$A$1001,customers!$C$1:$C$1001,0)=0,"",(_xlfn.XLOOKUP(C39,customers!$A$1:$A$1001,customers!$C$1:$C$1001,0)))</f>
        <v>sstrase11@booking.com</v>
      </c>
      <c r="H39" s="2" t="str">
        <f>_xlfn.XLOOKUP(C39,customers!$A$1:$A$1001,customers!$G$1:$G$1001,,0)</f>
        <v>United States</v>
      </c>
      <c r="I39" t="str" cm="1">
        <f t="array" ref="I39">INDEX(products!$A$1:$G$49,MATCH(orders!$D39,products!$A$1:$A$49,0),MATCH(orders!I$1,products!$A$1:$G$1,0))</f>
        <v>Lib</v>
      </c>
      <c r="J39" t="str" cm="1">
        <f t="array" ref="J39">INDEX(products!$A$1:$G$49,MATCH(orders!$D39,products!$A$1:$A$49,0),MATCH(orders!J$1,products!$A$1:$G$1,0))</f>
        <v>L</v>
      </c>
      <c r="K39" cm="1">
        <f t="array" ref="K39">INDEX(products!$A$1:$G$49,MATCH(orders!$D39,products!$A$1:$A$49,0),MATCH(orders!K$1,products!$A$1:$G$1,0))</f>
        <v>0.5</v>
      </c>
      <c r="L39" s="4" cm="1">
        <f t="array" ref="L39">INDEX(products!$A$1:$G$49,MATCH(orders!$D39,products!$A$1:$A$49,0),MATCH(orders!L$1,products!$A$1:$G$1,0))</f>
        <v>9.51</v>
      </c>
      <c r="M39" s="4">
        <f t="shared" si="0"/>
        <v>28.53</v>
      </c>
      <c r="N39" t="str">
        <f t="shared" si="1"/>
        <v>Liberica</v>
      </c>
      <c r="O39" t="str">
        <f t="shared" si="2"/>
        <v>Light</v>
      </c>
      <c r="P39" s="5" t="str">
        <f>IF(_xlfn.XLOOKUP(Orders[[#This Row],[Customer ID]],customers!A39:A1038,customers!I39:I1038,"")="Yes","Yes","No")</f>
        <v>No</v>
      </c>
    </row>
    <row r="40" spans="1:16">
      <c r="A40" s="2" t="s">
        <v>135</v>
      </c>
      <c r="B40" s="3">
        <v>43946</v>
      </c>
      <c r="C40" s="2" t="s">
        <v>136</v>
      </c>
      <c r="D40" t="s">
        <v>86</v>
      </c>
      <c r="E40" s="2">
        <v>5</v>
      </c>
      <c r="F40" s="2" t="str">
        <f>_xlfn.XLOOKUP(C40,customers!$A$1:$A$1001,customers!B39:B1039)</f>
        <v>Melania Beadle</v>
      </c>
      <c r="G40" s="2" t="str">
        <f>IF(_xlfn.XLOOKUP(C40,customers!$A$1:$A$1001,customers!$C$1:$C$1001,0)=0,"",(_xlfn.XLOOKUP(C40,customers!$A$1:$A$1001,customers!$C$1:$C$1001,0)))</f>
        <v>dde12@unesco.org</v>
      </c>
      <c r="H40" s="2" t="str">
        <f>_xlfn.XLOOKUP(C40,customers!$A$1:$A$1001,customers!$G$1:$G$1001,,0)</f>
        <v>United States</v>
      </c>
      <c r="I40" t="str" cm="1">
        <f t="array" ref="I40">INDEX(products!$A$1:$G$49,MATCH(orders!$D40,products!$A$1:$A$49,0),MATCH(orders!I$1,products!$A$1:$G$1,0))</f>
        <v>Rob</v>
      </c>
      <c r="J40" t="str" cm="1">
        <f t="array" ref="J40">INDEX(products!$A$1:$G$49,MATCH(orders!$D40,products!$A$1:$A$49,0),MATCH(orders!J$1,products!$A$1:$G$1,0))</f>
        <v>M</v>
      </c>
      <c r="K40" cm="1">
        <f t="array" ref="K40">INDEX(products!$A$1:$G$49,MATCH(orders!$D40,products!$A$1:$A$49,0),MATCH(orders!K$1,products!$A$1:$G$1,0))</f>
        <v>2.5</v>
      </c>
      <c r="L40" s="4" cm="1">
        <f t="array" ref="L40">INDEX(products!$A$1:$G$49,MATCH(orders!$D40,products!$A$1:$A$49,0),MATCH(orders!L$1,products!$A$1:$G$1,0))</f>
        <v>22.885</v>
      </c>
      <c r="M40" s="4">
        <f t="shared" si="0"/>
        <v>114.425</v>
      </c>
      <c r="N40" t="str">
        <f t="shared" si="1"/>
        <v>Robusta</v>
      </c>
      <c r="O40" t="str">
        <f t="shared" si="2"/>
        <v>Medium</v>
      </c>
      <c r="P40" s="5" t="str">
        <f>IF(_xlfn.XLOOKUP(Orders[[#This Row],[Customer ID]],customers!A40:A1039,customers!I40:I1039,"")="Yes","Yes","No")</f>
        <v>No</v>
      </c>
    </row>
    <row r="41" spans="1:16">
      <c r="A41" s="2" t="s">
        <v>137</v>
      </c>
      <c r="B41" s="3">
        <v>44524</v>
      </c>
      <c r="C41" s="2" t="s">
        <v>138</v>
      </c>
      <c r="D41" t="s">
        <v>47</v>
      </c>
      <c r="E41" s="2">
        <v>6</v>
      </c>
      <c r="F41" s="2" t="str">
        <f>_xlfn.XLOOKUP(C41,customers!$A$1:$A$1001,customers!B40:B1040)</f>
        <v>Lothaire Mizzi</v>
      </c>
      <c r="G41" s="2" t="str">
        <f>IF(_xlfn.XLOOKUP(C41,customers!$A$1:$A$1001,customers!$C$1:$C$1001,0)=0,"",(_xlfn.XLOOKUP(C41,customers!$A$1:$A$1001,customers!$C$1:$C$1001,0)))</f>
        <v/>
      </c>
      <c r="H41" s="2" t="str">
        <f>_xlfn.XLOOKUP(C41,customers!$A$1:$A$1001,customers!$G$1:$G$1001,,0)</f>
        <v>United States</v>
      </c>
      <c r="I41" t="str" cm="1">
        <f t="array" ref="I41">INDEX(products!$A$1:$G$49,MATCH(orders!$D41,products!$A$1:$A$49,0),MATCH(orders!I$1,products!$A$1:$G$1,0))</f>
        <v>Rob</v>
      </c>
      <c r="J41" t="str" cm="1">
        <f t="array" ref="J41">INDEX(products!$A$1:$G$49,MATCH(orders!$D41,products!$A$1:$A$49,0),MATCH(orders!J$1,products!$A$1:$G$1,0))</f>
        <v>M</v>
      </c>
      <c r="K41" cm="1">
        <f t="array" ref="K41">INDEX(products!$A$1:$G$49,MATCH(orders!$D41,products!$A$1:$A$49,0),MATCH(orders!K$1,products!$A$1:$G$1,0))</f>
        <v>1</v>
      </c>
      <c r="L41" s="4" cm="1">
        <f t="array" ref="L41">INDEX(products!$A$1:$G$49,MATCH(orders!$D41,products!$A$1:$A$49,0),MATCH(orders!L$1,products!$A$1:$G$1,0))</f>
        <v>9.95</v>
      </c>
      <c r="M41" s="4">
        <f t="shared" si="0"/>
        <v>59.7</v>
      </c>
      <c r="N41" t="str">
        <f t="shared" si="1"/>
        <v>Robusta</v>
      </c>
      <c r="O41" t="str">
        <f t="shared" si="2"/>
        <v>Medium</v>
      </c>
      <c r="P41" s="5" t="str">
        <f>IF(_xlfn.XLOOKUP(Orders[[#This Row],[Customer ID]],customers!A41:A1040,customers!I41:I1040,"")="Yes","Yes","No")</f>
        <v>Yes</v>
      </c>
    </row>
    <row r="42" spans="1:16">
      <c r="A42" s="2" t="s">
        <v>139</v>
      </c>
      <c r="B42" s="3">
        <v>44305</v>
      </c>
      <c r="C42" s="2" t="s">
        <v>140</v>
      </c>
      <c r="D42" t="s">
        <v>141</v>
      </c>
      <c r="E42" s="2">
        <v>3</v>
      </c>
      <c r="F42" s="2" t="str">
        <f>_xlfn.XLOOKUP(C42,customers!$A$1:$A$1001,customers!B41:B1041)</f>
        <v>Ami Arnow</v>
      </c>
      <c r="G42" s="2" t="str">
        <f>IF(_xlfn.XLOOKUP(C42,customers!$A$1:$A$1001,customers!$C$1:$C$1001,0)=0,"",(_xlfn.XLOOKUP(C42,customers!$A$1:$A$1001,customers!$C$1:$C$1001,0)))</f>
        <v/>
      </c>
      <c r="H42" s="2" t="str">
        <f>_xlfn.XLOOKUP(C42,customers!$A$1:$A$1001,customers!$G$1:$G$1001,,0)</f>
        <v>United States</v>
      </c>
      <c r="I42" t="str" cm="1">
        <f t="array" ref="I42">INDEX(products!$A$1:$G$49,MATCH(orders!$D42,products!$A$1:$A$49,0),MATCH(orders!I$1,products!$A$1:$G$1,0))</f>
        <v>Lib</v>
      </c>
      <c r="J42" t="str" cm="1">
        <f t="array" ref="J42">INDEX(products!$A$1:$G$49,MATCH(orders!$D42,products!$A$1:$A$49,0),MATCH(orders!J$1,products!$A$1:$G$1,0))</f>
        <v>M</v>
      </c>
      <c r="K42" cm="1">
        <f t="array" ref="K42">INDEX(products!$A$1:$G$49,MATCH(orders!$D42,products!$A$1:$A$49,0),MATCH(orders!K$1,products!$A$1:$G$1,0))</f>
        <v>1</v>
      </c>
      <c r="L42" s="4" cm="1">
        <f t="array" ref="L42">INDEX(products!$A$1:$G$49,MATCH(orders!$D42,products!$A$1:$A$49,0),MATCH(orders!L$1,products!$A$1:$G$1,0))</f>
        <v>14.55</v>
      </c>
      <c r="M42" s="4">
        <f t="shared" si="0"/>
        <v>43.65</v>
      </c>
      <c r="N42" t="str">
        <f t="shared" si="1"/>
        <v>Liberica</v>
      </c>
      <c r="O42" t="str">
        <f t="shared" si="2"/>
        <v>Medium</v>
      </c>
      <c r="P42" s="5" t="str">
        <f>IF(_xlfn.XLOOKUP(Orders[[#This Row],[Customer ID]],customers!A42:A1041,customers!I42:I1041,"")="Yes","Yes","No")</f>
        <v>No</v>
      </c>
    </row>
    <row r="43" spans="1:16">
      <c r="A43" s="2" t="s">
        <v>142</v>
      </c>
      <c r="B43" s="3">
        <v>44749</v>
      </c>
      <c r="C43" s="2" t="s">
        <v>143</v>
      </c>
      <c r="D43" t="s">
        <v>96</v>
      </c>
      <c r="E43" s="2">
        <v>2</v>
      </c>
      <c r="F43" s="2" t="str">
        <f>_xlfn.XLOOKUP(C43,customers!$A$1:$A$1001,customers!B42:B1042)</f>
        <v>Bunny Naulls</v>
      </c>
      <c r="G43" s="2" t="str">
        <f>IF(_xlfn.XLOOKUP(C43,customers!$A$1:$A$1001,customers!$C$1:$C$1001,0)=0,"",(_xlfn.XLOOKUP(C43,customers!$A$1:$A$1001,customers!$C$1:$C$1001,0)))</f>
        <v>lyeoland15@pbs.org</v>
      </c>
      <c r="H43" s="2" t="str">
        <f>_xlfn.XLOOKUP(C43,customers!$A$1:$A$1001,customers!$G$1:$G$1001,,0)</f>
        <v>United States</v>
      </c>
      <c r="I43" t="str" cm="1">
        <f t="array" ref="I43">INDEX(products!$A$1:$G$49,MATCH(orders!$D43,products!$A$1:$A$49,0),MATCH(orders!I$1,products!$A$1:$G$1,0))</f>
        <v>Exc</v>
      </c>
      <c r="J43" t="str" cm="1">
        <f t="array" ref="J43">INDEX(products!$A$1:$G$49,MATCH(orders!$D43,products!$A$1:$A$49,0),MATCH(orders!J$1,products!$A$1:$G$1,0))</f>
        <v>D</v>
      </c>
      <c r="K43" cm="1">
        <f t="array" ref="K43">INDEX(products!$A$1:$G$49,MATCH(orders!$D43,products!$A$1:$A$49,0),MATCH(orders!K$1,products!$A$1:$G$1,0))</f>
        <v>0.2</v>
      </c>
      <c r="L43" s="4" cm="1">
        <f t="array" ref="L43">INDEX(products!$A$1:$G$49,MATCH(orders!$D43,products!$A$1:$A$49,0),MATCH(orders!L$1,products!$A$1:$G$1,0))</f>
        <v>3.645</v>
      </c>
      <c r="M43" s="4">
        <f t="shared" si="0"/>
        <v>7.29</v>
      </c>
      <c r="N43" t="str">
        <f t="shared" si="1"/>
        <v>Excelsa</v>
      </c>
      <c r="O43" t="str">
        <f t="shared" si="2"/>
        <v>Dark</v>
      </c>
      <c r="P43" s="5" t="str">
        <f>IF(_xlfn.XLOOKUP(Orders[[#This Row],[Customer ID]],customers!A43:A1042,customers!I43:I1042,"")="Yes","Yes","No")</f>
        <v>Yes</v>
      </c>
    </row>
    <row r="44" spans="1:16">
      <c r="A44" s="2" t="s">
        <v>144</v>
      </c>
      <c r="B44" s="3">
        <v>43607</v>
      </c>
      <c r="C44" s="2" t="s">
        <v>145</v>
      </c>
      <c r="D44" t="s">
        <v>146</v>
      </c>
      <c r="E44" s="2">
        <v>3</v>
      </c>
      <c r="F44" s="2" t="str">
        <f>_xlfn.XLOOKUP(C44,customers!$A$1:$A$1001,customers!B43:B1043)</f>
        <v>Zaccaria Sherewood</v>
      </c>
      <c r="G44" s="2" t="str">
        <f>IF(_xlfn.XLOOKUP(C44,customers!$A$1:$A$1001,customers!$C$1:$C$1001,0)=0,"",(_xlfn.XLOOKUP(C44,customers!$A$1:$A$1001,customers!$C$1:$C$1001,0)))</f>
        <v>atolworthy16@toplist.cz</v>
      </c>
      <c r="H44" s="2" t="str">
        <f>_xlfn.XLOOKUP(C44,customers!$A$1:$A$1001,customers!$G$1:$G$1001,,0)</f>
        <v>United States</v>
      </c>
      <c r="I44" t="str" cm="1">
        <f t="array" ref="I44">INDEX(products!$A$1:$G$49,MATCH(orders!$D44,products!$A$1:$A$49,0),MATCH(orders!I$1,products!$A$1:$G$1,0))</f>
        <v>Rob</v>
      </c>
      <c r="J44" t="str" cm="1">
        <f t="array" ref="J44">INDEX(products!$A$1:$G$49,MATCH(orders!$D44,products!$A$1:$A$49,0),MATCH(orders!J$1,products!$A$1:$G$1,0))</f>
        <v>D</v>
      </c>
      <c r="K44" cm="1">
        <f t="array" ref="K44">INDEX(products!$A$1:$G$49,MATCH(orders!$D44,products!$A$1:$A$49,0),MATCH(orders!K$1,products!$A$1:$G$1,0))</f>
        <v>0.2</v>
      </c>
      <c r="L44" s="4" cm="1">
        <f t="array" ref="L44">INDEX(products!$A$1:$G$49,MATCH(orders!$D44,products!$A$1:$A$49,0),MATCH(orders!L$1,products!$A$1:$G$1,0))</f>
        <v>2.685</v>
      </c>
      <c r="M44" s="4">
        <f t="shared" si="0"/>
        <v>8.055</v>
      </c>
      <c r="N44" t="str">
        <f t="shared" si="1"/>
        <v>Robusta</v>
      </c>
      <c r="O44" t="str">
        <f t="shared" si="2"/>
        <v>Dark</v>
      </c>
      <c r="P44" s="5" t="str">
        <f>IF(_xlfn.XLOOKUP(Orders[[#This Row],[Customer ID]],customers!A44:A1043,customers!I44:I1043,"")="Yes","Yes","No")</f>
        <v>Yes</v>
      </c>
    </row>
    <row r="45" spans="1:16">
      <c r="A45" s="2" t="s">
        <v>147</v>
      </c>
      <c r="B45" s="3">
        <v>44473</v>
      </c>
      <c r="C45" s="2" t="s">
        <v>148</v>
      </c>
      <c r="D45" t="s">
        <v>149</v>
      </c>
      <c r="E45" s="2">
        <v>2</v>
      </c>
      <c r="F45" s="2" t="str">
        <f>_xlfn.XLOOKUP(C45,customers!$A$1:$A$1001,customers!B44:B1044)</f>
        <v>Blancha McAmish</v>
      </c>
      <c r="G45" s="2" t="str">
        <f>IF(_xlfn.XLOOKUP(C45,customers!$A$1:$A$1001,customers!$C$1:$C$1001,0)=0,"",(_xlfn.XLOOKUP(C45,customers!$A$1:$A$1001,customers!$C$1:$C$1001,0)))</f>
        <v/>
      </c>
      <c r="H45" s="2" t="str">
        <f>_xlfn.XLOOKUP(C45,customers!$A$1:$A$1001,customers!$G$1:$G$1001,,0)</f>
        <v>United States</v>
      </c>
      <c r="I45" t="str" cm="1">
        <f t="array" ref="I45">INDEX(products!$A$1:$G$49,MATCH(orders!$D45,products!$A$1:$A$49,0),MATCH(orders!I$1,products!$A$1:$G$1,0))</f>
        <v>Lib</v>
      </c>
      <c r="J45" t="str" cm="1">
        <f t="array" ref="J45">INDEX(products!$A$1:$G$49,MATCH(orders!$D45,products!$A$1:$A$49,0),MATCH(orders!J$1,products!$A$1:$G$1,0))</f>
        <v>L</v>
      </c>
      <c r="K45" cm="1">
        <f t="array" ref="K45">INDEX(products!$A$1:$G$49,MATCH(orders!$D45,products!$A$1:$A$49,0),MATCH(orders!K$1,products!$A$1:$G$1,0))</f>
        <v>2.5</v>
      </c>
      <c r="L45" s="4" cm="1">
        <f t="array" ref="L45">INDEX(products!$A$1:$G$49,MATCH(orders!$D45,products!$A$1:$A$49,0),MATCH(orders!L$1,products!$A$1:$G$1,0))</f>
        <v>36.455</v>
      </c>
      <c r="M45" s="4">
        <f t="shared" si="0"/>
        <v>72.91</v>
      </c>
      <c r="N45" t="str">
        <f t="shared" si="1"/>
        <v>Liberica</v>
      </c>
      <c r="O45" t="str">
        <f t="shared" si="2"/>
        <v>Light</v>
      </c>
      <c r="P45" s="5" t="str">
        <f>IF(_xlfn.XLOOKUP(Orders[[#This Row],[Customer ID]],customers!A45:A1044,customers!I45:I1044,"")="Yes","Yes","No")</f>
        <v>No</v>
      </c>
    </row>
    <row r="46" spans="1:16">
      <c r="A46" s="2" t="s">
        <v>150</v>
      </c>
      <c r="B46" s="3">
        <v>43932</v>
      </c>
      <c r="C46" s="2" t="s">
        <v>151</v>
      </c>
      <c r="D46" t="s">
        <v>48</v>
      </c>
      <c r="E46" s="2">
        <v>2</v>
      </c>
      <c r="F46" s="2" t="str">
        <f>_xlfn.XLOOKUP(C46,customers!$A$1:$A$1001,customers!B45:B1045)</f>
        <v>Elna Grise</v>
      </c>
      <c r="G46" s="2" t="str">
        <f>IF(_xlfn.XLOOKUP(C46,customers!$A$1:$A$1001,customers!$C$1:$C$1001,0)=0,"",(_xlfn.XLOOKUP(C46,customers!$A$1:$A$1001,customers!$C$1:$C$1001,0)))</f>
        <v>obaudassi18@seesaa.net</v>
      </c>
      <c r="H46" s="2" t="str">
        <f>_xlfn.XLOOKUP(C46,customers!$A$1:$A$1001,customers!$G$1:$G$1001,,0)</f>
        <v>United States</v>
      </c>
      <c r="I46" t="str" cm="1">
        <f t="array" ref="I46">INDEX(products!$A$1:$G$49,MATCH(orders!$D46,products!$A$1:$A$49,0),MATCH(orders!I$1,products!$A$1:$G$1,0))</f>
        <v>Exc</v>
      </c>
      <c r="J46" t="str" cm="1">
        <f t="array" ref="J46">INDEX(products!$A$1:$G$49,MATCH(orders!$D46,products!$A$1:$A$49,0),MATCH(orders!J$1,products!$A$1:$G$1,0))</f>
        <v>M</v>
      </c>
      <c r="K46" cm="1">
        <f t="array" ref="K46">INDEX(products!$A$1:$G$49,MATCH(orders!$D46,products!$A$1:$A$49,0),MATCH(orders!K$1,products!$A$1:$G$1,0))</f>
        <v>0.5</v>
      </c>
      <c r="L46" s="4" cm="1">
        <f t="array" ref="L46">INDEX(products!$A$1:$G$49,MATCH(orders!$D46,products!$A$1:$A$49,0),MATCH(orders!L$1,products!$A$1:$G$1,0))</f>
        <v>8.25</v>
      </c>
      <c r="M46" s="4">
        <f t="shared" si="0"/>
        <v>16.5</v>
      </c>
      <c r="N46" t="str">
        <f t="shared" si="1"/>
        <v>Excelsa</v>
      </c>
      <c r="O46" t="str">
        <f t="shared" si="2"/>
        <v>Medium</v>
      </c>
      <c r="P46" s="5" t="str">
        <f>IF(_xlfn.XLOOKUP(Orders[[#This Row],[Customer ID]],customers!A46:A1045,customers!I46:I1045,"")="Yes","Yes","No")</f>
        <v>Yes</v>
      </c>
    </row>
    <row r="47" spans="1:16">
      <c r="A47" s="2" t="s">
        <v>152</v>
      </c>
      <c r="B47" s="3">
        <v>44592</v>
      </c>
      <c r="C47" s="2" t="s">
        <v>153</v>
      </c>
      <c r="D47" t="s">
        <v>154</v>
      </c>
      <c r="E47" s="2">
        <v>6</v>
      </c>
      <c r="F47" s="2" t="str">
        <f>_xlfn.XLOOKUP(C47,customers!$A$1:$A$1001,customers!B46:B1046)</f>
        <v>Loydie Langlais</v>
      </c>
      <c r="G47" s="2" t="str">
        <f>IF(_xlfn.XLOOKUP(C47,customers!$A$1:$A$1001,customers!$C$1:$C$1001,0)=0,"",(_xlfn.XLOOKUP(C47,customers!$A$1:$A$1001,customers!$C$1:$C$1001,0)))</f>
        <v>pkingsbury19@comcast.net</v>
      </c>
      <c r="H47" s="2" t="str">
        <f>_xlfn.XLOOKUP(C47,customers!$A$1:$A$1001,customers!$G$1:$G$1001,,0)</f>
        <v>United States</v>
      </c>
      <c r="I47" t="str" cm="1">
        <f t="array" ref="I47">INDEX(products!$A$1:$G$49,MATCH(orders!$D47,products!$A$1:$A$49,0),MATCH(orders!I$1,products!$A$1:$G$1,0))</f>
        <v>Lib</v>
      </c>
      <c r="J47" t="str" cm="1">
        <f t="array" ref="J47">INDEX(products!$A$1:$G$49,MATCH(orders!$D47,products!$A$1:$A$49,0),MATCH(orders!J$1,products!$A$1:$G$1,0))</f>
        <v>D</v>
      </c>
      <c r="K47" cm="1">
        <f t="array" ref="K47">INDEX(products!$A$1:$G$49,MATCH(orders!$D47,products!$A$1:$A$49,0),MATCH(orders!K$1,products!$A$1:$G$1,0))</f>
        <v>2.5</v>
      </c>
      <c r="L47" s="4" cm="1">
        <f t="array" ref="L47">INDEX(products!$A$1:$G$49,MATCH(orders!$D47,products!$A$1:$A$49,0),MATCH(orders!L$1,products!$A$1:$G$1,0))</f>
        <v>29.785</v>
      </c>
      <c r="M47" s="4">
        <f t="shared" si="0"/>
        <v>178.71</v>
      </c>
      <c r="N47" t="str">
        <f t="shared" si="1"/>
        <v>Liberica</v>
      </c>
      <c r="O47" t="str">
        <f t="shared" si="2"/>
        <v>Dark</v>
      </c>
      <c r="P47" s="5" t="str">
        <f>IF(_xlfn.XLOOKUP(Orders[[#This Row],[Customer ID]],customers!A47:A1046,customers!I47:I1046,"")="Yes","Yes","No")</f>
        <v>No</v>
      </c>
    </row>
    <row r="48" spans="1:16">
      <c r="A48" s="2" t="s">
        <v>155</v>
      </c>
      <c r="B48" s="3">
        <v>43776</v>
      </c>
      <c r="C48" s="2" t="s">
        <v>156</v>
      </c>
      <c r="D48" t="s">
        <v>157</v>
      </c>
      <c r="E48" s="2">
        <v>2</v>
      </c>
      <c r="F48" s="2" t="str">
        <f>_xlfn.XLOOKUP(C48,customers!$A$1:$A$1001,customers!B47:B1047)</f>
        <v>Hamish MacSherry</v>
      </c>
      <c r="G48" s="2" t="str">
        <f>IF(_xlfn.XLOOKUP(C48,customers!$A$1:$A$1001,customers!$C$1:$C$1001,0)=0,"",(_xlfn.XLOOKUP(C48,customers!$A$1:$A$1001,customers!$C$1:$C$1001,0)))</f>
        <v/>
      </c>
      <c r="H48" s="2" t="str">
        <f>_xlfn.XLOOKUP(C48,customers!$A$1:$A$1001,customers!$G$1:$G$1001,,0)</f>
        <v>United States</v>
      </c>
      <c r="I48" t="str" cm="1">
        <f t="array" ref="I48">INDEX(products!$A$1:$G$49,MATCH(orders!$D48,products!$A$1:$A$49,0),MATCH(orders!I$1,products!$A$1:$G$1,0))</f>
        <v>Exc</v>
      </c>
      <c r="J48" t="str" cm="1">
        <f t="array" ref="J48">INDEX(products!$A$1:$G$49,MATCH(orders!$D48,products!$A$1:$A$49,0),MATCH(orders!J$1,products!$A$1:$G$1,0))</f>
        <v>M</v>
      </c>
      <c r="K48" cm="1">
        <f t="array" ref="K48">INDEX(products!$A$1:$G$49,MATCH(orders!$D48,products!$A$1:$A$49,0),MATCH(orders!K$1,products!$A$1:$G$1,0))</f>
        <v>2.5</v>
      </c>
      <c r="L48" s="4" cm="1">
        <f t="array" ref="L48">INDEX(products!$A$1:$G$49,MATCH(orders!$D48,products!$A$1:$A$49,0),MATCH(orders!L$1,products!$A$1:$G$1,0))</f>
        <v>31.625</v>
      </c>
      <c r="M48" s="4">
        <f t="shared" si="0"/>
        <v>63.25</v>
      </c>
      <c r="N48" t="str">
        <f t="shared" si="1"/>
        <v>Excelsa</v>
      </c>
      <c r="O48" t="str">
        <f t="shared" si="2"/>
        <v>Medium</v>
      </c>
      <c r="P48" s="5" t="str">
        <f>IF(_xlfn.XLOOKUP(Orders[[#This Row],[Customer ID]],customers!A48:A1047,customers!I48:I1047,"")="Yes","Yes","No")</f>
        <v>Yes</v>
      </c>
    </row>
    <row r="49" spans="1:16">
      <c r="A49" s="2" t="s">
        <v>158</v>
      </c>
      <c r="B49" s="3">
        <v>43644</v>
      </c>
      <c r="C49" s="2" t="s">
        <v>159</v>
      </c>
      <c r="D49" t="s">
        <v>160</v>
      </c>
      <c r="E49" s="2">
        <v>2</v>
      </c>
      <c r="F49" s="2" t="str">
        <f>_xlfn.XLOOKUP(C49,customers!$A$1:$A$1001,customers!B48:B1048)</f>
        <v>Rudy Farquharson</v>
      </c>
      <c r="G49" s="2" t="str">
        <f>IF(_xlfn.XLOOKUP(C49,customers!$A$1:$A$1001,customers!$C$1:$C$1001,0)=0,"",(_xlfn.XLOOKUP(C49,customers!$A$1:$A$1001,customers!$C$1:$C$1001,0)))</f>
        <v>acurley1b@hao123.com</v>
      </c>
      <c r="H49" s="2" t="str">
        <f>_xlfn.XLOOKUP(C49,customers!$A$1:$A$1001,customers!$G$1:$G$1001,,0)</f>
        <v>United States</v>
      </c>
      <c r="I49" t="str" cm="1">
        <f t="array" ref="I49">INDEX(products!$A$1:$G$49,MATCH(orders!$D49,products!$A$1:$A$49,0),MATCH(orders!I$1,products!$A$1:$G$1,0))</f>
        <v>Ara</v>
      </c>
      <c r="J49" t="str" cm="1">
        <f t="array" ref="J49">INDEX(products!$A$1:$G$49,MATCH(orders!$D49,products!$A$1:$A$49,0),MATCH(orders!J$1,products!$A$1:$G$1,0))</f>
        <v>L</v>
      </c>
      <c r="K49" cm="1">
        <f t="array" ref="K49">INDEX(products!$A$1:$G$49,MATCH(orders!$D49,products!$A$1:$A$49,0),MATCH(orders!K$1,products!$A$1:$G$1,0))</f>
        <v>0.2</v>
      </c>
      <c r="L49" s="4" cm="1">
        <f t="array" ref="L49">INDEX(products!$A$1:$G$49,MATCH(orders!$D49,products!$A$1:$A$49,0),MATCH(orders!L$1,products!$A$1:$G$1,0))</f>
        <v>3.885</v>
      </c>
      <c r="M49" s="4">
        <f t="shared" si="0"/>
        <v>7.77</v>
      </c>
      <c r="N49" t="str">
        <f t="shared" si="1"/>
        <v>Arabica</v>
      </c>
      <c r="O49" t="str">
        <f t="shared" si="2"/>
        <v>Light</v>
      </c>
      <c r="P49" s="5" t="str">
        <f>IF(_xlfn.XLOOKUP(Orders[[#This Row],[Customer ID]],customers!A49:A1048,customers!I49:I1048,"")="Yes","Yes","No")</f>
        <v>Yes</v>
      </c>
    </row>
    <row r="50" spans="1:16">
      <c r="A50" s="2" t="s">
        <v>161</v>
      </c>
      <c r="B50" s="3">
        <v>44085</v>
      </c>
      <c r="C50" s="2" t="s">
        <v>162</v>
      </c>
      <c r="D50" t="s">
        <v>163</v>
      </c>
      <c r="E50" s="2">
        <v>4</v>
      </c>
      <c r="F50" s="2" t="str">
        <f>_xlfn.XLOOKUP(C50,customers!$A$1:$A$1001,customers!B49:B1049)</f>
        <v>Vicki Kirdsch</v>
      </c>
      <c r="G50" s="2" t="str">
        <f>IF(_xlfn.XLOOKUP(C50,customers!$A$1:$A$1001,customers!$C$1:$C$1001,0)=0,"",(_xlfn.XLOOKUP(C50,customers!$A$1:$A$1001,customers!$C$1:$C$1001,0)))</f>
        <v>rmcgilvary1c@tamu.edu</v>
      </c>
      <c r="H50" s="2" t="str">
        <f>_xlfn.XLOOKUP(C50,customers!$A$1:$A$1001,customers!$G$1:$G$1001,,0)</f>
        <v>United States</v>
      </c>
      <c r="I50" t="str" cm="1">
        <f t="array" ref="I50">INDEX(products!$A$1:$G$49,MATCH(orders!$D50,products!$A$1:$A$49,0),MATCH(orders!I$1,products!$A$1:$G$1,0))</f>
        <v>Ara</v>
      </c>
      <c r="J50" t="str" cm="1">
        <f t="array" ref="J50">INDEX(products!$A$1:$G$49,MATCH(orders!$D50,products!$A$1:$A$49,0),MATCH(orders!J$1,products!$A$1:$G$1,0))</f>
        <v>D</v>
      </c>
      <c r="K50" cm="1">
        <f t="array" ref="K50">INDEX(products!$A$1:$G$49,MATCH(orders!$D50,products!$A$1:$A$49,0),MATCH(orders!K$1,products!$A$1:$G$1,0))</f>
        <v>2.5</v>
      </c>
      <c r="L50" s="4" cm="1">
        <f t="array" ref="L50">INDEX(products!$A$1:$G$49,MATCH(orders!$D50,products!$A$1:$A$49,0),MATCH(orders!L$1,products!$A$1:$G$1,0))</f>
        <v>22.885</v>
      </c>
      <c r="M50" s="4">
        <f t="shared" si="0"/>
        <v>91.54</v>
      </c>
      <c r="N50" t="str">
        <f t="shared" si="1"/>
        <v>Arabica</v>
      </c>
      <c r="O50" t="str">
        <f t="shared" si="2"/>
        <v>Dark</v>
      </c>
      <c r="P50" s="5" t="str">
        <f>IF(_xlfn.XLOOKUP(Orders[[#This Row],[Customer ID]],customers!A50:A1049,customers!I50:I1049,"")="Yes","Yes","No")</f>
        <v>No</v>
      </c>
    </row>
    <row r="51" spans="1:16">
      <c r="A51" s="2" t="s">
        <v>164</v>
      </c>
      <c r="B51" s="3">
        <v>44790</v>
      </c>
      <c r="C51" s="2" t="s">
        <v>165</v>
      </c>
      <c r="D51" t="s">
        <v>51</v>
      </c>
      <c r="E51" s="2">
        <v>3</v>
      </c>
      <c r="F51" s="2" t="str">
        <f>_xlfn.XLOOKUP(C51,customers!$A$1:$A$1001,customers!B50:B1050)</f>
        <v>Ruy Cancellieri</v>
      </c>
      <c r="G51" s="2" t="str">
        <f>IF(_xlfn.XLOOKUP(C51,customers!$A$1:$A$1001,customers!$C$1:$C$1001,0)=0,"",(_xlfn.XLOOKUP(C51,customers!$A$1:$A$1001,customers!$C$1:$C$1001,0)))</f>
        <v>ipikett1d@xinhuanet.com</v>
      </c>
      <c r="H51" s="2" t="str">
        <f>_xlfn.XLOOKUP(C51,customers!$A$1:$A$1001,customers!$G$1:$G$1001,,0)</f>
        <v>United States</v>
      </c>
      <c r="I51" t="str" cm="1">
        <f t="array" ref="I51">INDEX(products!$A$1:$G$49,MATCH(orders!$D51,products!$A$1:$A$49,0),MATCH(orders!I$1,products!$A$1:$G$1,0))</f>
        <v>Ara</v>
      </c>
      <c r="J51" t="str" cm="1">
        <f t="array" ref="J51">INDEX(products!$A$1:$G$49,MATCH(orders!$D51,products!$A$1:$A$49,0),MATCH(orders!J$1,products!$A$1:$G$1,0))</f>
        <v>L</v>
      </c>
      <c r="K51" cm="1">
        <f t="array" ref="K51">INDEX(products!$A$1:$G$49,MATCH(orders!$D51,products!$A$1:$A$49,0),MATCH(orders!K$1,products!$A$1:$G$1,0))</f>
        <v>1</v>
      </c>
      <c r="L51" s="4" cm="1">
        <f t="array" ref="L51">INDEX(products!$A$1:$G$49,MATCH(orders!$D51,products!$A$1:$A$49,0),MATCH(orders!L$1,products!$A$1:$G$1,0))</f>
        <v>12.95</v>
      </c>
      <c r="M51" s="4">
        <f t="shared" si="0"/>
        <v>38.85</v>
      </c>
      <c r="N51" t="str">
        <f t="shared" si="1"/>
        <v>Arabica</v>
      </c>
      <c r="O51" t="str">
        <f t="shared" si="2"/>
        <v>Light</v>
      </c>
      <c r="P51" s="5" t="str">
        <f>IF(_xlfn.XLOOKUP(Orders[[#This Row],[Customer ID]],customers!A51:A1050,customers!I51:I1050,"")="Yes","Yes","No")</f>
        <v>No</v>
      </c>
    </row>
    <row r="52" spans="1:16">
      <c r="A52" s="2" t="s">
        <v>166</v>
      </c>
      <c r="B52" s="3">
        <v>44792</v>
      </c>
      <c r="C52" s="2" t="s">
        <v>167</v>
      </c>
      <c r="D52" t="s">
        <v>168</v>
      </c>
      <c r="E52" s="2">
        <v>2</v>
      </c>
      <c r="F52" s="2" t="str">
        <f>_xlfn.XLOOKUP(C52,customers!$A$1:$A$1001,customers!B51:B1051)</f>
        <v>Rudiger Di Bartolomeo</v>
      </c>
      <c r="G52" s="2" t="str">
        <f>IF(_xlfn.XLOOKUP(C52,customers!$A$1:$A$1001,customers!$C$1:$C$1001,0)=0,"",(_xlfn.XLOOKUP(C52,customers!$A$1:$A$1001,customers!$C$1:$C$1001,0)))</f>
        <v>ibouldon1e@gizmodo.com</v>
      </c>
      <c r="H52" s="2" t="str">
        <f>_xlfn.XLOOKUP(C52,customers!$A$1:$A$1001,customers!$G$1:$G$1001,,0)</f>
        <v>United States</v>
      </c>
      <c r="I52" t="str" cm="1">
        <f t="array" ref="I52">INDEX(products!$A$1:$G$49,MATCH(orders!$D52,products!$A$1:$A$49,0),MATCH(orders!I$1,products!$A$1:$G$1,0))</f>
        <v>Lib</v>
      </c>
      <c r="J52" t="str" cm="1">
        <f t="array" ref="J52">INDEX(products!$A$1:$G$49,MATCH(orders!$D52,products!$A$1:$A$49,0),MATCH(orders!J$1,products!$A$1:$G$1,0))</f>
        <v>D</v>
      </c>
      <c r="K52" cm="1">
        <f t="array" ref="K52">INDEX(products!$A$1:$G$49,MATCH(orders!$D52,products!$A$1:$A$49,0),MATCH(orders!K$1,products!$A$1:$G$1,0))</f>
        <v>0.5</v>
      </c>
      <c r="L52" s="4" cm="1">
        <f t="array" ref="L52">INDEX(products!$A$1:$G$49,MATCH(orders!$D52,products!$A$1:$A$49,0),MATCH(orders!L$1,products!$A$1:$G$1,0))</f>
        <v>7.77</v>
      </c>
      <c r="M52" s="4">
        <f t="shared" si="0"/>
        <v>15.54</v>
      </c>
      <c r="N52" t="str">
        <f t="shared" si="1"/>
        <v>Liberica</v>
      </c>
      <c r="O52" t="str">
        <f t="shared" si="2"/>
        <v>Dark</v>
      </c>
      <c r="P52" s="5" t="str">
        <f>IF(_xlfn.XLOOKUP(Orders[[#This Row],[Customer ID]],customers!A52:A1051,customers!I52:I1051,"")="Yes","Yes","No")</f>
        <v>No</v>
      </c>
    </row>
    <row r="53" spans="1:16">
      <c r="A53" s="2" t="s">
        <v>169</v>
      </c>
      <c r="B53" s="3">
        <v>43600</v>
      </c>
      <c r="C53" s="2" t="s">
        <v>170</v>
      </c>
      <c r="D53" t="s">
        <v>149</v>
      </c>
      <c r="E53" s="2">
        <v>4</v>
      </c>
      <c r="F53" s="2" t="str">
        <f>_xlfn.XLOOKUP(C53,customers!$A$1:$A$1001,customers!B52:B1052)</f>
        <v>Dyanna Aizikovitz</v>
      </c>
      <c r="G53" s="2" t="str">
        <f>IF(_xlfn.XLOOKUP(C53,customers!$A$1:$A$1001,customers!$C$1:$C$1001,0)=0,"",(_xlfn.XLOOKUP(C53,customers!$A$1:$A$1001,customers!$C$1:$C$1001,0)))</f>
        <v>kflanders1f@over-blog.com</v>
      </c>
      <c r="H53" s="2" t="str">
        <f>_xlfn.XLOOKUP(C53,customers!$A$1:$A$1001,customers!$G$1:$G$1001,,0)</f>
        <v>Ireland</v>
      </c>
      <c r="I53" t="str" cm="1">
        <f t="array" ref="I53">INDEX(products!$A$1:$G$49,MATCH(orders!$D53,products!$A$1:$A$49,0),MATCH(orders!I$1,products!$A$1:$G$1,0))</f>
        <v>Lib</v>
      </c>
      <c r="J53" t="str" cm="1">
        <f t="array" ref="J53">INDEX(products!$A$1:$G$49,MATCH(orders!$D53,products!$A$1:$A$49,0),MATCH(orders!J$1,products!$A$1:$G$1,0))</f>
        <v>L</v>
      </c>
      <c r="K53" cm="1">
        <f t="array" ref="K53">INDEX(products!$A$1:$G$49,MATCH(orders!$D53,products!$A$1:$A$49,0),MATCH(orders!K$1,products!$A$1:$G$1,0))</f>
        <v>2.5</v>
      </c>
      <c r="L53" s="4" cm="1">
        <f t="array" ref="L53">INDEX(products!$A$1:$G$49,MATCH(orders!$D53,products!$A$1:$A$49,0),MATCH(orders!L$1,products!$A$1:$G$1,0))</f>
        <v>36.455</v>
      </c>
      <c r="M53" s="4">
        <f t="shared" si="0"/>
        <v>145.82</v>
      </c>
      <c r="N53" t="str">
        <f t="shared" si="1"/>
        <v>Liberica</v>
      </c>
      <c r="O53" t="str">
        <f t="shared" si="2"/>
        <v>Light</v>
      </c>
      <c r="P53" s="5" t="str">
        <f>IF(_xlfn.XLOOKUP(Orders[[#This Row],[Customer ID]],customers!A53:A1052,customers!I53:I1052,"")="Yes","Yes","No")</f>
        <v>Yes</v>
      </c>
    </row>
    <row r="54" spans="1:16">
      <c r="A54" s="2" t="s">
        <v>171</v>
      </c>
      <c r="B54" s="3">
        <v>43719</v>
      </c>
      <c r="C54" s="2" t="s">
        <v>172</v>
      </c>
      <c r="D54" t="s">
        <v>67</v>
      </c>
      <c r="E54" s="2">
        <v>5</v>
      </c>
      <c r="F54" s="2" t="str">
        <f>_xlfn.XLOOKUP(C54,customers!$A$1:$A$1001,customers!B53:B1053)</f>
        <v>Emiline Priddis</v>
      </c>
      <c r="G54" s="2" t="str">
        <f>IF(_xlfn.XLOOKUP(C54,customers!$A$1:$A$1001,customers!$C$1:$C$1001,0)=0,"",(_xlfn.XLOOKUP(C54,customers!$A$1:$A$1001,customers!$C$1:$C$1001,0)))</f>
        <v>hmattioli1g@webmd.com</v>
      </c>
      <c r="H54" s="2" t="str">
        <f>_xlfn.XLOOKUP(C54,customers!$A$1:$A$1001,customers!$G$1:$G$1001,,0)</f>
        <v>United Kingdom</v>
      </c>
      <c r="I54" t="str" cm="1">
        <f t="array" ref="I54">INDEX(products!$A$1:$G$49,MATCH(orders!$D54,products!$A$1:$A$49,0),MATCH(orders!I$1,products!$A$1:$G$1,0))</f>
        <v>Rob</v>
      </c>
      <c r="J54" t="str" cm="1">
        <f t="array" ref="J54">INDEX(products!$A$1:$G$49,MATCH(orders!$D54,products!$A$1:$A$49,0),MATCH(orders!J$1,products!$A$1:$G$1,0))</f>
        <v>M</v>
      </c>
      <c r="K54" cm="1">
        <f t="array" ref="K54">INDEX(products!$A$1:$G$49,MATCH(orders!$D54,products!$A$1:$A$49,0),MATCH(orders!K$1,products!$A$1:$G$1,0))</f>
        <v>0.5</v>
      </c>
      <c r="L54" s="4" cm="1">
        <f t="array" ref="L54">INDEX(products!$A$1:$G$49,MATCH(orders!$D54,products!$A$1:$A$49,0),MATCH(orders!L$1,products!$A$1:$G$1,0))</f>
        <v>5.97</v>
      </c>
      <c r="M54" s="4">
        <f t="shared" si="0"/>
        <v>29.85</v>
      </c>
      <c r="N54" t="str">
        <f t="shared" si="1"/>
        <v>Robusta</v>
      </c>
      <c r="O54" t="str">
        <f t="shared" si="2"/>
        <v>Medium</v>
      </c>
      <c r="P54" s="5" t="str">
        <f>IF(_xlfn.XLOOKUP(Orders[[#This Row],[Customer ID]],customers!A54:A1053,customers!I54:I1053,"")="Yes","Yes","No")</f>
        <v>No</v>
      </c>
    </row>
    <row r="55" spans="1:16">
      <c r="A55" s="2" t="s">
        <v>171</v>
      </c>
      <c r="B55" s="3">
        <v>43719</v>
      </c>
      <c r="C55" s="2" t="s">
        <v>172</v>
      </c>
      <c r="D55" t="s">
        <v>149</v>
      </c>
      <c r="E55" s="2">
        <v>2</v>
      </c>
      <c r="F55" s="2" t="str">
        <f>_xlfn.XLOOKUP(C55,customers!$A$1:$A$1001,customers!B54:B1054)</f>
        <v>Queenie Veel</v>
      </c>
      <c r="G55" s="2" t="str">
        <f>IF(_xlfn.XLOOKUP(C55,customers!$A$1:$A$1001,customers!$C$1:$C$1001,0)=0,"",(_xlfn.XLOOKUP(C55,customers!$A$1:$A$1001,customers!$C$1:$C$1001,0)))</f>
        <v>hmattioli1g@webmd.com</v>
      </c>
      <c r="H55" s="2" t="str">
        <f>_xlfn.XLOOKUP(C55,customers!$A$1:$A$1001,customers!$G$1:$G$1001,,0)</f>
        <v>United Kingdom</v>
      </c>
      <c r="I55" t="str" cm="1">
        <f t="array" ref="I55">INDEX(products!$A$1:$G$49,MATCH(orders!$D55,products!$A$1:$A$49,0),MATCH(orders!I$1,products!$A$1:$G$1,0))</f>
        <v>Lib</v>
      </c>
      <c r="J55" t="str" cm="1">
        <f t="array" ref="J55">INDEX(products!$A$1:$G$49,MATCH(orders!$D55,products!$A$1:$A$49,0),MATCH(orders!J$1,products!$A$1:$G$1,0))</f>
        <v>L</v>
      </c>
      <c r="K55" cm="1">
        <f t="array" ref="K55">INDEX(products!$A$1:$G$49,MATCH(orders!$D55,products!$A$1:$A$49,0),MATCH(orders!K$1,products!$A$1:$G$1,0))</f>
        <v>2.5</v>
      </c>
      <c r="L55" s="4" cm="1">
        <f t="array" ref="L55">INDEX(products!$A$1:$G$49,MATCH(orders!$D55,products!$A$1:$A$49,0),MATCH(orders!L$1,products!$A$1:$G$1,0))</f>
        <v>36.455</v>
      </c>
      <c r="M55" s="4">
        <f t="shared" si="0"/>
        <v>72.91</v>
      </c>
      <c r="N55" t="str">
        <f t="shared" si="1"/>
        <v>Liberica</v>
      </c>
      <c r="O55" t="str">
        <f t="shared" si="2"/>
        <v>Light</v>
      </c>
      <c r="P55" s="5" t="str">
        <f>IF(_xlfn.XLOOKUP(Orders[[#This Row],[Customer ID]],customers!A55:A1054,customers!I55:I1054,"")="Yes","Yes","No")</f>
        <v>No</v>
      </c>
    </row>
    <row r="56" spans="1:16">
      <c r="A56" s="2" t="s">
        <v>173</v>
      </c>
      <c r="B56" s="3">
        <v>44271</v>
      </c>
      <c r="C56" s="2" t="s">
        <v>174</v>
      </c>
      <c r="D56" t="s">
        <v>141</v>
      </c>
      <c r="E56" s="2">
        <v>5</v>
      </c>
      <c r="F56" s="2" t="str">
        <f>_xlfn.XLOOKUP(C56,customers!$A$1:$A$1001,customers!B55:B1055)</f>
        <v>Isahella Hagland</v>
      </c>
      <c r="G56" s="2" t="str">
        <f>IF(_xlfn.XLOOKUP(C56,customers!$A$1:$A$1001,customers!$C$1:$C$1001,0)=0,"",(_xlfn.XLOOKUP(C56,customers!$A$1:$A$1001,customers!$C$1:$C$1001,0)))</f>
        <v>agillard1i@issuu.com</v>
      </c>
      <c r="H56" s="2" t="str">
        <f>_xlfn.XLOOKUP(C56,customers!$A$1:$A$1001,customers!$G$1:$G$1001,,0)</f>
        <v>United States</v>
      </c>
      <c r="I56" t="str" cm="1">
        <f t="array" ref="I56">INDEX(products!$A$1:$G$49,MATCH(orders!$D56,products!$A$1:$A$49,0),MATCH(orders!I$1,products!$A$1:$G$1,0))</f>
        <v>Lib</v>
      </c>
      <c r="J56" t="str" cm="1">
        <f t="array" ref="J56">INDEX(products!$A$1:$G$49,MATCH(orders!$D56,products!$A$1:$A$49,0),MATCH(orders!J$1,products!$A$1:$G$1,0))</f>
        <v>M</v>
      </c>
      <c r="K56" cm="1">
        <f t="array" ref="K56">INDEX(products!$A$1:$G$49,MATCH(orders!$D56,products!$A$1:$A$49,0),MATCH(orders!K$1,products!$A$1:$G$1,0))</f>
        <v>1</v>
      </c>
      <c r="L56" s="4" cm="1">
        <f t="array" ref="L56">INDEX(products!$A$1:$G$49,MATCH(orders!$D56,products!$A$1:$A$49,0),MATCH(orders!L$1,products!$A$1:$G$1,0))</f>
        <v>14.55</v>
      </c>
      <c r="M56" s="4">
        <f t="shared" si="0"/>
        <v>72.75</v>
      </c>
      <c r="N56" t="str">
        <f t="shared" si="1"/>
        <v>Liberica</v>
      </c>
      <c r="O56" t="str">
        <f t="shared" si="2"/>
        <v>Medium</v>
      </c>
      <c r="P56" s="5" t="str">
        <f>IF(_xlfn.XLOOKUP(Orders[[#This Row],[Customer ID]],customers!A56:A1055,customers!I56:I1055,"")="Yes","Yes","No")</f>
        <v>No</v>
      </c>
    </row>
    <row r="57" spans="1:16">
      <c r="A57" s="2" t="s">
        <v>175</v>
      </c>
      <c r="B57" s="3">
        <v>44168</v>
      </c>
      <c r="C57" s="2" t="s">
        <v>176</v>
      </c>
      <c r="D57" t="s">
        <v>177</v>
      </c>
      <c r="E57" s="2">
        <v>3</v>
      </c>
      <c r="F57" s="2" t="str">
        <f>_xlfn.XLOOKUP(C57,customers!$A$1:$A$1001,customers!B56:B1056)</f>
        <v>Marie-jeanne Redgrave</v>
      </c>
      <c r="G57" s="2" t="str">
        <f>IF(_xlfn.XLOOKUP(C57,customers!$A$1:$A$1001,customers!$C$1:$C$1001,0)=0,"",(_xlfn.XLOOKUP(C57,customers!$A$1:$A$1001,customers!$C$1:$C$1001,0)))</f>
        <v/>
      </c>
      <c r="H57" s="2" t="str">
        <f>_xlfn.XLOOKUP(C57,customers!$A$1:$A$1001,customers!$G$1:$G$1001,,0)</f>
        <v>United States</v>
      </c>
      <c r="I57" t="str" cm="1">
        <f t="array" ref="I57">INDEX(products!$A$1:$G$49,MATCH(orders!$D57,products!$A$1:$A$49,0),MATCH(orders!I$1,products!$A$1:$G$1,0))</f>
        <v>Lib</v>
      </c>
      <c r="J57" t="str" cm="1">
        <f t="array" ref="J57">INDEX(products!$A$1:$G$49,MATCH(orders!$D57,products!$A$1:$A$49,0),MATCH(orders!J$1,products!$A$1:$G$1,0))</f>
        <v>L</v>
      </c>
      <c r="K57" cm="1">
        <f t="array" ref="K57">INDEX(products!$A$1:$G$49,MATCH(orders!$D57,products!$A$1:$A$49,0),MATCH(orders!K$1,products!$A$1:$G$1,0))</f>
        <v>1</v>
      </c>
      <c r="L57" s="4" cm="1">
        <f t="array" ref="L57">INDEX(products!$A$1:$G$49,MATCH(orders!$D57,products!$A$1:$A$49,0),MATCH(orders!L$1,products!$A$1:$G$1,0))</f>
        <v>15.85</v>
      </c>
      <c r="M57" s="4">
        <f t="shared" si="0"/>
        <v>47.55</v>
      </c>
      <c r="N57" t="str">
        <f t="shared" si="1"/>
        <v>Liberica</v>
      </c>
      <c r="O57" t="str">
        <f t="shared" si="2"/>
        <v>Light</v>
      </c>
      <c r="P57" s="5" t="str">
        <f>IF(_xlfn.XLOOKUP(Orders[[#This Row],[Customer ID]],customers!A57:A1056,customers!I57:I1056,"")="Yes","Yes","No")</f>
        <v>No</v>
      </c>
    </row>
    <row r="58" spans="1:16">
      <c r="A58" s="2" t="s">
        <v>178</v>
      </c>
      <c r="B58" s="3">
        <v>43857</v>
      </c>
      <c r="C58" s="2" t="s">
        <v>179</v>
      </c>
      <c r="D58" t="s">
        <v>96</v>
      </c>
      <c r="E58" s="2">
        <v>3</v>
      </c>
      <c r="F58" s="2" t="str">
        <f>_xlfn.XLOOKUP(C58,customers!$A$1:$A$1001,customers!B57:B1057)</f>
        <v>Shawnee Critchlow</v>
      </c>
      <c r="G58" s="2" t="str">
        <f>IF(_xlfn.XLOOKUP(C58,customers!$A$1:$A$1001,customers!$C$1:$C$1001,0)=0,"",(_xlfn.XLOOKUP(C58,customers!$A$1:$A$1001,customers!$C$1:$C$1001,0)))</f>
        <v>tgrizard1k@odnoklassniki.ru</v>
      </c>
      <c r="H58" s="2" t="str">
        <f>_xlfn.XLOOKUP(C58,customers!$A$1:$A$1001,customers!$G$1:$G$1001,,0)</f>
        <v>United States</v>
      </c>
      <c r="I58" t="str" cm="1">
        <f t="array" ref="I58">INDEX(products!$A$1:$G$49,MATCH(orders!$D58,products!$A$1:$A$49,0),MATCH(orders!I$1,products!$A$1:$G$1,0))</f>
        <v>Exc</v>
      </c>
      <c r="J58" t="str" cm="1">
        <f t="array" ref="J58">INDEX(products!$A$1:$G$49,MATCH(orders!$D58,products!$A$1:$A$49,0),MATCH(orders!J$1,products!$A$1:$G$1,0))</f>
        <v>D</v>
      </c>
      <c r="K58" cm="1">
        <f t="array" ref="K58">INDEX(products!$A$1:$G$49,MATCH(orders!$D58,products!$A$1:$A$49,0),MATCH(orders!K$1,products!$A$1:$G$1,0))</f>
        <v>0.2</v>
      </c>
      <c r="L58" s="4" cm="1">
        <f t="array" ref="L58">INDEX(products!$A$1:$G$49,MATCH(orders!$D58,products!$A$1:$A$49,0),MATCH(orders!L$1,products!$A$1:$G$1,0))</f>
        <v>3.645</v>
      </c>
      <c r="M58" s="4">
        <f t="shared" si="0"/>
        <v>10.935</v>
      </c>
      <c r="N58" t="str">
        <f t="shared" si="1"/>
        <v>Excelsa</v>
      </c>
      <c r="O58" t="str">
        <f t="shared" si="2"/>
        <v>Dark</v>
      </c>
      <c r="P58" s="5" t="str">
        <f>IF(_xlfn.XLOOKUP(Orders[[#This Row],[Customer ID]],customers!A58:A1057,customers!I58:I1057,"")="Yes","Yes","No")</f>
        <v>Yes</v>
      </c>
    </row>
    <row r="59" spans="1:16">
      <c r="A59" s="2" t="s">
        <v>180</v>
      </c>
      <c r="B59" s="3">
        <v>44759</v>
      </c>
      <c r="C59" s="2" t="s">
        <v>181</v>
      </c>
      <c r="D59" t="s">
        <v>182</v>
      </c>
      <c r="E59" s="2">
        <v>4</v>
      </c>
      <c r="F59" s="2" t="str">
        <f>_xlfn.XLOOKUP(C59,customers!$A$1:$A$1001,customers!B58:B1058)</f>
        <v>Carmina Hubbuck</v>
      </c>
      <c r="G59" s="2" t="str">
        <f>IF(_xlfn.XLOOKUP(C59,customers!$A$1:$A$1001,customers!$C$1:$C$1001,0)=0,"",(_xlfn.XLOOKUP(C59,customers!$A$1:$A$1001,customers!$C$1:$C$1001,0)))</f>
        <v>rrelton1l@stanford.edu</v>
      </c>
      <c r="H59" s="2" t="str">
        <f>_xlfn.XLOOKUP(C59,customers!$A$1:$A$1001,customers!$G$1:$G$1001,,0)</f>
        <v>United States</v>
      </c>
      <c r="I59" t="str" cm="1">
        <f t="array" ref="I59">INDEX(products!$A$1:$G$49,MATCH(orders!$D59,products!$A$1:$A$49,0),MATCH(orders!I$1,products!$A$1:$G$1,0))</f>
        <v>Exc</v>
      </c>
      <c r="J59" t="str" cm="1">
        <f t="array" ref="J59">INDEX(products!$A$1:$G$49,MATCH(orders!$D59,products!$A$1:$A$49,0),MATCH(orders!J$1,products!$A$1:$G$1,0))</f>
        <v>L</v>
      </c>
      <c r="K59" cm="1">
        <f t="array" ref="K59">INDEX(products!$A$1:$G$49,MATCH(orders!$D59,products!$A$1:$A$49,0),MATCH(orders!K$1,products!$A$1:$G$1,0))</f>
        <v>1</v>
      </c>
      <c r="L59" s="4" cm="1">
        <f t="array" ref="L59">INDEX(products!$A$1:$G$49,MATCH(orders!$D59,products!$A$1:$A$49,0),MATCH(orders!L$1,products!$A$1:$G$1,0))</f>
        <v>14.85</v>
      </c>
      <c r="M59" s="4">
        <f t="shared" si="0"/>
        <v>59.4</v>
      </c>
      <c r="N59" t="str">
        <f t="shared" si="1"/>
        <v>Excelsa</v>
      </c>
      <c r="O59" t="str">
        <f t="shared" si="2"/>
        <v>Light</v>
      </c>
      <c r="P59" s="5" t="str">
        <f>IF(_xlfn.XLOOKUP(Orders[[#This Row],[Customer ID]],customers!A59:A1058,customers!I59:I1058,"")="Yes","Yes","No")</f>
        <v>No</v>
      </c>
    </row>
    <row r="60" spans="1:16">
      <c r="A60" s="2" t="s">
        <v>183</v>
      </c>
      <c r="B60" s="3">
        <v>44624</v>
      </c>
      <c r="C60" s="2" t="s">
        <v>184</v>
      </c>
      <c r="D60" t="s">
        <v>154</v>
      </c>
      <c r="E60" s="2">
        <v>3</v>
      </c>
      <c r="F60" s="2" t="str">
        <f>_xlfn.XLOOKUP(C60,customers!$A$1:$A$1001,customers!B59:B1059)</f>
        <v>Geneva Standley</v>
      </c>
      <c r="G60" s="2" t="str">
        <f>IF(_xlfn.XLOOKUP(C60,customers!$A$1:$A$1001,customers!$C$1:$C$1001,0)=0,"",(_xlfn.XLOOKUP(C60,customers!$A$1:$A$1001,customers!$C$1:$C$1001,0)))</f>
        <v/>
      </c>
      <c r="H60" s="2" t="str">
        <f>_xlfn.XLOOKUP(C60,customers!$A$1:$A$1001,customers!$G$1:$G$1001,,0)</f>
        <v>United States</v>
      </c>
      <c r="I60" t="str" cm="1">
        <f t="array" ref="I60">INDEX(products!$A$1:$G$49,MATCH(orders!$D60,products!$A$1:$A$49,0),MATCH(orders!I$1,products!$A$1:$G$1,0))</f>
        <v>Lib</v>
      </c>
      <c r="J60" t="str" cm="1">
        <f t="array" ref="J60">INDEX(products!$A$1:$G$49,MATCH(orders!$D60,products!$A$1:$A$49,0),MATCH(orders!J$1,products!$A$1:$G$1,0))</f>
        <v>D</v>
      </c>
      <c r="K60" cm="1">
        <f t="array" ref="K60">INDEX(products!$A$1:$G$49,MATCH(orders!$D60,products!$A$1:$A$49,0),MATCH(orders!K$1,products!$A$1:$G$1,0))</f>
        <v>2.5</v>
      </c>
      <c r="L60" s="4" cm="1">
        <f t="array" ref="L60">INDEX(products!$A$1:$G$49,MATCH(orders!$D60,products!$A$1:$A$49,0),MATCH(orders!L$1,products!$A$1:$G$1,0))</f>
        <v>29.785</v>
      </c>
      <c r="M60" s="4">
        <f t="shared" si="0"/>
        <v>89.355</v>
      </c>
      <c r="N60" t="str">
        <f t="shared" si="1"/>
        <v>Liberica</v>
      </c>
      <c r="O60" t="str">
        <f t="shared" si="2"/>
        <v>Dark</v>
      </c>
      <c r="P60" s="5" t="str">
        <f>IF(_xlfn.XLOOKUP(Orders[[#This Row],[Customer ID]],customers!A60:A1059,customers!I60:I1059,"")="Yes","Yes","No")</f>
        <v>Yes</v>
      </c>
    </row>
    <row r="61" spans="1:16">
      <c r="A61" s="2" t="s">
        <v>185</v>
      </c>
      <c r="B61" s="3">
        <v>44537</v>
      </c>
      <c r="C61" s="2" t="s">
        <v>186</v>
      </c>
      <c r="D61" t="s">
        <v>123</v>
      </c>
      <c r="E61" s="2">
        <v>3</v>
      </c>
      <c r="F61" s="2" t="str">
        <f>_xlfn.XLOOKUP(C61,customers!$A$1:$A$1001,customers!B60:B1060)</f>
        <v>Muffin Yallop</v>
      </c>
      <c r="G61" s="2" t="str">
        <f>IF(_xlfn.XLOOKUP(C61,customers!$A$1:$A$1001,customers!$C$1:$C$1001,0)=0,"",(_xlfn.XLOOKUP(C61,customers!$A$1:$A$1001,customers!$C$1:$C$1001,0)))</f>
        <v>sgilroy1n@eepurl.com</v>
      </c>
      <c r="H61" s="2" t="str">
        <f>_xlfn.XLOOKUP(C61,customers!$A$1:$A$1001,customers!$G$1:$G$1001,,0)</f>
        <v>United States</v>
      </c>
      <c r="I61" t="str" cm="1">
        <f t="array" ref="I61">INDEX(products!$A$1:$G$49,MATCH(orders!$D61,products!$A$1:$A$49,0),MATCH(orders!I$1,products!$A$1:$G$1,0))</f>
        <v>Lib</v>
      </c>
      <c r="J61" t="str" cm="1">
        <f t="array" ref="J61">INDEX(products!$A$1:$G$49,MATCH(orders!$D61,products!$A$1:$A$49,0),MATCH(orders!J$1,products!$A$1:$G$1,0))</f>
        <v>M</v>
      </c>
      <c r="K61" cm="1">
        <f t="array" ref="K61">INDEX(products!$A$1:$G$49,MATCH(orders!$D61,products!$A$1:$A$49,0),MATCH(orders!K$1,products!$A$1:$G$1,0))</f>
        <v>0.5</v>
      </c>
      <c r="L61" s="4" cm="1">
        <f t="array" ref="L61">INDEX(products!$A$1:$G$49,MATCH(orders!$D61,products!$A$1:$A$49,0),MATCH(orders!L$1,products!$A$1:$G$1,0))</f>
        <v>8.73</v>
      </c>
      <c r="M61" s="4">
        <f t="shared" si="0"/>
        <v>26.19</v>
      </c>
      <c r="N61" t="str">
        <f t="shared" si="1"/>
        <v>Liberica</v>
      </c>
      <c r="O61" t="str">
        <f t="shared" si="2"/>
        <v>Medium</v>
      </c>
      <c r="P61" s="5" t="str">
        <f>IF(_xlfn.XLOOKUP(Orders[[#This Row],[Customer ID]],customers!A61:A1060,customers!I61:I1060,"")="Yes","Yes","No")</f>
        <v>Yes</v>
      </c>
    </row>
    <row r="62" spans="1:16">
      <c r="A62" s="2" t="s">
        <v>187</v>
      </c>
      <c r="B62" s="3">
        <v>44252</v>
      </c>
      <c r="C62" s="2" t="s">
        <v>188</v>
      </c>
      <c r="D62" t="s">
        <v>163</v>
      </c>
      <c r="E62" s="2">
        <v>5</v>
      </c>
      <c r="F62" s="2" t="str">
        <f>_xlfn.XLOOKUP(C62,customers!$A$1:$A$1001,customers!B61:B1061)</f>
        <v>Ezri Hows</v>
      </c>
      <c r="G62" s="2" t="str">
        <f>IF(_xlfn.XLOOKUP(C62,customers!$A$1:$A$1001,customers!$C$1:$C$1001,0)=0,"",(_xlfn.XLOOKUP(C62,customers!$A$1:$A$1001,customers!$C$1:$C$1001,0)))</f>
        <v>ccottingham1o@wikipedia.org</v>
      </c>
      <c r="H62" s="2" t="str">
        <f>_xlfn.XLOOKUP(C62,customers!$A$1:$A$1001,customers!$G$1:$G$1001,,0)</f>
        <v>United States</v>
      </c>
      <c r="I62" t="str" cm="1">
        <f t="array" ref="I62">INDEX(products!$A$1:$G$49,MATCH(orders!$D62,products!$A$1:$A$49,0),MATCH(orders!I$1,products!$A$1:$G$1,0))</f>
        <v>Ara</v>
      </c>
      <c r="J62" t="str" cm="1">
        <f t="array" ref="J62">INDEX(products!$A$1:$G$49,MATCH(orders!$D62,products!$A$1:$A$49,0),MATCH(orders!J$1,products!$A$1:$G$1,0))</f>
        <v>D</v>
      </c>
      <c r="K62" cm="1">
        <f t="array" ref="K62">INDEX(products!$A$1:$G$49,MATCH(orders!$D62,products!$A$1:$A$49,0),MATCH(orders!K$1,products!$A$1:$G$1,0))</f>
        <v>2.5</v>
      </c>
      <c r="L62" s="4" cm="1">
        <f t="array" ref="L62">INDEX(products!$A$1:$G$49,MATCH(orders!$D62,products!$A$1:$A$49,0),MATCH(orders!L$1,products!$A$1:$G$1,0))</f>
        <v>22.885</v>
      </c>
      <c r="M62" s="4">
        <f t="shared" si="0"/>
        <v>114.425</v>
      </c>
      <c r="N62" t="str">
        <f t="shared" si="1"/>
        <v>Arabica</v>
      </c>
      <c r="O62" t="str">
        <f t="shared" si="2"/>
        <v>Dark</v>
      </c>
      <c r="P62" s="5" t="str">
        <f>IF(_xlfn.XLOOKUP(Orders[[#This Row],[Customer ID]],customers!A62:A1061,customers!I62:I1061,"")="Yes","Yes","No")</f>
        <v>No</v>
      </c>
    </row>
    <row r="63" spans="1:16">
      <c r="A63" s="2" t="s">
        <v>189</v>
      </c>
      <c r="B63" s="3">
        <v>43521</v>
      </c>
      <c r="C63" s="2" t="s">
        <v>190</v>
      </c>
      <c r="D63" t="s">
        <v>191</v>
      </c>
      <c r="E63" s="2">
        <v>5</v>
      </c>
      <c r="F63" s="2" t="str">
        <f>_xlfn.XLOOKUP(C63,customers!$A$1:$A$1001,customers!B62:B1062)</f>
        <v>Mahala Ludwell</v>
      </c>
      <c r="G63" s="2" t="str">
        <f>IF(_xlfn.XLOOKUP(C63,customers!$A$1:$A$1001,customers!$C$1:$C$1001,0)=0,"",(_xlfn.XLOOKUP(C63,customers!$A$1:$A$1001,customers!$C$1:$C$1001,0)))</f>
        <v/>
      </c>
      <c r="H63" s="2" t="str">
        <f>_xlfn.XLOOKUP(C63,customers!$A$1:$A$1001,customers!$G$1:$G$1001,,0)</f>
        <v>United Kingdom</v>
      </c>
      <c r="I63" t="str" cm="1">
        <f t="array" ref="I63">INDEX(products!$A$1:$G$49,MATCH(orders!$D63,products!$A$1:$A$49,0),MATCH(orders!I$1,products!$A$1:$G$1,0))</f>
        <v>Rob</v>
      </c>
      <c r="J63" t="str" cm="1">
        <f t="array" ref="J63">INDEX(products!$A$1:$G$49,MATCH(orders!$D63,products!$A$1:$A$49,0),MATCH(orders!J$1,products!$A$1:$G$1,0))</f>
        <v>D</v>
      </c>
      <c r="K63" cm="1">
        <f t="array" ref="K63">INDEX(products!$A$1:$G$49,MATCH(orders!$D63,products!$A$1:$A$49,0),MATCH(orders!K$1,products!$A$1:$G$1,0))</f>
        <v>0.5</v>
      </c>
      <c r="L63" s="4" cm="1">
        <f t="array" ref="L63">INDEX(products!$A$1:$G$49,MATCH(orders!$D63,products!$A$1:$A$49,0),MATCH(orders!L$1,products!$A$1:$G$1,0))</f>
        <v>5.37</v>
      </c>
      <c r="M63" s="4">
        <f t="shared" si="0"/>
        <v>26.85</v>
      </c>
      <c r="N63" t="str">
        <f t="shared" si="1"/>
        <v>Robusta</v>
      </c>
      <c r="O63" t="str">
        <f t="shared" si="2"/>
        <v>Dark</v>
      </c>
      <c r="P63" s="5" t="str">
        <f>IF(_xlfn.XLOOKUP(Orders[[#This Row],[Customer ID]],customers!A63:A1062,customers!I63:I1062,"")="Yes","Yes","No")</f>
        <v>Yes</v>
      </c>
    </row>
    <row r="64" spans="1:16">
      <c r="A64" s="2" t="s">
        <v>192</v>
      </c>
      <c r="B64" s="3">
        <v>43505</v>
      </c>
      <c r="C64" s="2" t="s">
        <v>193</v>
      </c>
      <c r="D64" t="s">
        <v>64</v>
      </c>
      <c r="E64" s="2">
        <v>5</v>
      </c>
      <c r="F64" s="2" t="str">
        <f>_xlfn.XLOOKUP(C64,customers!$A$1:$A$1001,customers!B63:B1063)</f>
        <v>Stanford Rodliff</v>
      </c>
      <c r="G64" s="2" t="str">
        <f>IF(_xlfn.XLOOKUP(C64,customers!$A$1:$A$1001,customers!$C$1:$C$1001,0)=0,"",(_xlfn.XLOOKUP(C64,customers!$A$1:$A$1001,customers!$C$1:$C$1001,0)))</f>
        <v/>
      </c>
      <c r="H64" s="2" t="str">
        <f>_xlfn.XLOOKUP(C64,customers!$A$1:$A$1001,customers!$G$1:$G$1001,,0)</f>
        <v>United States</v>
      </c>
      <c r="I64" t="str" cm="1">
        <f t="array" ref="I64">INDEX(products!$A$1:$G$49,MATCH(orders!$D64,products!$A$1:$A$49,0),MATCH(orders!I$1,products!$A$1:$G$1,0))</f>
        <v>Lib</v>
      </c>
      <c r="J64" t="str" cm="1">
        <f t="array" ref="J64">INDEX(products!$A$1:$G$49,MATCH(orders!$D64,products!$A$1:$A$49,0),MATCH(orders!J$1,products!$A$1:$G$1,0))</f>
        <v>L</v>
      </c>
      <c r="K64" cm="1">
        <f t="array" ref="K64">INDEX(products!$A$1:$G$49,MATCH(orders!$D64,products!$A$1:$A$49,0),MATCH(orders!K$1,products!$A$1:$G$1,0))</f>
        <v>0.2</v>
      </c>
      <c r="L64" s="4" cm="1">
        <f t="array" ref="L64">INDEX(products!$A$1:$G$49,MATCH(orders!$D64,products!$A$1:$A$49,0),MATCH(orders!L$1,products!$A$1:$G$1,0))</f>
        <v>4.755</v>
      </c>
      <c r="M64" s="4">
        <f t="shared" si="0"/>
        <v>23.775</v>
      </c>
      <c r="N64" t="str">
        <f t="shared" si="1"/>
        <v>Liberica</v>
      </c>
      <c r="O64" t="str">
        <f t="shared" si="2"/>
        <v>Light</v>
      </c>
      <c r="P64" s="5" t="str">
        <f>IF(_xlfn.XLOOKUP(Orders[[#This Row],[Customer ID]],customers!A64:A1063,customers!I64:I1063,"")="Yes","Yes","No")</f>
        <v>Yes</v>
      </c>
    </row>
    <row r="65" spans="1:16">
      <c r="A65" s="2" t="s">
        <v>194</v>
      </c>
      <c r="B65" s="3">
        <v>43868</v>
      </c>
      <c r="C65" s="2" t="s">
        <v>195</v>
      </c>
      <c r="D65" t="s">
        <v>112</v>
      </c>
      <c r="E65" s="2">
        <v>1</v>
      </c>
      <c r="F65" s="2" t="str">
        <f>_xlfn.XLOOKUP(C65,customers!$A$1:$A$1001,customers!B64:B1064)</f>
        <v>Hewet Synnot</v>
      </c>
      <c r="G65" s="2" t="str">
        <f>IF(_xlfn.XLOOKUP(C65,customers!$A$1:$A$1001,customers!$C$1:$C$1001,0)=0,"",(_xlfn.XLOOKUP(C65,customers!$A$1:$A$1001,customers!$C$1:$C$1001,0)))</f>
        <v>adykes1r@eventbrite.com</v>
      </c>
      <c r="H65" s="2" t="str">
        <f>_xlfn.XLOOKUP(C65,customers!$A$1:$A$1001,customers!$G$1:$G$1001,,0)</f>
        <v>United States</v>
      </c>
      <c r="I65" t="str" cm="1">
        <f t="array" ref="I65">INDEX(products!$A$1:$G$49,MATCH(orders!$D65,products!$A$1:$A$49,0),MATCH(orders!I$1,products!$A$1:$G$1,0))</f>
        <v>Ara</v>
      </c>
      <c r="J65" t="str" cm="1">
        <f t="array" ref="J65">INDEX(products!$A$1:$G$49,MATCH(orders!$D65,products!$A$1:$A$49,0),MATCH(orders!J$1,products!$A$1:$G$1,0))</f>
        <v>M</v>
      </c>
      <c r="K65" cm="1">
        <f t="array" ref="K65">INDEX(products!$A$1:$G$49,MATCH(orders!$D65,products!$A$1:$A$49,0),MATCH(orders!K$1,products!$A$1:$G$1,0))</f>
        <v>0.5</v>
      </c>
      <c r="L65" s="4" cm="1">
        <f t="array" ref="L65">INDEX(products!$A$1:$G$49,MATCH(orders!$D65,products!$A$1:$A$49,0),MATCH(orders!L$1,products!$A$1:$G$1,0))</f>
        <v>6.75</v>
      </c>
      <c r="M65" s="4">
        <f t="shared" si="0"/>
        <v>6.75</v>
      </c>
      <c r="N65" t="str">
        <f t="shared" si="1"/>
        <v>Arabica</v>
      </c>
      <c r="O65" t="str">
        <f t="shared" si="2"/>
        <v>Medium</v>
      </c>
      <c r="P65" s="5" t="str">
        <f>IF(_xlfn.XLOOKUP(Orders[[#This Row],[Customer ID]],customers!A65:A1064,customers!I65:I1064,"")="Yes","Yes","No")</f>
        <v>No</v>
      </c>
    </row>
    <row r="66" spans="1:16">
      <c r="A66" s="2" t="s">
        <v>196</v>
      </c>
      <c r="B66" s="3">
        <v>43913</v>
      </c>
      <c r="C66" s="2" t="s">
        <v>197</v>
      </c>
      <c r="D66" t="s">
        <v>67</v>
      </c>
      <c r="E66" s="2">
        <v>6</v>
      </c>
      <c r="F66" s="2" t="str">
        <f>_xlfn.XLOOKUP(C66,customers!$A$1:$A$1001,customers!B65:B1065)</f>
        <v>Timofei Woofinden</v>
      </c>
      <c r="G66" s="2" t="str">
        <f>IF(_xlfn.XLOOKUP(C66,customers!$A$1:$A$1001,customers!$C$1:$C$1001,0)=0,"",(_xlfn.XLOOKUP(C66,customers!$A$1:$A$1001,customers!$C$1:$C$1001,0)))</f>
        <v/>
      </c>
      <c r="H66" s="2" t="str">
        <f>_xlfn.XLOOKUP(C66,customers!$A$1:$A$1001,customers!$G$1:$G$1001,,0)</f>
        <v>United States</v>
      </c>
      <c r="I66" t="str" cm="1">
        <f t="array" ref="I66">INDEX(products!$A$1:$G$49,MATCH(orders!$D66,products!$A$1:$A$49,0),MATCH(orders!I$1,products!$A$1:$G$1,0))</f>
        <v>Rob</v>
      </c>
      <c r="J66" t="str" cm="1">
        <f t="array" ref="J66">INDEX(products!$A$1:$G$49,MATCH(orders!$D66,products!$A$1:$A$49,0),MATCH(orders!J$1,products!$A$1:$G$1,0))</f>
        <v>M</v>
      </c>
      <c r="K66" cm="1">
        <f t="array" ref="K66">INDEX(products!$A$1:$G$49,MATCH(orders!$D66,products!$A$1:$A$49,0),MATCH(orders!K$1,products!$A$1:$G$1,0))</f>
        <v>0.5</v>
      </c>
      <c r="L66" s="4" cm="1">
        <f t="array" ref="L66">INDEX(products!$A$1:$G$49,MATCH(orders!$D66,products!$A$1:$A$49,0),MATCH(orders!L$1,products!$A$1:$G$1,0))</f>
        <v>5.97</v>
      </c>
      <c r="M66" s="4">
        <f t="shared" si="0"/>
        <v>35.82</v>
      </c>
      <c r="N66" t="str">
        <f t="shared" si="1"/>
        <v>Robusta</v>
      </c>
      <c r="O66" t="str">
        <f t="shared" si="2"/>
        <v>Medium</v>
      </c>
      <c r="P66" s="5" t="str">
        <f>IF(_xlfn.XLOOKUP(Orders[[#This Row],[Customer ID]],customers!A66:A1065,customers!I66:I1065,"")="Yes","Yes","No")</f>
        <v>Yes</v>
      </c>
    </row>
    <row r="67" spans="1:16">
      <c r="A67" s="2" t="s">
        <v>198</v>
      </c>
      <c r="B67" s="3">
        <v>44626</v>
      </c>
      <c r="C67" s="2" t="s">
        <v>199</v>
      </c>
      <c r="D67" t="s">
        <v>80</v>
      </c>
      <c r="E67" s="2">
        <v>4</v>
      </c>
      <c r="F67" s="2" t="str">
        <f>_xlfn.XLOOKUP(C67,customers!$A$1:$A$1001,customers!B66:B1066)</f>
        <v>Bidget Tremellier</v>
      </c>
      <c r="G67" s="2" t="str">
        <f>IF(_xlfn.XLOOKUP(C67,customers!$A$1:$A$1001,customers!$C$1:$C$1001,0)=0,"",(_xlfn.XLOOKUP(C67,customers!$A$1:$A$1001,customers!$C$1:$C$1001,0)))</f>
        <v>acockrem1t@engadget.com</v>
      </c>
      <c r="H67" s="2" t="str">
        <f>_xlfn.XLOOKUP(C67,customers!$A$1:$A$1001,customers!$G$1:$G$1001,,0)</f>
        <v>United States</v>
      </c>
      <c r="I67" t="str" cm="1">
        <f t="array" ref="I67">INDEX(products!$A$1:$G$49,MATCH(orders!$D67,products!$A$1:$A$49,0),MATCH(orders!I$1,products!$A$1:$G$1,0))</f>
        <v>Rob</v>
      </c>
      <c r="J67" t="str" cm="1">
        <f t="array" ref="J67">INDEX(products!$A$1:$G$49,MATCH(orders!$D67,products!$A$1:$A$49,0),MATCH(orders!J$1,products!$A$1:$G$1,0))</f>
        <v>D</v>
      </c>
      <c r="K67" cm="1">
        <f t="array" ref="K67">INDEX(products!$A$1:$G$49,MATCH(orders!$D67,products!$A$1:$A$49,0),MATCH(orders!K$1,products!$A$1:$G$1,0))</f>
        <v>2.5</v>
      </c>
      <c r="L67" s="4" cm="1">
        <f t="array" ref="L67">INDEX(products!$A$1:$G$49,MATCH(orders!$D67,products!$A$1:$A$49,0),MATCH(orders!L$1,products!$A$1:$G$1,0))</f>
        <v>20.585</v>
      </c>
      <c r="M67" s="4">
        <f t="shared" ref="M67:M130" si="3">L67*E67</f>
        <v>82.34</v>
      </c>
      <c r="N67" t="str">
        <f t="shared" ref="N67:N130" si="4">IF(I67="Rob","Robusta",IF(I67="Exc","Excelsa",IF(I67="Ara","Arabica",IF(I67="Lib","Liberica",""))))</f>
        <v>Robusta</v>
      </c>
      <c r="O67" t="str">
        <f t="shared" ref="O67:O130" si="5">IF(J67="M","Medium",IF(J67="L","Light",IF(J67="D","Dark","")))</f>
        <v>Dark</v>
      </c>
      <c r="P67" s="5" t="str">
        <f>IF(_xlfn.XLOOKUP(Orders[[#This Row],[Customer ID]],customers!A67:A1066,customers!I67:I1066,"")="Yes","Yes","No")</f>
        <v>Yes</v>
      </c>
    </row>
    <row r="68" spans="1:16">
      <c r="A68" s="2" t="s">
        <v>200</v>
      </c>
      <c r="B68" s="3">
        <v>44666</v>
      </c>
      <c r="C68" s="2" t="s">
        <v>201</v>
      </c>
      <c r="D68" t="s">
        <v>202</v>
      </c>
      <c r="E68" s="2">
        <v>1</v>
      </c>
      <c r="F68" s="2" t="str">
        <f>_xlfn.XLOOKUP(C68,customers!$A$1:$A$1001,customers!B67:B1067)</f>
        <v>Osbert Robins</v>
      </c>
      <c r="G68" s="2" t="str">
        <f>IF(_xlfn.XLOOKUP(C68,customers!$A$1:$A$1001,customers!$C$1:$C$1001,0)=0,"",(_xlfn.XLOOKUP(C68,customers!$A$1:$A$1001,customers!$C$1:$C$1001,0)))</f>
        <v>bumpleby1u@soundcloud.com</v>
      </c>
      <c r="H68" s="2" t="str">
        <f>_xlfn.XLOOKUP(C68,customers!$A$1:$A$1001,customers!$G$1:$G$1001,,0)</f>
        <v>United States</v>
      </c>
      <c r="I68" t="str" cm="1">
        <f t="array" ref="I68">INDEX(products!$A$1:$G$49,MATCH(orders!$D68,products!$A$1:$A$49,0),MATCH(orders!I$1,products!$A$1:$G$1,0))</f>
        <v>Rob</v>
      </c>
      <c r="J68" t="str" cm="1">
        <f t="array" ref="J68">INDEX(products!$A$1:$G$49,MATCH(orders!$D68,products!$A$1:$A$49,0),MATCH(orders!J$1,products!$A$1:$G$1,0))</f>
        <v>L</v>
      </c>
      <c r="K68" cm="1">
        <f t="array" ref="K68">INDEX(products!$A$1:$G$49,MATCH(orders!$D68,products!$A$1:$A$49,0),MATCH(orders!K$1,products!$A$1:$G$1,0))</f>
        <v>0.5</v>
      </c>
      <c r="L68" s="4" cm="1">
        <f t="array" ref="L68">INDEX(products!$A$1:$G$49,MATCH(orders!$D68,products!$A$1:$A$49,0),MATCH(orders!L$1,products!$A$1:$G$1,0))</f>
        <v>7.17</v>
      </c>
      <c r="M68" s="4">
        <f t="shared" si="3"/>
        <v>7.17</v>
      </c>
      <c r="N68" t="str">
        <f t="shared" si="4"/>
        <v>Robusta</v>
      </c>
      <c r="O68" t="str">
        <f t="shared" si="5"/>
        <v>Light</v>
      </c>
      <c r="P68" s="5" t="str">
        <f>IF(_xlfn.XLOOKUP(Orders[[#This Row],[Customer ID]],customers!A68:A1067,customers!I68:I1067,"")="Yes","Yes","No")</f>
        <v>Yes</v>
      </c>
    </row>
    <row r="69" spans="1:16">
      <c r="A69" s="2" t="s">
        <v>203</v>
      </c>
      <c r="B69" s="3">
        <v>44519</v>
      </c>
      <c r="C69" s="2" t="s">
        <v>204</v>
      </c>
      <c r="D69" t="s">
        <v>64</v>
      </c>
      <c r="E69" s="2">
        <v>2</v>
      </c>
      <c r="F69" s="2" t="str">
        <f>_xlfn.XLOOKUP(C69,customers!$A$1:$A$1001,customers!B68:B1068)</f>
        <v>Ewell Hanby</v>
      </c>
      <c r="G69" s="2" t="str">
        <f>IF(_xlfn.XLOOKUP(C69,customers!$A$1:$A$1001,customers!$C$1:$C$1001,0)=0,"",(_xlfn.XLOOKUP(C69,customers!$A$1:$A$1001,customers!$C$1:$C$1001,0)))</f>
        <v>nsaleway1v@dedecms.com</v>
      </c>
      <c r="H69" s="2" t="str">
        <f>_xlfn.XLOOKUP(C69,customers!$A$1:$A$1001,customers!$G$1:$G$1001,,0)</f>
        <v>United States</v>
      </c>
      <c r="I69" t="str" cm="1">
        <f t="array" ref="I69">INDEX(products!$A$1:$G$49,MATCH(orders!$D69,products!$A$1:$A$49,0),MATCH(orders!I$1,products!$A$1:$G$1,0))</f>
        <v>Lib</v>
      </c>
      <c r="J69" t="str" cm="1">
        <f t="array" ref="J69">INDEX(products!$A$1:$G$49,MATCH(orders!$D69,products!$A$1:$A$49,0),MATCH(orders!J$1,products!$A$1:$G$1,0))</f>
        <v>L</v>
      </c>
      <c r="K69" cm="1">
        <f t="array" ref="K69">INDEX(products!$A$1:$G$49,MATCH(orders!$D69,products!$A$1:$A$49,0),MATCH(orders!K$1,products!$A$1:$G$1,0))</f>
        <v>0.2</v>
      </c>
      <c r="L69" s="4" cm="1">
        <f t="array" ref="L69">INDEX(products!$A$1:$G$49,MATCH(orders!$D69,products!$A$1:$A$49,0),MATCH(orders!L$1,products!$A$1:$G$1,0))</f>
        <v>4.755</v>
      </c>
      <c r="M69" s="4">
        <f t="shared" si="3"/>
        <v>9.51</v>
      </c>
      <c r="N69" t="str">
        <f t="shared" si="4"/>
        <v>Liberica</v>
      </c>
      <c r="O69" t="str">
        <f t="shared" si="5"/>
        <v>Light</v>
      </c>
      <c r="P69" s="5" t="str">
        <f>IF(_xlfn.XLOOKUP(Orders[[#This Row],[Customer ID]],customers!A69:A1068,customers!I69:I1068,"")="Yes","Yes","No")</f>
        <v>No</v>
      </c>
    </row>
    <row r="70" spans="1:16">
      <c r="A70" s="2" t="s">
        <v>205</v>
      </c>
      <c r="B70" s="3">
        <v>43754</v>
      </c>
      <c r="C70" s="2" t="s">
        <v>206</v>
      </c>
      <c r="D70" t="s">
        <v>207</v>
      </c>
      <c r="E70" s="2">
        <v>1</v>
      </c>
      <c r="F70" s="2" t="str">
        <f>_xlfn.XLOOKUP(C70,customers!$A$1:$A$1001,customers!B69:B1069)</f>
        <v>Lowell Keenleyside</v>
      </c>
      <c r="G70" s="2" t="str">
        <f>IF(_xlfn.XLOOKUP(C70,customers!$A$1:$A$1001,customers!$C$1:$C$1001,0)=0,"",(_xlfn.XLOOKUP(C70,customers!$A$1:$A$1001,customers!$C$1:$C$1001,0)))</f>
        <v>hgoulter1w@abc.net.au</v>
      </c>
      <c r="H70" s="2" t="str">
        <f>_xlfn.XLOOKUP(C70,customers!$A$1:$A$1001,customers!$G$1:$G$1001,,0)</f>
        <v>United States</v>
      </c>
      <c r="I70" t="str" cm="1">
        <f t="array" ref="I70">INDEX(products!$A$1:$G$49,MATCH(orders!$D70,products!$A$1:$A$49,0),MATCH(orders!I$1,products!$A$1:$G$1,0))</f>
        <v>Rob</v>
      </c>
      <c r="J70" t="str" cm="1">
        <f t="array" ref="J70">INDEX(products!$A$1:$G$49,MATCH(orders!$D70,products!$A$1:$A$49,0),MATCH(orders!J$1,products!$A$1:$G$1,0))</f>
        <v>M</v>
      </c>
      <c r="K70" cm="1">
        <f t="array" ref="K70">INDEX(products!$A$1:$G$49,MATCH(orders!$D70,products!$A$1:$A$49,0),MATCH(orders!K$1,products!$A$1:$G$1,0))</f>
        <v>0.2</v>
      </c>
      <c r="L70" s="4" cm="1">
        <f t="array" ref="L70">INDEX(products!$A$1:$G$49,MATCH(orders!$D70,products!$A$1:$A$49,0),MATCH(orders!L$1,products!$A$1:$G$1,0))</f>
        <v>2.985</v>
      </c>
      <c r="M70" s="4">
        <f t="shared" si="3"/>
        <v>2.985</v>
      </c>
      <c r="N70" t="str">
        <f t="shared" si="4"/>
        <v>Robusta</v>
      </c>
      <c r="O70" t="str">
        <f t="shared" si="5"/>
        <v>Medium</v>
      </c>
      <c r="P70" s="5" t="str">
        <f>IF(_xlfn.XLOOKUP(Orders[[#This Row],[Customer ID]],customers!A70:A1069,customers!I70:I1069,"")="Yes","Yes","No")</f>
        <v>No</v>
      </c>
    </row>
    <row r="71" spans="1:16">
      <c r="A71" s="2" t="s">
        <v>208</v>
      </c>
      <c r="B71" s="3">
        <v>43795</v>
      </c>
      <c r="C71" s="2" t="s">
        <v>209</v>
      </c>
      <c r="D71" t="s">
        <v>47</v>
      </c>
      <c r="E71" s="2">
        <v>6</v>
      </c>
      <c r="F71" s="2" t="str">
        <f>_xlfn.XLOOKUP(C71,customers!$A$1:$A$1001,customers!B70:B1070)</f>
        <v>Abraham Coleman</v>
      </c>
      <c r="G71" s="2" t="str">
        <f>IF(_xlfn.XLOOKUP(C71,customers!$A$1:$A$1001,customers!$C$1:$C$1001,0)=0,"",(_xlfn.XLOOKUP(C71,customers!$A$1:$A$1001,customers!$C$1:$C$1001,0)))</f>
        <v>grizzello1x@symantec.com</v>
      </c>
      <c r="H71" s="2" t="str">
        <f>_xlfn.XLOOKUP(C71,customers!$A$1:$A$1001,customers!$G$1:$G$1001,,0)</f>
        <v>United Kingdom</v>
      </c>
      <c r="I71" t="str" cm="1">
        <f t="array" ref="I71">INDEX(products!$A$1:$G$49,MATCH(orders!$D71,products!$A$1:$A$49,0),MATCH(orders!I$1,products!$A$1:$G$1,0))</f>
        <v>Rob</v>
      </c>
      <c r="J71" t="str" cm="1">
        <f t="array" ref="J71">INDEX(products!$A$1:$G$49,MATCH(orders!$D71,products!$A$1:$A$49,0),MATCH(orders!J$1,products!$A$1:$G$1,0))</f>
        <v>M</v>
      </c>
      <c r="K71" cm="1">
        <f t="array" ref="K71">INDEX(products!$A$1:$G$49,MATCH(orders!$D71,products!$A$1:$A$49,0),MATCH(orders!K$1,products!$A$1:$G$1,0))</f>
        <v>1</v>
      </c>
      <c r="L71" s="4" cm="1">
        <f t="array" ref="L71">INDEX(products!$A$1:$G$49,MATCH(orders!$D71,products!$A$1:$A$49,0),MATCH(orders!L$1,products!$A$1:$G$1,0))</f>
        <v>9.95</v>
      </c>
      <c r="M71" s="4">
        <f t="shared" si="3"/>
        <v>59.7</v>
      </c>
      <c r="N71" t="str">
        <f t="shared" si="4"/>
        <v>Robusta</v>
      </c>
      <c r="O71" t="str">
        <f t="shared" si="5"/>
        <v>Medium</v>
      </c>
      <c r="P71" s="5" t="str">
        <f>IF(_xlfn.XLOOKUP(Orders[[#This Row],[Customer ID]],customers!A71:A1070,customers!I71:I1070,"")="Yes","Yes","No")</f>
        <v>Yes</v>
      </c>
    </row>
    <row r="72" spans="1:16">
      <c r="A72" s="2" t="s">
        <v>210</v>
      </c>
      <c r="B72" s="3">
        <v>43646</v>
      </c>
      <c r="C72" s="2" t="s">
        <v>211</v>
      </c>
      <c r="D72" t="s">
        <v>75</v>
      </c>
      <c r="E72" s="2">
        <v>4</v>
      </c>
      <c r="F72" s="2" t="str">
        <f>_xlfn.XLOOKUP(C72,customers!$A$1:$A$1001,customers!B71:B1071)</f>
        <v>Vallie Kundt</v>
      </c>
      <c r="G72" s="2" t="str">
        <f>IF(_xlfn.XLOOKUP(C72,customers!$A$1:$A$1001,customers!$C$1:$C$1001,0)=0,"",(_xlfn.XLOOKUP(C72,customers!$A$1:$A$1001,customers!$C$1:$C$1001,0)))</f>
        <v>slist1y@mapquest.com</v>
      </c>
      <c r="H72" s="2" t="str">
        <f>_xlfn.XLOOKUP(C72,customers!$A$1:$A$1001,customers!$G$1:$G$1001,,0)</f>
        <v>United States</v>
      </c>
      <c r="I72" t="str" cm="1">
        <f t="array" ref="I72">INDEX(products!$A$1:$G$49,MATCH(orders!$D72,products!$A$1:$A$49,0),MATCH(orders!I$1,products!$A$1:$G$1,0))</f>
        <v>Exc</v>
      </c>
      <c r="J72" t="str" cm="1">
        <f t="array" ref="J72">INDEX(products!$A$1:$G$49,MATCH(orders!$D72,products!$A$1:$A$49,0),MATCH(orders!J$1,products!$A$1:$G$1,0))</f>
        <v>L</v>
      </c>
      <c r="K72" cm="1">
        <f t="array" ref="K72">INDEX(products!$A$1:$G$49,MATCH(orders!$D72,products!$A$1:$A$49,0),MATCH(orders!K$1,products!$A$1:$G$1,0))</f>
        <v>2.5</v>
      </c>
      <c r="L72" s="4" cm="1">
        <f t="array" ref="L72">INDEX(products!$A$1:$G$49,MATCH(orders!$D72,products!$A$1:$A$49,0),MATCH(orders!L$1,products!$A$1:$G$1,0))</f>
        <v>34.155</v>
      </c>
      <c r="M72" s="4">
        <f t="shared" si="3"/>
        <v>136.62</v>
      </c>
      <c r="N72" t="str">
        <f t="shared" si="4"/>
        <v>Excelsa</v>
      </c>
      <c r="O72" t="str">
        <f t="shared" si="5"/>
        <v>Light</v>
      </c>
      <c r="P72" s="5" t="str">
        <f>IF(_xlfn.XLOOKUP(Orders[[#This Row],[Customer ID]],customers!A72:A1071,customers!I72:I1071,"")="Yes","Yes","No")</f>
        <v>No</v>
      </c>
    </row>
    <row r="73" spans="1:16">
      <c r="A73" s="2" t="s">
        <v>212</v>
      </c>
      <c r="B73" s="3">
        <v>44200</v>
      </c>
      <c r="C73" s="2" t="s">
        <v>213</v>
      </c>
      <c r="D73" t="s">
        <v>64</v>
      </c>
      <c r="E73" s="2">
        <v>2</v>
      </c>
      <c r="F73" s="2" t="str">
        <f>_xlfn.XLOOKUP(C73,customers!$A$1:$A$1001,customers!B72:B1072)</f>
        <v>Julio Armytage</v>
      </c>
      <c r="G73" s="2" t="str">
        <f>IF(_xlfn.XLOOKUP(C73,customers!$A$1:$A$1001,customers!$C$1:$C$1001,0)=0,"",(_xlfn.XLOOKUP(C73,customers!$A$1:$A$1001,customers!$C$1:$C$1001,0)))</f>
        <v>sedmondson1z@theguardian.com</v>
      </c>
      <c r="H73" s="2" t="str">
        <f>_xlfn.XLOOKUP(C73,customers!$A$1:$A$1001,customers!$G$1:$G$1001,,0)</f>
        <v>Ireland</v>
      </c>
      <c r="I73" t="str" cm="1">
        <f t="array" ref="I73">INDEX(products!$A$1:$G$49,MATCH(orders!$D73,products!$A$1:$A$49,0),MATCH(orders!I$1,products!$A$1:$G$1,0))</f>
        <v>Lib</v>
      </c>
      <c r="J73" t="str" cm="1">
        <f t="array" ref="J73">INDEX(products!$A$1:$G$49,MATCH(orders!$D73,products!$A$1:$A$49,0),MATCH(orders!J$1,products!$A$1:$G$1,0))</f>
        <v>L</v>
      </c>
      <c r="K73" cm="1">
        <f t="array" ref="K73">INDEX(products!$A$1:$G$49,MATCH(orders!$D73,products!$A$1:$A$49,0),MATCH(orders!K$1,products!$A$1:$G$1,0))</f>
        <v>0.2</v>
      </c>
      <c r="L73" s="4" cm="1">
        <f t="array" ref="L73">INDEX(products!$A$1:$G$49,MATCH(orders!$D73,products!$A$1:$A$49,0),MATCH(orders!L$1,products!$A$1:$G$1,0))</f>
        <v>4.755</v>
      </c>
      <c r="M73" s="4">
        <f t="shared" si="3"/>
        <v>9.51</v>
      </c>
      <c r="N73" t="str">
        <f t="shared" si="4"/>
        <v>Liberica</v>
      </c>
      <c r="O73" t="str">
        <f t="shared" si="5"/>
        <v>Light</v>
      </c>
      <c r="P73" s="5" t="str">
        <f>IF(_xlfn.XLOOKUP(Orders[[#This Row],[Customer ID]],customers!A73:A1072,customers!I73:I1072,"")="Yes","Yes","No")</f>
        <v>No</v>
      </c>
    </row>
    <row r="74" spans="1:16">
      <c r="A74" s="2" t="s">
        <v>214</v>
      </c>
      <c r="B74" s="3">
        <v>44131</v>
      </c>
      <c r="C74" s="2" t="s">
        <v>215</v>
      </c>
      <c r="D74" t="s">
        <v>216</v>
      </c>
      <c r="E74" s="2">
        <v>3</v>
      </c>
      <c r="F74" s="2" t="str">
        <f>_xlfn.XLOOKUP(C74,customers!$A$1:$A$1001,customers!B73:B1073)</f>
        <v>Winn Keyse</v>
      </c>
      <c r="G74" s="2" t="str">
        <f>IF(_xlfn.XLOOKUP(C74,customers!$A$1:$A$1001,customers!$C$1:$C$1001,0)=0,"",(_xlfn.XLOOKUP(C74,customers!$A$1:$A$1001,customers!$C$1:$C$1001,0)))</f>
        <v/>
      </c>
      <c r="H74" s="2" t="str">
        <f>_xlfn.XLOOKUP(C74,customers!$A$1:$A$1001,customers!$G$1:$G$1001,,0)</f>
        <v>United States</v>
      </c>
      <c r="I74" t="str" cm="1">
        <f t="array" ref="I74">INDEX(products!$A$1:$G$49,MATCH(orders!$D74,products!$A$1:$A$49,0),MATCH(orders!I$1,products!$A$1:$G$1,0))</f>
        <v>Ara</v>
      </c>
      <c r="J74" t="str" cm="1">
        <f t="array" ref="J74">INDEX(products!$A$1:$G$49,MATCH(orders!$D74,products!$A$1:$A$49,0),MATCH(orders!J$1,products!$A$1:$G$1,0))</f>
        <v>M</v>
      </c>
      <c r="K74" cm="1">
        <f t="array" ref="K74">INDEX(products!$A$1:$G$49,MATCH(orders!$D74,products!$A$1:$A$49,0),MATCH(orders!K$1,products!$A$1:$G$1,0))</f>
        <v>2.5</v>
      </c>
      <c r="L74" s="4" cm="1">
        <f t="array" ref="L74">INDEX(products!$A$1:$G$49,MATCH(orders!$D74,products!$A$1:$A$49,0),MATCH(orders!L$1,products!$A$1:$G$1,0))</f>
        <v>25.875</v>
      </c>
      <c r="M74" s="4">
        <f t="shared" si="3"/>
        <v>77.625</v>
      </c>
      <c r="N74" t="str">
        <f t="shared" si="4"/>
        <v>Arabica</v>
      </c>
      <c r="O74" t="str">
        <f t="shared" si="5"/>
        <v>Medium</v>
      </c>
      <c r="P74" s="5" t="str">
        <f>IF(_xlfn.XLOOKUP(Orders[[#This Row],[Customer ID]],customers!A74:A1073,customers!I74:I1073,"")="Yes","Yes","No")</f>
        <v>No</v>
      </c>
    </row>
    <row r="75" spans="1:16">
      <c r="A75" s="2" t="s">
        <v>217</v>
      </c>
      <c r="B75" s="3">
        <v>44362</v>
      </c>
      <c r="C75" s="2" t="s">
        <v>218</v>
      </c>
      <c r="D75" t="s">
        <v>122</v>
      </c>
      <c r="E75" s="2">
        <v>5</v>
      </c>
      <c r="F75" s="2" t="str">
        <f>_xlfn.XLOOKUP(C75,customers!$A$1:$A$1001,customers!B74:B1074)</f>
        <v>Leonore Francisco</v>
      </c>
      <c r="G75" s="2" t="str">
        <f>IF(_xlfn.XLOOKUP(C75,customers!$A$1:$A$1001,customers!$C$1:$C$1001,0)=0,"",(_xlfn.XLOOKUP(C75,customers!$A$1:$A$1001,customers!$C$1:$C$1001,0)))</f>
        <v/>
      </c>
      <c r="H75" s="2" t="str">
        <f>_xlfn.XLOOKUP(C75,customers!$A$1:$A$1001,customers!$G$1:$G$1001,,0)</f>
        <v>United States</v>
      </c>
      <c r="I75" t="str" cm="1">
        <f t="array" ref="I75">INDEX(products!$A$1:$G$49,MATCH(orders!$D75,products!$A$1:$A$49,0),MATCH(orders!I$1,products!$A$1:$G$1,0))</f>
        <v>Lib</v>
      </c>
      <c r="J75" t="str" cm="1">
        <f t="array" ref="J75">INDEX(products!$A$1:$G$49,MATCH(orders!$D75,products!$A$1:$A$49,0),MATCH(orders!J$1,products!$A$1:$G$1,0))</f>
        <v>M</v>
      </c>
      <c r="K75" cm="1">
        <f t="array" ref="K75">INDEX(products!$A$1:$G$49,MATCH(orders!$D75,products!$A$1:$A$49,0),MATCH(orders!K$1,products!$A$1:$G$1,0))</f>
        <v>0.2</v>
      </c>
      <c r="L75" s="4" cm="1">
        <f t="array" ref="L75">INDEX(products!$A$1:$G$49,MATCH(orders!$D75,products!$A$1:$A$49,0),MATCH(orders!L$1,products!$A$1:$G$1,0))</f>
        <v>4.365</v>
      </c>
      <c r="M75" s="4">
        <f t="shared" si="3"/>
        <v>21.825</v>
      </c>
      <c r="N75" t="str">
        <f t="shared" si="4"/>
        <v>Liberica</v>
      </c>
      <c r="O75" t="str">
        <f t="shared" si="5"/>
        <v>Medium</v>
      </c>
      <c r="P75" s="5" t="str">
        <f>IF(_xlfn.XLOOKUP(Orders[[#This Row],[Customer ID]],customers!A75:A1074,customers!I75:I1074,"")="Yes","Yes","No")</f>
        <v>Yes</v>
      </c>
    </row>
    <row r="76" spans="1:16">
      <c r="A76" s="2" t="s">
        <v>219</v>
      </c>
      <c r="B76" s="3">
        <v>44396</v>
      </c>
      <c r="C76" s="2" t="s">
        <v>220</v>
      </c>
      <c r="D76" t="s">
        <v>221</v>
      </c>
      <c r="E76" s="2">
        <v>2</v>
      </c>
      <c r="F76" s="2" t="str">
        <f>_xlfn.XLOOKUP(C76,customers!$A$1:$A$1001,customers!B75:B1075)</f>
        <v>Giacobo Skingle</v>
      </c>
      <c r="G76" s="2" t="str">
        <f>IF(_xlfn.XLOOKUP(C76,customers!$A$1:$A$1001,customers!$C$1:$C$1001,0)=0,"",(_xlfn.XLOOKUP(C76,customers!$A$1:$A$1001,customers!$C$1:$C$1001,0)))</f>
        <v>jrangall22@newsvine.com</v>
      </c>
      <c r="H76" s="2" t="str">
        <f>_xlfn.XLOOKUP(C76,customers!$A$1:$A$1001,customers!$G$1:$G$1001,,0)</f>
        <v>United States</v>
      </c>
      <c r="I76" t="str" cm="1">
        <f t="array" ref="I76">INDEX(products!$A$1:$G$49,MATCH(orders!$D76,products!$A$1:$A$49,0),MATCH(orders!I$1,products!$A$1:$G$1,0))</f>
        <v>Exc</v>
      </c>
      <c r="J76" t="str" cm="1">
        <f t="array" ref="J76">INDEX(products!$A$1:$G$49,MATCH(orders!$D76,products!$A$1:$A$49,0),MATCH(orders!J$1,products!$A$1:$G$1,0))</f>
        <v>L</v>
      </c>
      <c r="K76" cm="1">
        <f t="array" ref="K76">INDEX(products!$A$1:$G$49,MATCH(orders!$D76,products!$A$1:$A$49,0),MATCH(orders!K$1,products!$A$1:$G$1,0))</f>
        <v>0.5</v>
      </c>
      <c r="L76" s="4" cm="1">
        <f t="array" ref="L76">INDEX(products!$A$1:$G$49,MATCH(orders!$D76,products!$A$1:$A$49,0),MATCH(orders!L$1,products!$A$1:$G$1,0))</f>
        <v>8.91</v>
      </c>
      <c r="M76" s="4">
        <f t="shared" si="3"/>
        <v>17.82</v>
      </c>
      <c r="N76" t="str">
        <f t="shared" si="4"/>
        <v>Excelsa</v>
      </c>
      <c r="O76" t="str">
        <f t="shared" si="5"/>
        <v>Light</v>
      </c>
      <c r="P76" s="5" t="str">
        <f>IF(_xlfn.XLOOKUP(Orders[[#This Row],[Customer ID]],customers!A76:A1075,customers!I76:I1075,"")="Yes","Yes","No")</f>
        <v>Yes</v>
      </c>
    </row>
    <row r="77" spans="1:16">
      <c r="A77" s="2" t="s">
        <v>222</v>
      </c>
      <c r="B77" s="3">
        <v>44400</v>
      </c>
      <c r="C77" s="2" t="s">
        <v>223</v>
      </c>
      <c r="D77" t="s">
        <v>224</v>
      </c>
      <c r="E77" s="2">
        <v>6</v>
      </c>
      <c r="F77" s="2" t="str">
        <f>_xlfn.XLOOKUP(C77,customers!$A$1:$A$1001,customers!B76:B1076)</f>
        <v>Jacinthe Balsillie</v>
      </c>
      <c r="G77" s="2" t="str">
        <f>IF(_xlfn.XLOOKUP(C77,customers!$A$1:$A$1001,customers!$C$1:$C$1001,0)=0,"",(_xlfn.XLOOKUP(C77,customers!$A$1:$A$1001,customers!$C$1:$C$1001,0)))</f>
        <v>kboorn23@ezinearticles.com</v>
      </c>
      <c r="H77" s="2" t="str">
        <f>_xlfn.XLOOKUP(C77,customers!$A$1:$A$1001,customers!$G$1:$G$1001,,0)</f>
        <v>Ireland</v>
      </c>
      <c r="I77" t="str" cm="1">
        <f t="array" ref="I77">INDEX(products!$A$1:$G$49,MATCH(orders!$D77,products!$A$1:$A$49,0),MATCH(orders!I$1,products!$A$1:$G$1,0))</f>
        <v>Rob</v>
      </c>
      <c r="J77" t="str" cm="1">
        <f t="array" ref="J77">INDEX(products!$A$1:$G$49,MATCH(orders!$D77,products!$A$1:$A$49,0),MATCH(orders!J$1,products!$A$1:$G$1,0))</f>
        <v>D</v>
      </c>
      <c r="K77" cm="1">
        <f t="array" ref="K77">INDEX(products!$A$1:$G$49,MATCH(orders!$D77,products!$A$1:$A$49,0),MATCH(orders!K$1,products!$A$1:$G$1,0))</f>
        <v>1</v>
      </c>
      <c r="L77" s="4" cm="1">
        <f t="array" ref="L77">INDEX(products!$A$1:$G$49,MATCH(orders!$D77,products!$A$1:$A$49,0),MATCH(orders!L$1,products!$A$1:$G$1,0))</f>
        <v>8.95</v>
      </c>
      <c r="M77" s="4">
        <f t="shared" si="3"/>
        <v>53.7</v>
      </c>
      <c r="N77" t="str">
        <f t="shared" si="4"/>
        <v>Robusta</v>
      </c>
      <c r="O77" t="str">
        <f t="shared" si="5"/>
        <v>Dark</v>
      </c>
      <c r="P77" s="5" t="str">
        <f>IF(_xlfn.XLOOKUP(Orders[[#This Row],[Customer ID]],customers!A77:A1076,customers!I77:I1076,"")="Yes","Yes","No")</f>
        <v>Yes</v>
      </c>
    </row>
    <row r="78" spans="1:16">
      <c r="A78" s="2" t="s">
        <v>225</v>
      </c>
      <c r="B78" s="3">
        <v>43855</v>
      </c>
      <c r="C78" s="2" t="s">
        <v>226</v>
      </c>
      <c r="D78" t="s">
        <v>227</v>
      </c>
      <c r="E78" s="2">
        <v>1</v>
      </c>
      <c r="F78" s="2" t="str">
        <f>_xlfn.XLOOKUP(C78,customers!$A$1:$A$1001,customers!B77:B1077)</f>
        <v>Bettina Leffek</v>
      </c>
      <c r="G78" s="2" t="str">
        <f>IF(_xlfn.XLOOKUP(C78,customers!$A$1:$A$1001,customers!$C$1:$C$1001,0)=0,"",(_xlfn.XLOOKUP(C78,customers!$A$1:$A$1001,customers!$C$1:$C$1001,0)))</f>
        <v/>
      </c>
      <c r="H78" s="2" t="str">
        <f>_xlfn.XLOOKUP(C78,customers!$A$1:$A$1001,customers!$G$1:$G$1001,,0)</f>
        <v>Ireland</v>
      </c>
      <c r="I78" t="str" cm="1">
        <f t="array" ref="I78">INDEX(products!$A$1:$G$49,MATCH(orders!$D78,products!$A$1:$A$49,0),MATCH(orders!I$1,products!$A$1:$G$1,0))</f>
        <v>Rob</v>
      </c>
      <c r="J78" t="str" cm="1">
        <f t="array" ref="J78">INDEX(products!$A$1:$G$49,MATCH(orders!$D78,products!$A$1:$A$49,0),MATCH(orders!J$1,products!$A$1:$G$1,0))</f>
        <v>L</v>
      </c>
      <c r="K78" cm="1">
        <f t="array" ref="K78">INDEX(products!$A$1:$G$49,MATCH(orders!$D78,products!$A$1:$A$49,0),MATCH(orders!K$1,products!$A$1:$G$1,0))</f>
        <v>0.2</v>
      </c>
      <c r="L78" s="4" cm="1">
        <f t="array" ref="L78">INDEX(products!$A$1:$G$49,MATCH(orders!$D78,products!$A$1:$A$49,0),MATCH(orders!L$1,products!$A$1:$G$1,0))</f>
        <v>3.585</v>
      </c>
      <c r="M78" s="4">
        <f t="shared" si="3"/>
        <v>3.585</v>
      </c>
      <c r="N78" t="str">
        <f t="shared" si="4"/>
        <v>Robusta</v>
      </c>
      <c r="O78" t="str">
        <f t="shared" si="5"/>
        <v>Light</v>
      </c>
      <c r="P78" s="5" t="str">
        <f>IF(_xlfn.XLOOKUP(Orders[[#This Row],[Customer ID]],customers!A78:A1077,customers!I78:I1077,"")="Yes","Yes","No")</f>
        <v>Yes</v>
      </c>
    </row>
    <row r="79" spans="1:16">
      <c r="A79" s="2" t="s">
        <v>228</v>
      </c>
      <c r="B79" s="3">
        <v>43594</v>
      </c>
      <c r="C79" s="2" t="s">
        <v>229</v>
      </c>
      <c r="D79" t="s">
        <v>96</v>
      </c>
      <c r="E79" s="2">
        <v>2</v>
      </c>
      <c r="F79" s="2" t="str">
        <f>_xlfn.XLOOKUP(C79,customers!$A$1:$A$1001,customers!B78:B1078)</f>
        <v>Jocko Pray</v>
      </c>
      <c r="G79" s="2" t="str">
        <f>IF(_xlfn.XLOOKUP(C79,customers!$A$1:$A$1001,customers!$C$1:$C$1001,0)=0,"",(_xlfn.XLOOKUP(C79,customers!$A$1:$A$1001,customers!$C$1:$C$1001,0)))</f>
        <v>celgey25@webs.com</v>
      </c>
      <c r="H79" s="2" t="str">
        <f>_xlfn.XLOOKUP(C79,customers!$A$1:$A$1001,customers!$G$1:$G$1001,,0)</f>
        <v>United States</v>
      </c>
      <c r="I79" t="str" cm="1">
        <f t="array" ref="I79">INDEX(products!$A$1:$G$49,MATCH(orders!$D79,products!$A$1:$A$49,0),MATCH(orders!I$1,products!$A$1:$G$1,0))</f>
        <v>Exc</v>
      </c>
      <c r="J79" t="str" cm="1">
        <f t="array" ref="J79">INDEX(products!$A$1:$G$49,MATCH(orders!$D79,products!$A$1:$A$49,0),MATCH(orders!J$1,products!$A$1:$G$1,0))</f>
        <v>D</v>
      </c>
      <c r="K79" cm="1">
        <f t="array" ref="K79">INDEX(products!$A$1:$G$49,MATCH(orders!$D79,products!$A$1:$A$49,0),MATCH(orders!K$1,products!$A$1:$G$1,0))</f>
        <v>0.2</v>
      </c>
      <c r="L79" s="4" cm="1">
        <f t="array" ref="L79">INDEX(products!$A$1:$G$49,MATCH(orders!$D79,products!$A$1:$A$49,0),MATCH(orders!L$1,products!$A$1:$G$1,0))</f>
        <v>3.645</v>
      </c>
      <c r="M79" s="4">
        <f t="shared" si="3"/>
        <v>7.29</v>
      </c>
      <c r="N79" t="str">
        <f t="shared" si="4"/>
        <v>Excelsa</v>
      </c>
      <c r="O79" t="str">
        <f t="shared" si="5"/>
        <v>Dark</v>
      </c>
      <c r="P79" s="5" t="str">
        <f>IF(_xlfn.XLOOKUP(Orders[[#This Row],[Customer ID]],customers!A79:A1078,customers!I79:I1078,"")="Yes","Yes","No")</f>
        <v>No</v>
      </c>
    </row>
    <row r="80" spans="1:16">
      <c r="A80" s="2" t="s">
        <v>230</v>
      </c>
      <c r="B80" s="3">
        <v>43920</v>
      </c>
      <c r="C80" s="2" t="s">
        <v>231</v>
      </c>
      <c r="D80" t="s">
        <v>112</v>
      </c>
      <c r="E80" s="2">
        <v>6</v>
      </c>
      <c r="F80" s="2" t="str">
        <f>_xlfn.XLOOKUP(C80,customers!$A$1:$A$1001,customers!B79:B1079)</f>
        <v>Fielding Keinrat</v>
      </c>
      <c r="G80" s="2" t="str">
        <f>IF(_xlfn.XLOOKUP(C80,customers!$A$1:$A$1001,customers!$C$1:$C$1001,0)=0,"",(_xlfn.XLOOKUP(C80,customers!$A$1:$A$1001,customers!$C$1:$C$1001,0)))</f>
        <v>lmizzi26@rakuten.co.jp</v>
      </c>
      <c r="H80" s="2" t="str">
        <f>_xlfn.XLOOKUP(C80,customers!$A$1:$A$1001,customers!$G$1:$G$1001,,0)</f>
        <v>United States</v>
      </c>
      <c r="I80" t="str" cm="1">
        <f t="array" ref="I80">INDEX(products!$A$1:$G$49,MATCH(orders!$D80,products!$A$1:$A$49,0),MATCH(orders!I$1,products!$A$1:$G$1,0))</f>
        <v>Ara</v>
      </c>
      <c r="J80" t="str" cm="1">
        <f t="array" ref="J80">INDEX(products!$A$1:$G$49,MATCH(orders!$D80,products!$A$1:$A$49,0),MATCH(orders!J$1,products!$A$1:$G$1,0))</f>
        <v>M</v>
      </c>
      <c r="K80" cm="1">
        <f t="array" ref="K80">INDEX(products!$A$1:$G$49,MATCH(orders!$D80,products!$A$1:$A$49,0),MATCH(orders!K$1,products!$A$1:$G$1,0))</f>
        <v>0.5</v>
      </c>
      <c r="L80" s="4" cm="1">
        <f t="array" ref="L80">INDEX(products!$A$1:$G$49,MATCH(orders!$D80,products!$A$1:$A$49,0),MATCH(orders!L$1,products!$A$1:$G$1,0))</f>
        <v>6.75</v>
      </c>
      <c r="M80" s="4">
        <f t="shared" si="3"/>
        <v>40.5</v>
      </c>
      <c r="N80" t="str">
        <f t="shared" si="4"/>
        <v>Arabica</v>
      </c>
      <c r="O80" t="str">
        <f t="shared" si="5"/>
        <v>Medium</v>
      </c>
      <c r="P80" s="5" t="str">
        <f>IF(_xlfn.XLOOKUP(Orders[[#This Row],[Customer ID]],customers!A80:A1079,customers!I80:I1079,"")="Yes","Yes","No")</f>
        <v>Yes</v>
      </c>
    </row>
    <row r="81" spans="1:16">
      <c r="A81" s="2" t="s">
        <v>232</v>
      </c>
      <c r="B81" s="3">
        <v>44633</v>
      </c>
      <c r="C81" s="2" t="s">
        <v>233</v>
      </c>
      <c r="D81" t="s">
        <v>234</v>
      </c>
      <c r="E81" s="2">
        <v>4</v>
      </c>
      <c r="F81" s="2" t="str">
        <f>_xlfn.XLOOKUP(C81,customers!$A$1:$A$1001,customers!B80:B1080)</f>
        <v>Say Risborough</v>
      </c>
      <c r="G81" s="2" t="str">
        <f>IF(_xlfn.XLOOKUP(C81,customers!$A$1:$A$1001,customers!$C$1:$C$1001,0)=0,"",(_xlfn.XLOOKUP(C81,customers!$A$1:$A$1001,customers!$C$1:$C$1001,0)))</f>
        <v>cgiacomazzo27@jigsy.com</v>
      </c>
      <c r="H81" s="2" t="str">
        <f>_xlfn.XLOOKUP(C81,customers!$A$1:$A$1001,customers!$G$1:$G$1001,,0)</f>
        <v>United States</v>
      </c>
      <c r="I81" t="str" cm="1">
        <f t="array" ref="I81">INDEX(products!$A$1:$G$49,MATCH(orders!$D81,products!$A$1:$A$49,0),MATCH(orders!I$1,products!$A$1:$G$1,0))</f>
        <v>Rob</v>
      </c>
      <c r="J81" t="str" cm="1">
        <f t="array" ref="J81">INDEX(products!$A$1:$G$49,MATCH(orders!$D81,products!$A$1:$A$49,0),MATCH(orders!J$1,products!$A$1:$G$1,0))</f>
        <v>L</v>
      </c>
      <c r="K81" cm="1">
        <f t="array" ref="K81">INDEX(products!$A$1:$G$49,MATCH(orders!$D81,products!$A$1:$A$49,0),MATCH(orders!K$1,products!$A$1:$G$1,0))</f>
        <v>1</v>
      </c>
      <c r="L81" s="4" cm="1">
        <f t="array" ref="L81">INDEX(products!$A$1:$G$49,MATCH(orders!$D81,products!$A$1:$A$49,0),MATCH(orders!L$1,products!$A$1:$G$1,0))</f>
        <v>11.95</v>
      </c>
      <c r="M81" s="4">
        <f t="shared" si="3"/>
        <v>47.8</v>
      </c>
      <c r="N81" t="str">
        <f t="shared" si="4"/>
        <v>Robusta</v>
      </c>
      <c r="O81" t="str">
        <f t="shared" si="5"/>
        <v>Light</v>
      </c>
      <c r="P81" s="5" t="str">
        <f>IF(_xlfn.XLOOKUP(Orders[[#This Row],[Customer ID]],customers!A81:A1080,customers!I81:I1080,"")="Yes","Yes","No")</f>
        <v>No</v>
      </c>
    </row>
    <row r="82" spans="1:16">
      <c r="A82" s="2" t="s">
        <v>235</v>
      </c>
      <c r="B82" s="3">
        <v>43572</v>
      </c>
      <c r="C82" s="2" t="s">
        <v>236</v>
      </c>
      <c r="D82" t="s">
        <v>237</v>
      </c>
      <c r="E82" s="2">
        <v>5</v>
      </c>
      <c r="F82" s="2" t="str">
        <f>_xlfn.XLOOKUP(C82,customers!$A$1:$A$1001,customers!B81:B1081)</f>
        <v>Kari Swede</v>
      </c>
      <c r="G82" s="2" t="str">
        <f>IF(_xlfn.XLOOKUP(C82,customers!$A$1:$A$1001,customers!$C$1:$C$1001,0)=0,"",(_xlfn.XLOOKUP(C82,customers!$A$1:$A$1001,customers!$C$1:$C$1001,0)))</f>
        <v>aarnow28@arizona.edu</v>
      </c>
      <c r="H82" s="2" t="str">
        <f>_xlfn.XLOOKUP(C82,customers!$A$1:$A$1001,customers!$G$1:$G$1001,,0)</f>
        <v>United States</v>
      </c>
      <c r="I82" t="str" cm="1">
        <f t="array" ref="I82">INDEX(products!$A$1:$G$49,MATCH(orders!$D82,products!$A$1:$A$49,0),MATCH(orders!I$1,products!$A$1:$G$1,0))</f>
        <v>Ara</v>
      </c>
      <c r="J82" t="str" cm="1">
        <f t="array" ref="J82">INDEX(products!$A$1:$G$49,MATCH(orders!$D82,products!$A$1:$A$49,0),MATCH(orders!J$1,products!$A$1:$G$1,0))</f>
        <v>L</v>
      </c>
      <c r="K82" cm="1">
        <f t="array" ref="K82">INDEX(products!$A$1:$G$49,MATCH(orders!$D82,products!$A$1:$A$49,0),MATCH(orders!K$1,products!$A$1:$G$1,0))</f>
        <v>0.5</v>
      </c>
      <c r="L82" s="4" cm="1">
        <f t="array" ref="L82">INDEX(products!$A$1:$G$49,MATCH(orders!$D82,products!$A$1:$A$49,0),MATCH(orders!L$1,products!$A$1:$G$1,0))</f>
        <v>7.77</v>
      </c>
      <c r="M82" s="4">
        <f t="shared" si="3"/>
        <v>38.85</v>
      </c>
      <c r="N82" t="str">
        <f t="shared" si="4"/>
        <v>Arabica</v>
      </c>
      <c r="O82" t="str">
        <f t="shared" si="5"/>
        <v>Light</v>
      </c>
      <c r="P82" s="5" t="str">
        <f>IF(_xlfn.XLOOKUP(Orders[[#This Row],[Customer ID]],customers!A82:A1081,customers!I82:I1081,"")="Yes","Yes","No")</f>
        <v>Yes</v>
      </c>
    </row>
    <row r="83" spans="1:16">
      <c r="A83" s="2" t="s">
        <v>238</v>
      </c>
      <c r="B83" s="3">
        <v>43763</v>
      </c>
      <c r="C83" s="2" t="s">
        <v>239</v>
      </c>
      <c r="D83" t="s">
        <v>149</v>
      </c>
      <c r="E83" s="2">
        <v>3</v>
      </c>
      <c r="F83" s="2" t="str">
        <f>_xlfn.XLOOKUP(C83,customers!$A$1:$A$1001,customers!B82:B1082)</f>
        <v>Dottie Tift</v>
      </c>
      <c r="G83" s="2" t="str">
        <f>IF(_xlfn.XLOOKUP(C83,customers!$A$1:$A$1001,customers!$C$1:$C$1001,0)=0,"",(_xlfn.XLOOKUP(C83,customers!$A$1:$A$1001,customers!$C$1:$C$1001,0)))</f>
        <v>syann29@senate.gov</v>
      </c>
      <c r="H83" s="2" t="str">
        <f>_xlfn.XLOOKUP(C83,customers!$A$1:$A$1001,customers!$G$1:$G$1001,,0)</f>
        <v>United States</v>
      </c>
      <c r="I83" t="str" cm="1">
        <f t="array" ref="I83">INDEX(products!$A$1:$G$49,MATCH(orders!$D83,products!$A$1:$A$49,0),MATCH(orders!I$1,products!$A$1:$G$1,0))</f>
        <v>Lib</v>
      </c>
      <c r="J83" t="str" cm="1">
        <f t="array" ref="J83">INDEX(products!$A$1:$G$49,MATCH(orders!$D83,products!$A$1:$A$49,0),MATCH(orders!J$1,products!$A$1:$G$1,0))</f>
        <v>L</v>
      </c>
      <c r="K83" cm="1">
        <f t="array" ref="K83">INDEX(products!$A$1:$G$49,MATCH(orders!$D83,products!$A$1:$A$49,0),MATCH(orders!K$1,products!$A$1:$G$1,0))</f>
        <v>2.5</v>
      </c>
      <c r="L83" s="4" cm="1">
        <f t="array" ref="L83">INDEX(products!$A$1:$G$49,MATCH(orders!$D83,products!$A$1:$A$49,0),MATCH(orders!L$1,products!$A$1:$G$1,0))</f>
        <v>36.455</v>
      </c>
      <c r="M83" s="4">
        <f t="shared" si="3"/>
        <v>109.365</v>
      </c>
      <c r="N83" t="str">
        <f t="shared" si="4"/>
        <v>Liberica</v>
      </c>
      <c r="O83" t="str">
        <f t="shared" si="5"/>
        <v>Light</v>
      </c>
      <c r="P83" s="5" t="str">
        <f>IF(_xlfn.XLOOKUP(Orders[[#This Row],[Customer ID]],customers!A83:A1082,customers!I83:I1082,"")="Yes","Yes","No")</f>
        <v>Yes</v>
      </c>
    </row>
    <row r="84" spans="1:16">
      <c r="A84" s="2" t="s">
        <v>240</v>
      </c>
      <c r="B84" s="3">
        <v>43721</v>
      </c>
      <c r="C84" s="2" t="s">
        <v>241</v>
      </c>
      <c r="D84" t="s">
        <v>242</v>
      </c>
      <c r="E84" s="2">
        <v>3</v>
      </c>
      <c r="F84" s="2" t="str">
        <f>_xlfn.XLOOKUP(C84,customers!$A$1:$A$1001,customers!B83:B1083)</f>
        <v>Claiborne Feye</v>
      </c>
      <c r="G84" s="2" t="str">
        <f>IF(_xlfn.XLOOKUP(C84,customers!$A$1:$A$1001,customers!$C$1:$C$1001,0)=0,"",(_xlfn.XLOOKUP(C84,customers!$A$1:$A$1001,customers!$C$1:$C$1001,0)))</f>
        <v>bnaulls2a@tiny.cc</v>
      </c>
      <c r="H84" s="2" t="str">
        <f>_xlfn.XLOOKUP(C84,customers!$A$1:$A$1001,customers!$G$1:$G$1001,,0)</f>
        <v>Ireland</v>
      </c>
      <c r="I84" t="str" cm="1">
        <f t="array" ref="I84">INDEX(products!$A$1:$G$49,MATCH(orders!$D84,products!$A$1:$A$49,0),MATCH(orders!I$1,products!$A$1:$G$1,0))</f>
        <v>Lib</v>
      </c>
      <c r="J84" t="str" cm="1">
        <f t="array" ref="J84">INDEX(products!$A$1:$G$49,MATCH(orders!$D84,products!$A$1:$A$49,0),MATCH(orders!J$1,products!$A$1:$G$1,0))</f>
        <v>M</v>
      </c>
      <c r="K84" cm="1">
        <f t="array" ref="K84">INDEX(products!$A$1:$G$49,MATCH(orders!$D84,products!$A$1:$A$49,0),MATCH(orders!K$1,products!$A$1:$G$1,0))</f>
        <v>2.5</v>
      </c>
      <c r="L84" s="4" cm="1">
        <f t="array" ref="L84">INDEX(products!$A$1:$G$49,MATCH(orders!$D84,products!$A$1:$A$49,0),MATCH(orders!L$1,products!$A$1:$G$1,0))</f>
        <v>33.465</v>
      </c>
      <c r="M84" s="4">
        <f t="shared" si="3"/>
        <v>100.395</v>
      </c>
      <c r="N84" t="str">
        <f t="shared" si="4"/>
        <v>Liberica</v>
      </c>
      <c r="O84" t="str">
        <f t="shared" si="5"/>
        <v>Medium</v>
      </c>
      <c r="P84" s="5" t="str">
        <f>IF(_xlfn.XLOOKUP(Orders[[#This Row],[Customer ID]],customers!A84:A1083,customers!I84:I1083,"")="Yes","Yes","No")</f>
        <v>Yes</v>
      </c>
    </row>
    <row r="85" spans="1:16">
      <c r="A85" s="2" t="s">
        <v>243</v>
      </c>
      <c r="B85" s="3">
        <v>43933</v>
      </c>
      <c r="C85" s="2" t="s">
        <v>244</v>
      </c>
      <c r="D85" t="s">
        <v>80</v>
      </c>
      <c r="E85" s="2">
        <v>4</v>
      </c>
      <c r="F85" s="2" t="str">
        <f>_xlfn.XLOOKUP(C85,customers!$A$1:$A$1001,customers!B84:B1084)</f>
        <v>Sherman Mewrcik</v>
      </c>
      <c r="G85" s="2" t="str">
        <f>IF(_xlfn.XLOOKUP(C85,customers!$A$1:$A$1001,customers!$C$1:$C$1001,0)=0,"",(_xlfn.XLOOKUP(C85,customers!$A$1:$A$1001,customers!$C$1:$C$1001,0)))</f>
        <v/>
      </c>
      <c r="H85" s="2" t="str">
        <f>_xlfn.XLOOKUP(C85,customers!$A$1:$A$1001,customers!$G$1:$G$1001,,0)</f>
        <v>United States</v>
      </c>
      <c r="I85" t="str" cm="1">
        <f t="array" ref="I85">INDEX(products!$A$1:$G$49,MATCH(orders!$D85,products!$A$1:$A$49,0),MATCH(orders!I$1,products!$A$1:$G$1,0))</f>
        <v>Rob</v>
      </c>
      <c r="J85" t="str" cm="1">
        <f t="array" ref="J85">INDEX(products!$A$1:$G$49,MATCH(orders!$D85,products!$A$1:$A$49,0),MATCH(orders!J$1,products!$A$1:$G$1,0))</f>
        <v>D</v>
      </c>
      <c r="K85" cm="1">
        <f t="array" ref="K85">INDEX(products!$A$1:$G$49,MATCH(orders!$D85,products!$A$1:$A$49,0),MATCH(orders!K$1,products!$A$1:$G$1,0))</f>
        <v>2.5</v>
      </c>
      <c r="L85" s="4" cm="1">
        <f t="array" ref="L85">INDEX(products!$A$1:$G$49,MATCH(orders!$D85,products!$A$1:$A$49,0),MATCH(orders!L$1,products!$A$1:$G$1,0))</f>
        <v>20.585</v>
      </c>
      <c r="M85" s="4">
        <f t="shared" si="3"/>
        <v>82.34</v>
      </c>
      <c r="N85" t="str">
        <f t="shared" si="4"/>
        <v>Robusta</v>
      </c>
      <c r="O85" t="str">
        <f t="shared" si="5"/>
        <v>Dark</v>
      </c>
      <c r="P85" s="5" t="str">
        <f>IF(_xlfn.XLOOKUP(Orders[[#This Row],[Customer ID]],customers!A85:A1084,customers!I85:I1084,"")="Yes","Yes","No")</f>
        <v>Yes</v>
      </c>
    </row>
    <row r="86" spans="1:16">
      <c r="A86" s="2" t="s">
        <v>245</v>
      </c>
      <c r="B86" s="3">
        <v>43783</v>
      </c>
      <c r="C86" s="2" t="s">
        <v>246</v>
      </c>
      <c r="D86" t="s">
        <v>128</v>
      </c>
      <c r="E86" s="2">
        <v>1</v>
      </c>
      <c r="F86" s="2" t="str">
        <f>_xlfn.XLOOKUP(C86,customers!$A$1:$A$1001,customers!B85:B1085)</f>
        <v>Stanislaus Valsler</v>
      </c>
      <c r="G86" s="2" t="str">
        <f>IF(_xlfn.XLOOKUP(C86,customers!$A$1:$A$1001,customers!$C$1:$C$1001,0)=0,"",(_xlfn.XLOOKUP(C86,customers!$A$1:$A$1001,customers!$C$1:$C$1001,0)))</f>
        <v>zsherewood2c@apache.org</v>
      </c>
      <c r="H86" s="2" t="str">
        <f>_xlfn.XLOOKUP(C86,customers!$A$1:$A$1001,customers!$G$1:$G$1001,,0)</f>
        <v>United States</v>
      </c>
      <c r="I86" t="str" cm="1">
        <f t="array" ref="I86">INDEX(products!$A$1:$G$49,MATCH(orders!$D86,products!$A$1:$A$49,0),MATCH(orders!I$1,products!$A$1:$G$1,0))</f>
        <v>Lib</v>
      </c>
      <c r="J86" t="str" cm="1">
        <f t="array" ref="J86">INDEX(products!$A$1:$G$49,MATCH(orders!$D86,products!$A$1:$A$49,0),MATCH(orders!J$1,products!$A$1:$G$1,0))</f>
        <v>L</v>
      </c>
      <c r="K86" cm="1">
        <f t="array" ref="K86">INDEX(products!$A$1:$G$49,MATCH(orders!$D86,products!$A$1:$A$49,0),MATCH(orders!K$1,products!$A$1:$G$1,0))</f>
        <v>0.5</v>
      </c>
      <c r="L86" s="4" cm="1">
        <f t="array" ref="L86">INDEX(products!$A$1:$G$49,MATCH(orders!$D86,products!$A$1:$A$49,0),MATCH(orders!L$1,products!$A$1:$G$1,0))</f>
        <v>9.51</v>
      </c>
      <c r="M86" s="4">
        <f t="shared" si="3"/>
        <v>9.51</v>
      </c>
      <c r="N86" t="str">
        <f t="shared" si="4"/>
        <v>Liberica</v>
      </c>
      <c r="O86" t="str">
        <f t="shared" si="5"/>
        <v>Light</v>
      </c>
      <c r="P86" s="5" t="str">
        <f>IF(_xlfn.XLOOKUP(Orders[[#This Row],[Customer ID]],customers!A86:A1085,customers!I86:I1085,"")="Yes","Yes","No")</f>
        <v>No</v>
      </c>
    </row>
    <row r="87" spans="1:16">
      <c r="A87" s="2" t="s">
        <v>247</v>
      </c>
      <c r="B87" s="3">
        <v>43664</v>
      </c>
      <c r="C87" s="2" t="s">
        <v>248</v>
      </c>
      <c r="D87" t="s">
        <v>249</v>
      </c>
      <c r="E87" s="2">
        <v>3</v>
      </c>
      <c r="F87" s="2" t="str">
        <f>_xlfn.XLOOKUP(C87,customers!$A$1:$A$1001,customers!B86:B1086)</f>
        <v>Serena Earley</v>
      </c>
      <c r="G87" s="2" t="str">
        <f>IF(_xlfn.XLOOKUP(C87,customers!$A$1:$A$1001,customers!$C$1:$C$1001,0)=0,"",(_xlfn.XLOOKUP(C87,customers!$A$1:$A$1001,customers!$C$1:$C$1001,0)))</f>
        <v>jdufaire2d@fc2.com</v>
      </c>
      <c r="H87" s="2" t="str">
        <f>_xlfn.XLOOKUP(C87,customers!$A$1:$A$1001,customers!$G$1:$G$1001,,0)</f>
        <v>United States</v>
      </c>
      <c r="I87" t="str" cm="1">
        <f t="array" ref="I87">INDEX(products!$A$1:$G$49,MATCH(orders!$D87,products!$A$1:$A$49,0),MATCH(orders!I$1,products!$A$1:$G$1,0))</f>
        <v>Ara</v>
      </c>
      <c r="J87" t="str" cm="1">
        <f t="array" ref="J87">INDEX(products!$A$1:$G$49,MATCH(orders!$D87,products!$A$1:$A$49,0),MATCH(orders!J$1,products!$A$1:$G$1,0))</f>
        <v>L</v>
      </c>
      <c r="K87" cm="1">
        <f t="array" ref="K87">INDEX(products!$A$1:$G$49,MATCH(orders!$D87,products!$A$1:$A$49,0),MATCH(orders!K$1,products!$A$1:$G$1,0))</f>
        <v>2.5</v>
      </c>
      <c r="L87" s="4" cm="1">
        <f t="array" ref="L87">INDEX(products!$A$1:$G$49,MATCH(orders!$D87,products!$A$1:$A$49,0),MATCH(orders!L$1,products!$A$1:$G$1,0))</f>
        <v>29.785</v>
      </c>
      <c r="M87" s="4">
        <f t="shared" si="3"/>
        <v>89.355</v>
      </c>
      <c r="N87" t="str">
        <f t="shared" si="4"/>
        <v>Arabica</v>
      </c>
      <c r="O87" t="str">
        <f t="shared" si="5"/>
        <v>Light</v>
      </c>
      <c r="P87" s="5" t="str">
        <f>IF(_xlfn.XLOOKUP(Orders[[#This Row],[Customer ID]],customers!A87:A1086,customers!I87:I1086,"")="Yes","Yes","No")</f>
        <v>No</v>
      </c>
    </row>
    <row r="88" spans="1:16">
      <c r="A88" s="2" t="s">
        <v>247</v>
      </c>
      <c r="B88" s="3">
        <v>43664</v>
      </c>
      <c r="C88" s="2" t="s">
        <v>248</v>
      </c>
      <c r="D88" t="s">
        <v>99</v>
      </c>
      <c r="E88" s="2">
        <v>4</v>
      </c>
      <c r="F88" s="2" t="str">
        <f>_xlfn.XLOOKUP(C88,customers!$A$1:$A$1001,customers!B87:B1087)</f>
        <v>Minny Chamberlayne</v>
      </c>
      <c r="G88" s="2" t="str">
        <f>IF(_xlfn.XLOOKUP(C88,customers!$A$1:$A$1001,customers!$C$1:$C$1001,0)=0,"",(_xlfn.XLOOKUP(C88,customers!$A$1:$A$1001,customers!$C$1:$C$1001,0)))</f>
        <v>jdufaire2d@fc2.com</v>
      </c>
      <c r="H88" s="2" t="str">
        <f>_xlfn.XLOOKUP(C88,customers!$A$1:$A$1001,customers!$G$1:$G$1001,,0)</f>
        <v>United States</v>
      </c>
      <c r="I88" t="str" cm="1">
        <f t="array" ref="I88">INDEX(products!$A$1:$G$49,MATCH(orders!$D88,products!$A$1:$A$49,0),MATCH(orders!I$1,products!$A$1:$G$1,0))</f>
        <v>Ara</v>
      </c>
      <c r="J88" t="str" cm="1">
        <f t="array" ref="J88">INDEX(products!$A$1:$G$49,MATCH(orders!$D88,products!$A$1:$A$49,0),MATCH(orders!J$1,products!$A$1:$G$1,0))</f>
        <v>D</v>
      </c>
      <c r="K88" cm="1">
        <f t="array" ref="K88">INDEX(products!$A$1:$G$49,MATCH(orders!$D88,products!$A$1:$A$49,0),MATCH(orders!K$1,products!$A$1:$G$1,0))</f>
        <v>0.2</v>
      </c>
      <c r="L88" s="4" cm="1">
        <f t="array" ref="L88">INDEX(products!$A$1:$G$49,MATCH(orders!$D88,products!$A$1:$A$49,0),MATCH(orders!L$1,products!$A$1:$G$1,0))</f>
        <v>2.985</v>
      </c>
      <c r="M88" s="4">
        <f t="shared" si="3"/>
        <v>11.94</v>
      </c>
      <c r="N88" t="str">
        <f t="shared" si="4"/>
        <v>Arabica</v>
      </c>
      <c r="O88" t="str">
        <f t="shared" si="5"/>
        <v>Dark</v>
      </c>
      <c r="P88" s="5" t="str">
        <f>IF(_xlfn.XLOOKUP(Orders[[#This Row],[Customer ID]],customers!A88:A1087,customers!I88:I1087,"")="Yes","Yes","No")</f>
        <v>No</v>
      </c>
    </row>
    <row r="89" spans="1:16">
      <c r="A89" s="2" t="s">
        <v>250</v>
      </c>
      <c r="B89" s="3">
        <v>44289</v>
      </c>
      <c r="C89" s="2" t="s">
        <v>251</v>
      </c>
      <c r="D89" t="s">
        <v>106</v>
      </c>
      <c r="E89" s="2">
        <v>3</v>
      </c>
      <c r="F89" s="2" t="str">
        <f>_xlfn.XLOOKUP(C89,customers!$A$1:$A$1001,customers!B88:B1088)</f>
        <v>Elysee Sketch</v>
      </c>
      <c r="G89" s="2" t="str">
        <f>IF(_xlfn.XLOOKUP(C89,customers!$A$1:$A$1001,customers!$C$1:$C$1001,0)=0,"",(_xlfn.XLOOKUP(C89,customers!$A$1:$A$1001,customers!$C$1:$C$1001,0)))</f>
        <v>bkeaveney2f@netlog.com</v>
      </c>
      <c r="H89" s="2" t="str">
        <f>_xlfn.XLOOKUP(C89,customers!$A$1:$A$1001,customers!$G$1:$G$1001,,0)</f>
        <v>United States</v>
      </c>
      <c r="I89" t="str" cm="1">
        <f t="array" ref="I89">INDEX(products!$A$1:$G$49,MATCH(orders!$D89,products!$A$1:$A$49,0),MATCH(orders!I$1,products!$A$1:$G$1,0))</f>
        <v>Ara</v>
      </c>
      <c r="J89" t="str" cm="1">
        <f t="array" ref="J89">INDEX(products!$A$1:$G$49,MATCH(orders!$D89,products!$A$1:$A$49,0),MATCH(orders!J$1,products!$A$1:$G$1,0))</f>
        <v>M</v>
      </c>
      <c r="K89" cm="1">
        <f t="array" ref="K89">INDEX(products!$A$1:$G$49,MATCH(orders!$D89,products!$A$1:$A$49,0),MATCH(orders!K$1,products!$A$1:$G$1,0))</f>
        <v>1</v>
      </c>
      <c r="L89" s="4" cm="1">
        <f t="array" ref="L89">INDEX(products!$A$1:$G$49,MATCH(orders!$D89,products!$A$1:$A$49,0),MATCH(orders!L$1,products!$A$1:$G$1,0))</f>
        <v>11.25</v>
      </c>
      <c r="M89" s="4">
        <f t="shared" si="3"/>
        <v>33.75</v>
      </c>
      <c r="N89" t="str">
        <f t="shared" si="4"/>
        <v>Arabica</v>
      </c>
      <c r="O89" t="str">
        <f t="shared" si="5"/>
        <v>Medium</v>
      </c>
      <c r="P89" s="5" t="str">
        <f>IF(_xlfn.XLOOKUP(Orders[[#This Row],[Customer ID]],customers!A89:A1088,customers!I89:I1088,"")="Yes","Yes","No")</f>
        <v>No</v>
      </c>
    </row>
    <row r="90" spans="1:16">
      <c r="A90" s="2" t="s">
        <v>252</v>
      </c>
      <c r="B90" s="3">
        <v>44284</v>
      </c>
      <c r="C90" s="2" t="s">
        <v>253</v>
      </c>
      <c r="D90" t="s">
        <v>234</v>
      </c>
      <c r="E90" s="2">
        <v>3</v>
      </c>
      <c r="F90" s="2" t="str">
        <f>_xlfn.XLOOKUP(C90,customers!$A$1:$A$1001,customers!B89:B1089)</f>
        <v>Odille Thynne</v>
      </c>
      <c r="G90" s="2" t="str">
        <f>IF(_xlfn.XLOOKUP(C90,customers!$A$1:$A$1001,customers!$C$1:$C$1001,0)=0,"",(_xlfn.XLOOKUP(C90,customers!$A$1:$A$1001,customers!$C$1:$C$1001,0)))</f>
        <v>egrise2g@cargocollective.com</v>
      </c>
      <c r="H90" s="2" t="str">
        <f>_xlfn.XLOOKUP(C90,customers!$A$1:$A$1001,customers!$G$1:$G$1001,,0)</f>
        <v>United States</v>
      </c>
      <c r="I90" t="str" cm="1">
        <f t="array" ref="I90">INDEX(products!$A$1:$G$49,MATCH(orders!$D90,products!$A$1:$A$49,0),MATCH(orders!I$1,products!$A$1:$G$1,0))</f>
        <v>Rob</v>
      </c>
      <c r="J90" t="str" cm="1">
        <f t="array" ref="J90">INDEX(products!$A$1:$G$49,MATCH(orders!$D90,products!$A$1:$A$49,0),MATCH(orders!J$1,products!$A$1:$G$1,0))</f>
        <v>L</v>
      </c>
      <c r="K90" cm="1">
        <f t="array" ref="K90">INDEX(products!$A$1:$G$49,MATCH(orders!$D90,products!$A$1:$A$49,0),MATCH(orders!K$1,products!$A$1:$G$1,0))</f>
        <v>1</v>
      </c>
      <c r="L90" s="4" cm="1">
        <f t="array" ref="L90">INDEX(products!$A$1:$G$49,MATCH(orders!$D90,products!$A$1:$A$49,0),MATCH(orders!L$1,products!$A$1:$G$1,0))</f>
        <v>11.95</v>
      </c>
      <c r="M90" s="4">
        <f t="shared" si="3"/>
        <v>35.85</v>
      </c>
      <c r="N90" t="str">
        <f t="shared" si="4"/>
        <v>Robusta</v>
      </c>
      <c r="O90" t="str">
        <f t="shared" si="5"/>
        <v>Light</v>
      </c>
      <c r="P90" s="5" t="str">
        <f>IF(_xlfn.XLOOKUP(Orders[[#This Row],[Customer ID]],customers!A90:A1089,customers!I90:I1089,"")="Yes","Yes","No")</f>
        <v>No</v>
      </c>
    </row>
    <row r="91" spans="1:16">
      <c r="A91" s="2" t="s">
        <v>254</v>
      </c>
      <c r="B91" s="3">
        <v>44545</v>
      </c>
      <c r="C91" s="2" t="s">
        <v>255</v>
      </c>
      <c r="D91" t="s">
        <v>51</v>
      </c>
      <c r="E91" s="2">
        <v>6</v>
      </c>
      <c r="F91" s="2" t="str">
        <f>_xlfn.XLOOKUP(C91,customers!$A$1:$A$1001,customers!B90:B1090)</f>
        <v>Katerina Melloi</v>
      </c>
      <c r="G91" s="2" t="str">
        <f>IF(_xlfn.XLOOKUP(C91,customers!$A$1:$A$1001,customers!$C$1:$C$1001,0)=0,"",(_xlfn.XLOOKUP(C91,customers!$A$1:$A$1001,customers!$C$1:$C$1001,0)))</f>
        <v>tgottelier2h@vistaprint.com</v>
      </c>
      <c r="H91" s="2" t="str">
        <f>_xlfn.XLOOKUP(C91,customers!$A$1:$A$1001,customers!$G$1:$G$1001,,0)</f>
        <v>United States</v>
      </c>
      <c r="I91" t="str" cm="1">
        <f t="array" ref="I91">INDEX(products!$A$1:$G$49,MATCH(orders!$D91,products!$A$1:$A$49,0),MATCH(orders!I$1,products!$A$1:$G$1,0))</f>
        <v>Ara</v>
      </c>
      <c r="J91" t="str" cm="1">
        <f t="array" ref="J91">INDEX(products!$A$1:$G$49,MATCH(orders!$D91,products!$A$1:$A$49,0),MATCH(orders!J$1,products!$A$1:$G$1,0))</f>
        <v>L</v>
      </c>
      <c r="K91" cm="1">
        <f t="array" ref="K91">INDEX(products!$A$1:$G$49,MATCH(orders!$D91,products!$A$1:$A$49,0),MATCH(orders!K$1,products!$A$1:$G$1,0))</f>
        <v>1</v>
      </c>
      <c r="L91" s="4" cm="1">
        <f t="array" ref="L91">INDEX(products!$A$1:$G$49,MATCH(orders!$D91,products!$A$1:$A$49,0),MATCH(orders!L$1,products!$A$1:$G$1,0))</f>
        <v>12.95</v>
      </c>
      <c r="M91" s="4">
        <f t="shared" si="3"/>
        <v>77.7</v>
      </c>
      <c r="N91" t="str">
        <f t="shared" si="4"/>
        <v>Arabica</v>
      </c>
      <c r="O91" t="str">
        <f t="shared" si="5"/>
        <v>Light</v>
      </c>
      <c r="P91" s="5" t="str">
        <f>IF(_xlfn.XLOOKUP(Orders[[#This Row],[Customer ID]],customers!A91:A1090,customers!I91:I1090,"")="Yes","Yes","No")</f>
        <v>No</v>
      </c>
    </row>
    <row r="92" spans="1:16">
      <c r="A92" s="2" t="s">
        <v>256</v>
      </c>
      <c r="B92" s="3">
        <v>43971</v>
      </c>
      <c r="C92" s="2" t="s">
        <v>257</v>
      </c>
      <c r="D92" t="s">
        <v>51</v>
      </c>
      <c r="E92" s="2">
        <v>4</v>
      </c>
      <c r="F92" s="2" t="str">
        <f>_xlfn.XLOOKUP(C92,customers!$A$1:$A$1001,customers!B91:B1091)</f>
        <v>Abrahan Mussen</v>
      </c>
      <c r="G92" s="2" t="str">
        <f>IF(_xlfn.XLOOKUP(C92,customers!$A$1:$A$1001,customers!$C$1:$C$1001,0)=0,"",(_xlfn.XLOOKUP(C92,customers!$A$1:$A$1001,customers!$C$1:$C$1001,0)))</f>
        <v/>
      </c>
      <c r="H92" s="2" t="str">
        <f>_xlfn.XLOOKUP(C92,customers!$A$1:$A$1001,customers!$G$1:$G$1001,,0)</f>
        <v>Ireland</v>
      </c>
      <c r="I92" t="str" cm="1">
        <f t="array" ref="I92">INDEX(products!$A$1:$G$49,MATCH(orders!$D92,products!$A$1:$A$49,0),MATCH(orders!I$1,products!$A$1:$G$1,0))</f>
        <v>Ara</v>
      </c>
      <c r="J92" t="str" cm="1">
        <f t="array" ref="J92">INDEX(products!$A$1:$G$49,MATCH(orders!$D92,products!$A$1:$A$49,0),MATCH(orders!J$1,products!$A$1:$G$1,0))</f>
        <v>L</v>
      </c>
      <c r="K92" cm="1">
        <f t="array" ref="K92">INDEX(products!$A$1:$G$49,MATCH(orders!$D92,products!$A$1:$A$49,0),MATCH(orders!K$1,products!$A$1:$G$1,0))</f>
        <v>1</v>
      </c>
      <c r="L92" s="4" cm="1">
        <f t="array" ref="L92">INDEX(products!$A$1:$G$49,MATCH(orders!$D92,products!$A$1:$A$49,0),MATCH(orders!L$1,products!$A$1:$G$1,0))</f>
        <v>12.95</v>
      </c>
      <c r="M92" s="4">
        <f t="shared" si="3"/>
        <v>51.8</v>
      </c>
      <c r="N92" t="str">
        <f t="shared" si="4"/>
        <v>Arabica</v>
      </c>
      <c r="O92" t="str">
        <f t="shared" si="5"/>
        <v>Light</v>
      </c>
      <c r="P92" s="5" t="str">
        <f>IF(_xlfn.XLOOKUP(Orders[[#This Row],[Customer ID]],customers!A92:A1091,customers!I92:I1091,"")="Yes","Yes","No")</f>
        <v>Yes</v>
      </c>
    </row>
    <row r="93" spans="1:16">
      <c r="A93" s="2" t="s">
        <v>258</v>
      </c>
      <c r="B93" s="3">
        <v>44137</v>
      </c>
      <c r="C93" s="2" t="s">
        <v>259</v>
      </c>
      <c r="D93" t="s">
        <v>216</v>
      </c>
      <c r="E93" s="2">
        <v>4</v>
      </c>
      <c r="F93" s="2" t="str">
        <f>_xlfn.XLOOKUP(C93,customers!$A$1:$A$1001,customers!B92:B1092)</f>
        <v>Anny Mundford</v>
      </c>
      <c r="G93" s="2" t="str">
        <f>IF(_xlfn.XLOOKUP(C93,customers!$A$1:$A$1001,customers!$C$1:$C$1001,0)=0,"",(_xlfn.XLOOKUP(C93,customers!$A$1:$A$1001,customers!$C$1:$C$1001,0)))</f>
        <v>agreenhead2j@dailymail.co.uk</v>
      </c>
      <c r="H93" s="2" t="str">
        <f>_xlfn.XLOOKUP(C93,customers!$A$1:$A$1001,customers!$G$1:$G$1001,,0)</f>
        <v>United States</v>
      </c>
      <c r="I93" t="str" cm="1">
        <f t="array" ref="I93">INDEX(products!$A$1:$G$49,MATCH(orders!$D93,products!$A$1:$A$49,0),MATCH(orders!I$1,products!$A$1:$G$1,0))</f>
        <v>Ara</v>
      </c>
      <c r="J93" t="str" cm="1">
        <f t="array" ref="J93">INDEX(products!$A$1:$G$49,MATCH(orders!$D93,products!$A$1:$A$49,0),MATCH(orders!J$1,products!$A$1:$G$1,0))</f>
        <v>M</v>
      </c>
      <c r="K93" cm="1">
        <f t="array" ref="K93">INDEX(products!$A$1:$G$49,MATCH(orders!$D93,products!$A$1:$A$49,0),MATCH(orders!K$1,products!$A$1:$G$1,0))</f>
        <v>2.5</v>
      </c>
      <c r="L93" s="4" cm="1">
        <f t="array" ref="L93">INDEX(products!$A$1:$G$49,MATCH(orders!$D93,products!$A$1:$A$49,0),MATCH(orders!L$1,products!$A$1:$G$1,0))</f>
        <v>25.875</v>
      </c>
      <c r="M93" s="4">
        <f t="shared" si="3"/>
        <v>103.5</v>
      </c>
      <c r="N93" t="str">
        <f t="shared" si="4"/>
        <v>Arabica</v>
      </c>
      <c r="O93" t="str">
        <f t="shared" si="5"/>
        <v>Medium</v>
      </c>
      <c r="P93" s="5" t="str">
        <f>IF(_xlfn.XLOOKUP(Orders[[#This Row],[Customer ID]],customers!A93:A1092,customers!I93:I1092,"")="Yes","Yes","No")</f>
        <v>No</v>
      </c>
    </row>
    <row r="94" spans="1:16">
      <c r="A94" s="2" t="s">
        <v>260</v>
      </c>
      <c r="B94" s="3">
        <v>44037</v>
      </c>
      <c r="C94" s="2" t="s">
        <v>261</v>
      </c>
      <c r="D94" t="s">
        <v>182</v>
      </c>
      <c r="E94" s="2">
        <v>3</v>
      </c>
      <c r="F94" s="2" t="str">
        <f>_xlfn.XLOOKUP(C94,customers!$A$1:$A$1001,customers!B93:B1093)</f>
        <v>Isa Blazewicz</v>
      </c>
      <c r="G94" s="2" t="str">
        <f>IF(_xlfn.XLOOKUP(C94,customers!$A$1:$A$1001,customers!$C$1:$C$1001,0)=0,"",(_xlfn.XLOOKUP(C94,customers!$A$1:$A$1001,customers!$C$1:$C$1001,0)))</f>
        <v/>
      </c>
      <c r="H94" s="2" t="str">
        <f>_xlfn.XLOOKUP(C94,customers!$A$1:$A$1001,customers!$G$1:$G$1001,,0)</f>
        <v>United States</v>
      </c>
      <c r="I94" t="str" cm="1">
        <f t="array" ref="I94">INDEX(products!$A$1:$G$49,MATCH(orders!$D94,products!$A$1:$A$49,0),MATCH(orders!I$1,products!$A$1:$G$1,0))</f>
        <v>Exc</v>
      </c>
      <c r="J94" t="str" cm="1">
        <f t="array" ref="J94">INDEX(products!$A$1:$G$49,MATCH(orders!$D94,products!$A$1:$A$49,0),MATCH(orders!J$1,products!$A$1:$G$1,0))</f>
        <v>L</v>
      </c>
      <c r="K94" cm="1">
        <f t="array" ref="K94">INDEX(products!$A$1:$G$49,MATCH(orders!$D94,products!$A$1:$A$49,0),MATCH(orders!K$1,products!$A$1:$G$1,0))</f>
        <v>1</v>
      </c>
      <c r="L94" s="4" cm="1">
        <f t="array" ref="L94">INDEX(products!$A$1:$G$49,MATCH(orders!$D94,products!$A$1:$A$49,0),MATCH(orders!L$1,products!$A$1:$G$1,0))</f>
        <v>14.85</v>
      </c>
      <c r="M94" s="4">
        <f t="shared" si="3"/>
        <v>44.55</v>
      </c>
      <c r="N94" t="str">
        <f t="shared" si="4"/>
        <v>Excelsa</v>
      </c>
      <c r="O94" t="str">
        <f t="shared" si="5"/>
        <v>Light</v>
      </c>
      <c r="P94" s="5" t="str">
        <f>IF(_xlfn.XLOOKUP(Orders[[#This Row],[Customer ID]],customers!A94:A1093,customers!I94:I1093,"")="Yes","Yes","No")</f>
        <v>Yes</v>
      </c>
    </row>
    <row r="95" spans="1:16">
      <c r="A95" s="2" t="s">
        <v>262</v>
      </c>
      <c r="B95" s="3">
        <v>43538</v>
      </c>
      <c r="C95" s="2" t="s">
        <v>263</v>
      </c>
      <c r="D95" t="s">
        <v>221</v>
      </c>
      <c r="E95" s="2">
        <v>4</v>
      </c>
      <c r="F95" s="2" t="str">
        <f>_xlfn.XLOOKUP(C95,customers!$A$1:$A$1001,customers!B94:B1094)</f>
        <v>Mord Meriet</v>
      </c>
      <c r="G95" s="2" t="str">
        <f>IF(_xlfn.XLOOKUP(C95,customers!$A$1:$A$1001,customers!$C$1:$C$1001,0)=0,"",(_xlfn.XLOOKUP(C95,customers!$A$1:$A$1001,customers!$C$1:$C$1001,0)))</f>
        <v>elangcaster2l@spotify.com</v>
      </c>
      <c r="H95" s="2" t="str">
        <f>_xlfn.XLOOKUP(C95,customers!$A$1:$A$1001,customers!$G$1:$G$1001,,0)</f>
        <v>United Kingdom</v>
      </c>
      <c r="I95" t="str" cm="1">
        <f t="array" ref="I95">INDEX(products!$A$1:$G$49,MATCH(orders!$D95,products!$A$1:$A$49,0),MATCH(orders!I$1,products!$A$1:$G$1,0))</f>
        <v>Exc</v>
      </c>
      <c r="J95" t="str" cm="1">
        <f t="array" ref="J95">INDEX(products!$A$1:$G$49,MATCH(orders!$D95,products!$A$1:$A$49,0),MATCH(orders!J$1,products!$A$1:$G$1,0))</f>
        <v>L</v>
      </c>
      <c r="K95" cm="1">
        <f t="array" ref="K95">INDEX(products!$A$1:$G$49,MATCH(orders!$D95,products!$A$1:$A$49,0),MATCH(orders!K$1,products!$A$1:$G$1,0))</f>
        <v>0.5</v>
      </c>
      <c r="L95" s="4" cm="1">
        <f t="array" ref="L95">INDEX(products!$A$1:$G$49,MATCH(orders!$D95,products!$A$1:$A$49,0),MATCH(orders!L$1,products!$A$1:$G$1,0))</f>
        <v>8.91</v>
      </c>
      <c r="M95" s="4">
        <f t="shared" si="3"/>
        <v>35.64</v>
      </c>
      <c r="N95" t="str">
        <f t="shared" si="4"/>
        <v>Excelsa</v>
      </c>
      <c r="O95" t="str">
        <f t="shared" si="5"/>
        <v>Light</v>
      </c>
      <c r="P95" s="5" t="str">
        <f>IF(_xlfn.XLOOKUP(Orders[[#This Row],[Customer ID]],customers!A95:A1094,customers!I95:I1094,"")="Yes","Yes","No")</f>
        <v>Yes</v>
      </c>
    </row>
    <row r="96" spans="1:16">
      <c r="A96" s="2" t="s">
        <v>264</v>
      </c>
      <c r="B96" s="3">
        <v>44014</v>
      </c>
      <c r="C96" s="2" t="s">
        <v>265</v>
      </c>
      <c r="D96" t="s">
        <v>99</v>
      </c>
      <c r="E96" s="2">
        <v>6</v>
      </c>
      <c r="F96" s="2" t="str">
        <f>_xlfn.XLOOKUP(C96,customers!$A$1:$A$1001,customers!B95:B1095)</f>
        <v>Astrix Kitchingham</v>
      </c>
      <c r="G96" s="2" t="str">
        <f>IF(_xlfn.XLOOKUP(C96,customers!$A$1:$A$1001,customers!$C$1:$C$1001,0)=0,"",(_xlfn.XLOOKUP(C96,customers!$A$1:$A$1001,customers!$C$1:$C$1001,0)))</f>
        <v/>
      </c>
      <c r="H96" s="2" t="str">
        <f>_xlfn.XLOOKUP(C96,customers!$A$1:$A$1001,customers!$G$1:$G$1001,,0)</f>
        <v>Ireland</v>
      </c>
      <c r="I96" t="str" cm="1">
        <f t="array" ref="I96">INDEX(products!$A$1:$G$49,MATCH(orders!$D96,products!$A$1:$A$49,0),MATCH(orders!I$1,products!$A$1:$G$1,0))</f>
        <v>Ara</v>
      </c>
      <c r="J96" t="str" cm="1">
        <f t="array" ref="J96">INDEX(products!$A$1:$G$49,MATCH(orders!$D96,products!$A$1:$A$49,0),MATCH(orders!J$1,products!$A$1:$G$1,0))</f>
        <v>D</v>
      </c>
      <c r="K96" cm="1">
        <f t="array" ref="K96">INDEX(products!$A$1:$G$49,MATCH(orders!$D96,products!$A$1:$A$49,0),MATCH(orders!K$1,products!$A$1:$G$1,0))</f>
        <v>0.2</v>
      </c>
      <c r="L96" s="4" cm="1">
        <f t="array" ref="L96">INDEX(products!$A$1:$G$49,MATCH(orders!$D96,products!$A$1:$A$49,0),MATCH(orders!L$1,products!$A$1:$G$1,0))</f>
        <v>2.985</v>
      </c>
      <c r="M96" s="4">
        <f t="shared" si="3"/>
        <v>17.91</v>
      </c>
      <c r="N96" t="str">
        <f t="shared" si="4"/>
        <v>Arabica</v>
      </c>
      <c r="O96" t="str">
        <f t="shared" si="5"/>
        <v>Dark</v>
      </c>
      <c r="P96" s="5" t="str">
        <f>IF(_xlfn.XLOOKUP(Orders[[#This Row],[Customer ID]],customers!A96:A1095,customers!I96:I1095,"")="Yes","Yes","No")</f>
        <v>Yes</v>
      </c>
    </row>
    <row r="97" spans="1:16">
      <c r="A97" s="2" t="s">
        <v>266</v>
      </c>
      <c r="B97" s="3">
        <v>43816</v>
      </c>
      <c r="C97" s="2" t="s">
        <v>267</v>
      </c>
      <c r="D97" t="s">
        <v>216</v>
      </c>
      <c r="E97" s="2">
        <v>6</v>
      </c>
      <c r="F97" s="2" t="str">
        <f>_xlfn.XLOOKUP(C97,customers!$A$1:$A$1001,customers!B96:B1096)</f>
        <v>Madelene Prinn</v>
      </c>
      <c r="G97" s="2" t="str">
        <f>IF(_xlfn.XLOOKUP(C97,customers!$A$1:$A$1001,customers!$C$1:$C$1001,0)=0,"",(_xlfn.XLOOKUP(C97,customers!$A$1:$A$1001,customers!$C$1:$C$1001,0)))</f>
        <v>nmagauran2n@51.la</v>
      </c>
      <c r="H97" s="2" t="str">
        <f>_xlfn.XLOOKUP(C97,customers!$A$1:$A$1001,customers!$G$1:$G$1001,,0)</f>
        <v>United States</v>
      </c>
      <c r="I97" t="str" cm="1">
        <f t="array" ref="I97">INDEX(products!$A$1:$G$49,MATCH(orders!$D97,products!$A$1:$A$49,0),MATCH(orders!I$1,products!$A$1:$G$1,0))</f>
        <v>Ara</v>
      </c>
      <c r="J97" t="str" cm="1">
        <f t="array" ref="J97">INDEX(products!$A$1:$G$49,MATCH(orders!$D97,products!$A$1:$A$49,0),MATCH(orders!J$1,products!$A$1:$G$1,0))</f>
        <v>M</v>
      </c>
      <c r="K97" cm="1">
        <f t="array" ref="K97">INDEX(products!$A$1:$G$49,MATCH(orders!$D97,products!$A$1:$A$49,0),MATCH(orders!K$1,products!$A$1:$G$1,0))</f>
        <v>2.5</v>
      </c>
      <c r="L97" s="4" cm="1">
        <f t="array" ref="L97">INDEX(products!$A$1:$G$49,MATCH(orders!$D97,products!$A$1:$A$49,0),MATCH(orders!L$1,products!$A$1:$G$1,0))</f>
        <v>25.875</v>
      </c>
      <c r="M97" s="4">
        <f t="shared" si="3"/>
        <v>155.25</v>
      </c>
      <c r="N97" t="str">
        <f t="shared" si="4"/>
        <v>Arabica</v>
      </c>
      <c r="O97" t="str">
        <f t="shared" si="5"/>
        <v>Medium</v>
      </c>
      <c r="P97" s="5" t="str">
        <f>IF(_xlfn.XLOOKUP(Orders[[#This Row],[Customer ID]],customers!A97:A1096,customers!I97:I1096,"")="Yes","Yes","No")</f>
        <v>No</v>
      </c>
    </row>
    <row r="98" spans="1:16">
      <c r="A98" s="2" t="s">
        <v>268</v>
      </c>
      <c r="B98" s="3">
        <v>44171</v>
      </c>
      <c r="C98" s="2" t="s">
        <v>269</v>
      </c>
      <c r="D98" t="s">
        <v>99</v>
      </c>
      <c r="E98" s="2">
        <v>2</v>
      </c>
      <c r="F98" s="2" t="str">
        <f>_xlfn.XLOOKUP(C98,customers!$A$1:$A$1001,customers!B97:B1097)</f>
        <v>Philipa Petrushanko</v>
      </c>
      <c r="G98" s="2" t="str">
        <f>IF(_xlfn.XLOOKUP(C98,customers!$A$1:$A$1001,customers!$C$1:$C$1001,0)=0,"",(_xlfn.XLOOKUP(C98,customers!$A$1:$A$1001,customers!$C$1:$C$1001,0)))</f>
        <v>vkirdsch2o@google.fr</v>
      </c>
      <c r="H98" s="2" t="str">
        <f>_xlfn.XLOOKUP(C98,customers!$A$1:$A$1001,customers!$G$1:$G$1001,,0)</f>
        <v>United States</v>
      </c>
      <c r="I98" t="str" cm="1">
        <f t="array" ref="I98">INDEX(products!$A$1:$G$49,MATCH(orders!$D98,products!$A$1:$A$49,0),MATCH(orders!I$1,products!$A$1:$G$1,0))</f>
        <v>Ara</v>
      </c>
      <c r="J98" t="str" cm="1">
        <f t="array" ref="J98">INDEX(products!$A$1:$G$49,MATCH(orders!$D98,products!$A$1:$A$49,0),MATCH(orders!J$1,products!$A$1:$G$1,0))</f>
        <v>D</v>
      </c>
      <c r="K98" cm="1">
        <f t="array" ref="K98">INDEX(products!$A$1:$G$49,MATCH(orders!$D98,products!$A$1:$A$49,0),MATCH(orders!K$1,products!$A$1:$G$1,0))</f>
        <v>0.2</v>
      </c>
      <c r="L98" s="4" cm="1">
        <f t="array" ref="L98">INDEX(products!$A$1:$G$49,MATCH(orders!$D98,products!$A$1:$A$49,0),MATCH(orders!L$1,products!$A$1:$G$1,0))</f>
        <v>2.985</v>
      </c>
      <c r="M98" s="4">
        <f t="shared" si="3"/>
        <v>5.97</v>
      </c>
      <c r="N98" t="str">
        <f t="shared" si="4"/>
        <v>Arabica</v>
      </c>
      <c r="O98" t="str">
        <f t="shared" si="5"/>
        <v>Dark</v>
      </c>
      <c r="P98" s="5" t="str">
        <f>IF(_xlfn.XLOOKUP(Orders[[#This Row],[Customer ID]],customers!A98:A1097,customers!I98:I1097,"")="Yes","Yes","No")</f>
        <v>No</v>
      </c>
    </row>
    <row r="99" spans="1:16">
      <c r="A99" s="2" t="s">
        <v>270</v>
      </c>
      <c r="B99" s="3">
        <v>44259</v>
      </c>
      <c r="C99" s="2" t="s">
        <v>271</v>
      </c>
      <c r="D99" t="s">
        <v>112</v>
      </c>
      <c r="E99" s="2">
        <v>2</v>
      </c>
      <c r="F99" s="2" t="str">
        <f>_xlfn.XLOOKUP(C99,customers!$A$1:$A$1001,customers!B98:B1098)</f>
        <v>Emlynne Laird</v>
      </c>
      <c r="G99" s="2" t="str">
        <f>IF(_xlfn.XLOOKUP(C99,customers!$A$1:$A$1001,customers!$C$1:$C$1001,0)=0,"",(_xlfn.XLOOKUP(C99,customers!$A$1:$A$1001,customers!$C$1:$C$1001,0)))</f>
        <v>iwhapple2p@com.com</v>
      </c>
      <c r="H99" s="2" t="str">
        <f>_xlfn.XLOOKUP(C99,customers!$A$1:$A$1001,customers!$G$1:$G$1001,,0)</f>
        <v>United States</v>
      </c>
      <c r="I99" t="str" cm="1">
        <f t="array" ref="I99">INDEX(products!$A$1:$G$49,MATCH(orders!$D99,products!$A$1:$A$49,0),MATCH(orders!I$1,products!$A$1:$G$1,0))</f>
        <v>Ara</v>
      </c>
      <c r="J99" t="str" cm="1">
        <f t="array" ref="J99">INDEX(products!$A$1:$G$49,MATCH(orders!$D99,products!$A$1:$A$49,0),MATCH(orders!J$1,products!$A$1:$G$1,0))</f>
        <v>M</v>
      </c>
      <c r="K99" cm="1">
        <f t="array" ref="K99">INDEX(products!$A$1:$G$49,MATCH(orders!$D99,products!$A$1:$A$49,0),MATCH(orders!K$1,products!$A$1:$G$1,0))</f>
        <v>0.5</v>
      </c>
      <c r="L99" s="4" cm="1">
        <f t="array" ref="L99">INDEX(products!$A$1:$G$49,MATCH(orders!$D99,products!$A$1:$A$49,0),MATCH(orders!L$1,products!$A$1:$G$1,0))</f>
        <v>6.75</v>
      </c>
      <c r="M99" s="4">
        <f t="shared" si="3"/>
        <v>13.5</v>
      </c>
      <c r="N99" t="str">
        <f t="shared" si="4"/>
        <v>Arabica</v>
      </c>
      <c r="O99" t="str">
        <f t="shared" si="5"/>
        <v>Medium</v>
      </c>
      <c r="P99" s="5" t="str">
        <f>IF(_xlfn.XLOOKUP(Orders[[#This Row],[Customer ID]],customers!A99:A1098,customers!I99:I1098,"")="Yes","Yes","No")</f>
        <v>No</v>
      </c>
    </row>
    <row r="100" spans="1:16">
      <c r="A100" s="2" t="s">
        <v>272</v>
      </c>
      <c r="B100" s="3">
        <v>44394</v>
      </c>
      <c r="C100" s="2" t="s">
        <v>273</v>
      </c>
      <c r="D100" t="s">
        <v>99</v>
      </c>
      <c r="E100" s="2">
        <v>1</v>
      </c>
      <c r="F100" s="2" t="str">
        <f>_xlfn.XLOOKUP(C100,customers!$A$1:$A$1001,customers!B99:B1099)</f>
        <v>Nealson Cuttler</v>
      </c>
      <c r="G100" s="2" t="str">
        <f>IF(_xlfn.XLOOKUP(C100,customers!$A$1:$A$1001,customers!$C$1:$C$1001,0)=0,"",(_xlfn.XLOOKUP(C100,customers!$A$1:$A$1001,customers!$C$1:$C$1001,0)))</f>
        <v/>
      </c>
      <c r="H100" s="2" t="str">
        <f>_xlfn.XLOOKUP(C100,customers!$A$1:$A$1001,customers!$G$1:$G$1001,,0)</f>
        <v>Ireland</v>
      </c>
      <c r="I100" t="str" cm="1">
        <f t="array" ref="I100">INDEX(products!$A$1:$G$49,MATCH(orders!$D100,products!$A$1:$A$49,0),MATCH(orders!I$1,products!$A$1:$G$1,0))</f>
        <v>Ara</v>
      </c>
      <c r="J100" t="str" cm="1">
        <f t="array" ref="J100">INDEX(products!$A$1:$G$49,MATCH(orders!$D100,products!$A$1:$A$49,0),MATCH(orders!J$1,products!$A$1:$G$1,0))</f>
        <v>D</v>
      </c>
      <c r="K100" cm="1">
        <f t="array" ref="K100">INDEX(products!$A$1:$G$49,MATCH(orders!$D100,products!$A$1:$A$49,0),MATCH(orders!K$1,products!$A$1:$G$1,0))</f>
        <v>0.2</v>
      </c>
      <c r="L100" s="4" cm="1">
        <f t="array" ref="L100">INDEX(products!$A$1:$G$49,MATCH(orders!$D100,products!$A$1:$A$49,0),MATCH(orders!L$1,products!$A$1:$G$1,0))</f>
        <v>2.985</v>
      </c>
      <c r="M100" s="4">
        <f t="shared" si="3"/>
        <v>2.985</v>
      </c>
      <c r="N100" t="str">
        <f t="shared" si="4"/>
        <v>Arabica</v>
      </c>
      <c r="O100" t="str">
        <f t="shared" si="5"/>
        <v>Dark</v>
      </c>
      <c r="P100" s="5" t="str">
        <f>IF(_xlfn.XLOOKUP(Orders[[#This Row],[Customer ID]],customers!A100:A1099,customers!I100:I1099,"")="Yes","Yes","No")</f>
        <v>No</v>
      </c>
    </row>
    <row r="101" spans="1:16">
      <c r="A101" s="2" t="s">
        <v>274</v>
      </c>
      <c r="B101" s="3">
        <v>44139</v>
      </c>
      <c r="C101" s="2" t="s">
        <v>275</v>
      </c>
      <c r="D101" t="s">
        <v>122</v>
      </c>
      <c r="E101" s="2">
        <v>3</v>
      </c>
      <c r="F101" s="2" t="str">
        <f>_xlfn.XLOOKUP(C101,customers!$A$1:$A$1001,customers!B100:B1100)</f>
        <v>Jenn Munnings</v>
      </c>
      <c r="G101" s="2" t="str">
        <f>IF(_xlfn.XLOOKUP(C101,customers!$A$1:$A$1001,customers!$C$1:$C$1001,0)=0,"",(_xlfn.XLOOKUP(C101,customers!$A$1:$A$1001,customers!$C$1:$C$1001,0)))</f>
        <v/>
      </c>
      <c r="H101" s="2" t="str">
        <f>_xlfn.XLOOKUP(C101,customers!$A$1:$A$1001,customers!$G$1:$G$1001,,0)</f>
        <v>United States</v>
      </c>
      <c r="I101" t="str" cm="1">
        <f t="array" ref="I101">INDEX(products!$A$1:$G$49,MATCH(orders!$D101,products!$A$1:$A$49,0),MATCH(orders!I$1,products!$A$1:$G$1,0))</f>
        <v>Lib</v>
      </c>
      <c r="J101" t="str" cm="1">
        <f t="array" ref="J101">INDEX(products!$A$1:$G$49,MATCH(orders!$D101,products!$A$1:$A$49,0),MATCH(orders!J$1,products!$A$1:$G$1,0))</f>
        <v>M</v>
      </c>
      <c r="K101" cm="1">
        <f t="array" ref="K101">INDEX(products!$A$1:$G$49,MATCH(orders!$D101,products!$A$1:$A$49,0),MATCH(orders!K$1,products!$A$1:$G$1,0))</f>
        <v>0.2</v>
      </c>
      <c r="L101" s="4" cm="1">
        <f t="array" ref="L101">INDEX(products!$A$1:$G$49,MATCH(orders!$D101,products!$A$1:$A$49,0),MATCH(orders!L$1,products!$A$1:$G$1,0))</f>
        <v>4.365</v>
      </c>
      <c r="M101" s="4">
        <f t="shared" si="3"/>
        <v>13.095</v>
      </c>
      <c r="N101" t="str">
        <f t="shared" si="4"/>
        <v>Liberica</v>
      </c>
      <c r="O101" t="str">
        <f t="shared" si="5"/>
        <v>Medium</v>
      </c>
      <c r="P101" s="5" t="str">
        <f>IF(_xlfn.XLOOKUP(Orders[[#This Row],[Customer ID]],customers!A101:A1100,customers!I101:I1100,"")="Yes","Yes","No")</f>
        <v>Yes</v>
      </c>
    </row>
    <row r="102" spans="1:16">
      <c r="A102" s="2" t="s">
        <v>276</v>
      </c>
      <c r="B102" s="3">
        <v>44291</v>
      </c>
      <c r="C102" s="2" t="s">
        <v>277</v>
      </c>
      <c r="D102" t="s">
        <v>160</v>
      </c>
      <c r="E102" s="2">
        <v>2</v>
      </c>
      <c r="F102" s="2" t="str">
        <f>_xlfn.XLOOKUP(C102,customers!$A$1:$A$1001,customers!B101:B1101)</f>
        <v>Ingaborg Dunwoody</v>
      </c>
      <c r="G102" s="2" t="str">
        <f>IF(_xlfn.XLOOKUP(C102,customers!$A$1:$A$1001,customers!$C$1:$C$1001,0)=0,"",(_xlfn.XLOOKUP(C102,customers!$A$1:$A$1001,customers!$C$1:$C$1001,0)))</f>
        <v/>
      </c>
      <c r="H102" s="2" t="str">
        <f>_xlfn.XLOOKUP(C102,customers!$A$1:$A$1001,customers!$G$1:$G$1001,,0)</f>
        <v>United States</v>
      </c>
      <c r="I102" t="str" cm="1">
        <f t="array" ref="I102">INDEX(products!$A$1:$G$49,MATCH(orders!$D102,products!$A$1:$A$49,0),MATCH(orders!I$1,products!$A$1:$G$1,0))</f>
        <v>Ara</v>
      </c>
      <c r="J102" t="str" cm="1">
        <f t="array" ref="J102">INDEX(products!$A$1:$G$49,MATCH(orders!$D102,products!$A$1:$A$49,0),MATCH(orders!J$1,products!$A$1:$G$1,0))</f>
        <v>L</v>
      </c>
      <c r="K102" cm="1">
        <f t="array" ref="K102">INDEX(products!$A$1:$G$49,MATCH(orders!$D102,products!$A$1:$A$49,0),MATCH(orders!K$1,products!$A$1:$G$1,0))</f>
        <v>0.2</v>
      </c>
      <c r="L102" s="4" cm="1">
        <f t="array" ref="L102">INDEX(products!$A$1:$G$49,MATCH(orders!$D102,products!$A$1:$A$49,0),MATCH(orders!L$1,products!$A$1:$G$1,0))</f>
        <v>3.885</v>
      </c>
      <c r="M102" s="4">
        <f t="shared" si="3"/>
        <v>7.77</v>
      </c>
      <c r="N102" t="str">
        <f t="shared" si="4"/>
        <v>Arabica</v>
      </c>
      <c r="O102" t="str">
        <f t="shared" si="5"/>
        <v>Light</v>
      </c>
      <c r="P102" s="5" t="str">
        <f>IF(_xlfn.XLOOKUP(Orders[[#This Row],[Customer ID]],customers!A102:A1101,customers!I102:I1101,"")="Yes","Yes","No")</f>
        <v>Yes</v>
      </c>
    </row>
    <row r="103" spans="1:16">
      <c r="A103" s="2" t="s">
        <v>278</v>
      </c>
      <c r="B103" s="3">
        <v>43891</v>
      </c>
      <c r="C103" s="2" t="s">
        <v>279</v>
      </c>
      <c r="D103" t="s">
        <v>154</v>
      </c>
      <c r="E103" s="2">
        <v>5</v>
      </c>
      <c r="F103" s="2" t="str">
        <f>_xlfn.XLOOKUP(C103,customers!$A$1:$A$1001,customers!B102:B1102)</f>
        <v>Tallie felip</v>
      </c>
      <c r="G103" s="2" t="str">
        <f>IF(_xlfn.XLOOKUP(C103,customers!$A$1:$A$1001,customers!$C$1:$C$1001,0)=0,"",(_xlfn.XLOOKUP(C103,customers!$A$1:$A$1001,customers!$C$1:$C$1001,0)))</f>
        <v>nyoules2t@reference.com</v>
      </c>
      <c r="H103" s="2" t="str">
        <f>_xlfn.XLOOKUP(C103,customers!$A$1:$A$1001,customers!$G$1:$G$1001,,0)</f>
        <v>Ireland</v>
      </c>
      <c r="I103" t="str" cm="1">
        <f t="array" ref="I103">INDEX(products!$A$1:$G$49,MATCH(orders!$D103,products!$A$1:$A$49,0),MATCH(orders!I$1,products!$A$1:$G$1,0))</f>
        <v>Lib</v>
      </c>
      <c r="J103" t="str" cm="1">
        <f t="array" ref="J103">INDEX(products!$A$1:$G$49,MATCH(orders!$D103,products!$A$1:$A$49,0),MATCH(orders!J$1,products!$A$1:$G$1,0))</f>
        <v>D</v>
      </c>
      <c r="K103" cm="1">
        <f t="array" ref="K103">INDEX(products!$A$1:$G$49,MATCH(orders!$D103,products!$A$1:$A$49,0),MATCH(orders!K$1,products!$A$1:$G$1,0))</f>
        <v>2.5</v>
      </c>
      <c r="L103" s="4" cm="1">
        <f t="array" ref="L103">INDEX(products!$A$1:$G$49,MATCH(orders!$D103,products!$A$1:$A$49,0),MATCH(orders!L$1,products!$A$1:$G$1,0))</f>
        <v>29.785</v>
      </c>
      <c r="M103" s="4">
        <f t="shared" si="3"/>
        <v>148.925</v>
      </c>
      <c r="N103" t="str">
        <f t="shared" si="4"/>
        <v>Liberica</v>
      </c>
      <c r="O103" t="str">
        <f t="shared" si="5"/>
        <v>Dark</v>
      </c>
      <c r="P103" s="5" t="str">
        <f>IF(_xlfn.XLOOKUP(Orders[[#This Row],[Customer ID]],customers!A103:A1102,customers!I103:I1102,"")="Yes","Yes","No")</f>
        <v>Yes</v>
      </c>
    </row>
    <row r="104" spans="1:16">
      <c r="A104" s="2" t="s">
        <v>280</v>
      </c>
      <c r="B104" s="3">
        <v>44488</v>
      </c>
      <c r="C104" s="2" t="s">
        <v>281</v>
      </c>
      <c r="D104" t="s">
        <v>58</v>
      </c>
      <c r="E104" s="2">
        <v>3</v>
      </c>
      <c r="F104" s="2" t="str">
        <f>_xlfn.XLOOKUP(C104,customers!$A$1:$A$1001,customers!B103:B1103)</f>
        <v>Sarette Ducarel</v>
      </c>
      <c r="G104" s="2" t="str">
        <f>IF(_xlfn.XLOOKUP(C104,customers!$A$1:$A$1001,customers!$C$1:$C$1001,0)=0,"",(_xlfn.XLOOKUP(C104,customers!$A$1:$A$1001,customers!$C$1:$C$1001,0)))</f>
        <v>daizikovitz2u@answers.com</v>
      </c>
      <c r="H104" s="2" t="str">
        <f>_xlfn.XLOOKUP(C104,customers!$A$1:$A$1001,customers!$G$1:$G$1001,,0)</f>
        <v>Ireland</v>
      </c>
      <c r="I104" t="str" cm="1">
        <f t="array" ref="I104">INDEX(products!$A$1:$G$49,MATCH(orders!$D104,products!$A$1:$A$49,0),MATCH(orders!I$1,products!$A$1:$G$1,0))</f>
        <v>Lib</v>
      </c>
      <c r="J104" t="str" cm="1">
        <f t="array" ref="J104">INDEX(products!$A$1:$G$49,MATCH(orders!$D104,products!$A$1:$A$49,0),MATCH(orders!J$1,products!$A$1:$G$1,0))</f>
        <v>D</v>
      </c>
      <c r="K104" cm="1">
        <f t="array" ref="K104">INDEX(products!$A$1:$G$49,MATCH(orders!$D104,products!$A$1:$A$49,0),MATCH(orders!K$1,products!$A$1:$G$1,0))</f>
        <v>1</v>
      </c>
      <c r="L104" s="4" cm="1">
        <f t="array" ref="L104">INDEX(products!$A$1:$G$49,MATCH(orders!$D104,products!$A$1:$A$49,0),MATCH(orders!L$1,products!$A$1:$G$1,0))</f>
        <v>12.95</v>
      </c>
      <c r="M104" s="4">
        <f t="shared" si="3"/>
        <v>38.85</v>
      </c>
      <c r="N104" t="str">
        <f t="shared" si="4"/>
        <v>Liberica</v>
      </c>
      <c r="O104" t="str">
        <f t="shared" si="5"/>
        <v>Dark</v>
      </c>
      <c r="P104" s="5" t="str">
        <f>IF(_xlfn.XLOOKUP(Orders[[#This Row],[Customer ID]],customers!A104:A1103,customers!I104:I1103,"")="Yes","Yes","No")</f>
        <v>Yes</v>
      </c>
    </row>
    <row r="105" spans="1:16">
      <c r="A105" s="2" t="s">
        <v>282</v>
      </c>
      <c r="B105" s="3">
        <v>44750</v>
      </c>
      <c r="C105" s="2" t="s">
        <v>283</v>
      </c>
      <c r="D105" t="s">
        <v>207</v>
      </c>
      <c r="E105" s="2">
        <v>4</v>
      </c>
      <c r="F105" s="2" t="str">
        <f>_xlfn.XLOOKUP(C105,customers!$A$1:$A$1001,customers!B104:B1104)</f>
        <v>Nertie Poolman</v>
      </c>
      <c r="G105" s="2" t="str">
        <f>IF(_xlfn.XLOOKUP(C105,customers!$A$1:$A$1001,customers!$C$1:$C$1001,0)=0,"",(_xlfn.XLOOKUP(C105,customers!$A$1:$A$1001,customers!$C$1:$C$1001,0)))</f>
        <v>brevel2v@fastcompany.com</v>
      </c>
      <c r="H105" s="2" t="str">
        <f>_xlfn.XLOOKUP(C105,customers!$A$1:$A$1001,customers!$G$1:$G$1001,,0)</f>
        <v>United States</v>
      </c>
      <c r="I105" t="str" cm="1">
        <f t="array" ref="I105">INDEX(products!$A$1:$G$49,MATCH(orders!$D105,products!$A$1:$A$49,0),MATCH(orders!I$1,products!$A$1:$G$1,0))</f>
        <v>Rob</v>
      </c>
      <c r="J105" t="str" cm="1">
        <f t="array" ref="J105">INDEX(products!$A$1:$G$49,MATCH(orders!$D105,products!$A$1:$A$49,0),MATCH(orders!J$1,products!$A$1:$G$1,0))</f>
        <v>M</v>
      </c>
      <c r="K105" cm="1">
        <f t="array" ref="K105">INDEX(products!$A$1:$G$49,MATCH(orders!$D105,products!$A$1:$A$49,0),MATCH(orders!K$1,products!$A$1:$G$1,0))</f>
        <v>0.2</v>
      </c>
      <c r="L105" s="4" cm="1">
        <f t="array" ref="L105">INDEX(products!$A$1:$G$49,MATCH(orders!$D105,products!$A$1:$A$49,0),MATCH(orders!L$1,products!$A$1:$G$1,0))</f>
        <v>2.985</v>
      </c>
      <c r="M105" s="4">
        <f t="shared" si="3"/>
        <v>11.94</v>
      </c>
      <c r="N105" t="str">
        <f t="shared" si="4"/>
        <v>Robusta</v>
      </c>
      <c r="O105" t="str">
        <f t="shared" si="5"/>
        <v>Medium</v>
      </c>
      <c r="P105" s="5" t="str">
        <f>IF(_xlfn.XLOOKUP(Orders[[#This Row],[Customer ID]],customers!A105:A1104,customers!I105:I1104,"")="Yes","Yes","No")</f>
        <v>No</v>
      </c>
    </row>
    <row r="106" spans="1:16">
      <c r="A106" s="2" t="s">
        <v>284</v>
      </c>
      <c r="B106" s="3">
        <v>43694</v>
      </c>
      <c r="C106" s="2" t="s">
        <v>285</v>
      </c>
      <c r="D106" t="s">
        <v>141</v>
      </c>
      <c r="E106" s="2">
        <v>6</v>
      </c>
      <c r="F106" s="2" t="str">
        <f>_xlfn.XLOOKUP(C106,customers!$A$1:$A$1001,customers!B105:B1105)</f>
        <v>Constance Halfhide</v>
      </c>
      <c r="G106" s="2" t="str">
        <f>IF(_xlfn.XLOOKUP(C106,customers!$A$1:$A$1001,customers!$C$1:$C$1001,0)=0,"",(_xlfn.XLOOKUP(C106,customers!$A$1:$A$1001,customers!$C$1:$C$1001,0)))</f>
        <v>epriddis2w@nationalgeographic.com</v>
      </c>
      <c r="H106" s="2" t="str">
        <f>_xlfn.XLOOKUP(C106,customers!$A$1:$A$1001,customers!$G$1:$G$1001,,0)</f>
        <v>United States</v>
      </c>
      <c r="I106" t="str" cm="1">
        <f t="array" ref="I106">INDEX(products!$A$1:$G$49,MATCH(orders!$D106,products!$A$1:$A$49,0),MATCH(orders!I$1,products!$A$1:$G$1,0))</f>
        <v>Lib</v>
      </c>
      <c r="J106" t="str" cm="1">
        <f t="array" ref="J106">INDEX(products!$A$1:$G$49,MATCH(orders!$D106,products!$A$1:$A$49,0),MATCH(orders!J$1,products!$A$1:$G$1,0))</f>
        <v>M</v>
      </c>
      <c r="K106" cm="1">
        <f t="array" ref="K106">INDEX(products!$A$1:$G$49,MATCH(orders!$D106,products!$A$1:$A$49,0),MATCH(orders!K$1,products!$A$1:$G$1,0))</f>
        <v>1</v>
      </c>
      <c r="L106" s="4" cm="1">
        <f t="array" ref="L106">INDEX(products!$A$1:$G$49,MATCH(orders!$D106,products!$A$1:$A$49,0),MATCH(orders!L$1,products!$A$1:$G$1,0))</f>
        <v>14.55</v>
      </c>
      <c r="M106" s="4">
        <f t="shared" si="3"/>
        <v>87.3</v>
      </c>
      <c r="N106" t="str">
        <f t="shared" si="4"/>
        <v>Liberica</v>
      </c>
      <c r="O106" t="str">
        <f t="shared" si="5"/>
        <v>Medium</v>
      </c>
      <c r="P106" s="5" t="str">
        <f>IF(_xlfn.XLOOKUP(Orders[[#This Row],[Customer ID]],customers!A106:A1105,customers!I106:I1105,"")="Yes","Yes","No")</f>
        <v>No</v>
      </c>
    </row>
    <row r="107" spans="1:16">
      <c r="A107" s="2" t="s">
        <v>286</v>
      </c>
      <c r="B107" s="3">
        <v>43982</v>
      </c>
      <c r="C107" s="2" t="s">
        <v>287</v>
      </c>
      <c r="D107" t="s">
        <v>112</v>
      </c>
      <c r="E107" s="2">
        <v>6</v>
      </c>
      <c r="F107" s="2" t="str">
        <f>_xlfn.XLOOKUP(C107,customers!$A$1:$A$1001,customers!B106:B1106)</f>
        <v>Anselma Attwater</v>
      </c>
      <c r="G107" s="2" t="str">
        <f>IF(_xlfn.XLOOKUP(C107,customers!$A$1:$A$1001,customers!$C$1:$C$1001,0)=0,"",(_xlfn.XLOOKUP(C107,customers!$A$1:$A$1001,customers!$C$1:$C$1001,0)))</f>
        <v>qveel2x@jugem.jp</v>
      </c>
      <c r="H107" s="2" t="str">
        <f>_xlfn.XLOOKUP(C107,customers!$A$1:$A$1001,customers!$G$1:$G$1001,,0)</f>
        <v>United States</v>
      </c>
      <c r="I107" t="str" cm="1">
        <f t="array" ref="I107">INDEX(products!$A$1:$G$49,MATCH(orders!$D107,products!$A$1:$A$49,0),MATCH(orders!I$1,products!$A$1:$G$1,0))</f>
        <v>Ara</v>
      </c>
      <c r="J107" t="str" cm="1">
        <f t="array" ref="J107">INDEX(products!$A$1:$G$49,MATCH(orders!$D107,products!$A$1:$A$49,0),MATCH(orders!J$1,products!$A$1:$G$1,0))</f>
        <v>M</v>
      </c>
      <c r="K107" cm="1">
        <f t="array" ref="K107">INDEX(products!$A$1:$G$49,MATCH(orders!$D107,products!$A$1:$A$49,0),MATCH(orders!K$1,products!$A$1:$G$1,0))</f>
        <v>0.5</v>
      </c>
      <c r="L107" s="4" cm="1">
        <f t="array" ref="L107">INDEX(products!$A$1:$G$49,MATCH(orders!$D107,products!$A$1:$A$49,0),MATCH(orders!L$1,products!$A$1:$G$1,0))</f>
        <v>6.75</v>
      </c>
      <c r="M107" s="4">
        <f t="shared" si="3"/>
        <v>40.5</v>
      </c>
      <c r="N107" t="str">
        <f t="shared" si="4"/>
        <v>Arabica</v>
      </c>
      <c r="O107" t="str">
        <f t="shared" si="5"/>
        <v>Medium</v>
      </c>
      <c r="P107" s="5" t="str">
        <f>IF(_xlfn.XLOOKUP(Orders[[#This Row],[Customer ID]],customers!A107:A1106,customers!I107:I1106,"")="Yes","Yes","No")</f>
        <v>Yes</v>
      </c>
    </row>
    <row r="108" spans="1:16">
      <c r="A108" s="2" t="s">
        <v>288</v>
      </c>
      <c r="B108" s="3">
        <v>43956</v>
      </c>
      <c r="C108" s="2" t="s">
        <v>289</v>
      </c>
      <c r="D108" t="s">
        <v>290</v>
      </c>
      <c r="E108" s="2">
        <v>2</v>
      </c>
      <c r="F108" s="2" t="str">
        <f>_xlfn.XLOOKUP(C108,customers!$A$1:$A$1001,customers!B107:B1107)</f>
        <v>Dael Camilletti</v>
      </c>
      <c r="G108" s="2" t="str">
        <f>IF(_xlfn.XLOOKUP(C108,customers!$A$1:$A$1001,customers!$C$1:$C$1001,0)=0,"",(_xlfn.XLOOKUP(C108,customers!$A$1:$A$1001,customers!$C$1:$C$1001,0)))</f>
        <v>lconyers2y@twitter.com</v>
      </c>
      <c r="H108" s="2" t="str">
        <f>_xlfn.XLOOKUP(C108,customers!$A$1:$A$1001,customers!$G$1:$G$1001,,0)</f>
        <v>United States</v>
      </c>
      <c r="I108" t="str" cm="1">
        <f t="array" ref="I108">INDEX(products!$A$1:$G$49,MATCH(orders!$D108,products!$A$1:$A$49,0),MATCH(orders!I$1,products!$A$1:$G$1,0))</f>
        <v>Exc</v>
      </c>
      <c r="J108" t="str" cm="1">
        <f t="array" ref="J108">INDEX(products!$A$1:$G$49,MATCH(orders!$D108,products!$A$1:$A$49,0),MATCH(orders!J$1,products!$A$1:$G$1,0))</f>
        <v>D</v>
      </c>
      <c r="K108" cm="1">
        <f t="array" ref="K108">INDEX(products!$A$1:$G$49,MATCH(orders!$D108,products!$A$1:$A$49,0),MATCH(orders!K$1,products!$A$1:$G$1,0))</f>
        <v>1</v>
      </c>
      <c r="L108" s="4" cm="1">
        <f t="array" ref="L108">INDEX(products!$A$1:$G$49,MATCH(orders!$D108,products!$A$1:$A$49,0),MATCH(orders!L$1,products!$A$1:$G$1,0))</f>
        <v>12.15</v>
      </c>
      <c r="M108" s="4">
        <f t="shared" si="3"/>
        <v>24.3</v>
      </c>
      <c r="N108" t="str">
        <f t="shared" si="4"/>
        <v>Excelsa</v>
      </c>
      <c r="O108" t="str">
        <f t="shared" si="5"/>
        <v>Dark</v>
      </c>
      <c r="P108" s="5" t="str">
        <f>IF(_xlfn.XLOOKUP(Orders[[#This Row],[Customer ID]],customers!A108:A1107,customers!I108:I1107,"")="Yes","Yes","No")</f>
        <v>No</v>
      </c>
    </row>
    <row r="109" spans="1:16">
      <c r="A109" s="2" t="s">
        <v>291</v>
      </c>
      <c r="B109" s="3">
        <v>43569</v>
      </c>
      <c r="C109" s="2" t="s">
        <v>292</v>
      </c>
      <c r="D109" t="s">
        <v>67</v>
      </c>
      <c r="E109" s="2">
        <v>3</v>
      </c>
      <c r="F109" s="2" t="str">
        <f>_xlfn.XLOOKUP(C109,customers!$A$1:$A$1001,customers!B108:B1108)</f>
        <v>Murdock Hame</v>
      </c>
      <c r="G109" s="2" t="str">
        <f>IF(_xlfn.XLOOKUP(C109,customers!$A$1:$A$1001,customers!$C$1:$C$1001,0)=0,"",(_xlfn.XLOOKUP(C109,customers!$A$1:$A$1001,customers!$C$1:$C$1001,0)))</f>
        <v>pwye2z@dagondesign.com</v>
      </c>
      <c r="H109" s="2" t="str">
        <f>_xlfn.XLOOKUP(C109,customers!$A$1:$A$1001,customers!$G$1:$G$1001,,0)</f>
        <v>United States</v>
      </c>
      <c r="I109" t="str" cm="1">
        <f t="array" ref="I109">INDEX(products!$A$1:$G$49,MATCH(orders!$D109,products!$A$1:$A$49,0),MATCH(orders!I$1,products!$A$1:$G$1,0))</f>
        <v>Rob</v>
      </c>
      <c r="J109" t="str" cm="1">
        <f t="array" ref="J109">INDEX(products!$A$1:$G$49,MATCH(orders!$D109,products!$A$1:$A$49,0),MATCH(orders!J$1,products!$A$1:$G$1,0))</f>
        <v>M</v>
      </c>
      <c r="K109" cm="1">
        <f t="array" ref="K109">INDEX(products!$A$1:$G$49,MATCH(orders!$D109,products!$A$1:$A$49,0),MATCH(orders!K$1,products!$A$1:$G$1,0))</f>
        <v>0.5</v>
      </c>
      <c r="L109" s="4" cm="1">
        <f t="array" ref="L109">INDEX(products!$A$1:$G$49,MATCH(orders!$D109,products!$A$1:$A$49,0),MATCH(orders!L$1,products!$A$1:$G$1,0))</f>
        <v>5.97</v>
      </c>
      <c r="M109" s="4">
        <f t="shared" si="3"/>
        <v>17.91</v>
      </c>
      <c r="N109" t="str">
        <f t="shared" si="4"/>
        <v>Robusta</v>
      </c>
      <c r="O109" t="str">
        <f t="shared" si="5"/>
        <v>Medium</v>
      </c>
      <c r="P109" s="5" t="str">
        <f>IF(_xlfn.XLOOKUP(Orders[[#This Row],[Customer ID]],customers!A109:A1108,customers!I109:I1108,"")="Yes","Yes","No")</f>
        <v>Yes</v>
      </c>
    </row>
    <row r="110" spans="1:16">
      <c r="A110" s="2" t="s">
        <v>293</v>
      </c>
      <c r="B110" s="3">
        <v>44041</v>
      </c>
      <c r="C110" s="2" t="s">
        <v>294</v>
      </c>
      <c r="D110" t="s">
        <v>112</v>
      </c>
      <c r="E110" s="2">
        <v>4</v>
      </c>
      <c r="F110" s="2" t="str">
        <f>_xlfn.XLOOKUP(C110,customers!$A$1:$A$1001,customers!B109:B1109)</f>
        <v>Alfy Snowding</v>
      </c>
      <c r="G110" s="2" t="str">
        <f>IF(_xlfn.XLOOKUP(C110,customers!$A$1:$A$1001,customers!$C$1:$C$1001,0)=0,"",(_xlfn.XLOOKUP(C110,customers!$A$1:$A$1001,customers!$C$1:$C$1001,0)))</f>
        <v/>
      </c>
      <c r="H110" s="2" t="str">
        <f>_xlfn.XLOOKUP(C110,customers!$A$1:$A$1001,customers!$G$1:$G$1001,,0)</f>
        <v>United States</v>
      </c>
      <c r="I110" t="str" cm="1">
        <f t="array" ref="I110">INDEX(products!$A$1:$G$49,MATCH(orders!$D110,products!$A$1:$A$49,0),MATCH(orders!I$1,products!$A$1:$G$1,0))</f>
        <v>Ara</v>
      </c>
      <c r="J110" t="str" cm="1">
        <f t="array" ref="J110">INDEX(products!$A$1:$G$49,MATCH(orders!$D110,products!$A$1:$A$49,0),MATCH(orders!J$1,products!$A$1:$G$1,0))</f>
        <v>M</v>
      </c>
      <c r="K110" cm="1">
        <f t="array" ref="K110">INDEX(products!$A$1:$G$49,MATCH(orders!$D110,products!$A$1:$A$49,0),MATCH(orders!K$1,products!$A$1:$G$1,0))</f>
        <v>0.5</v>
      </c>
      <c r="L110" s="4" cm="1">
        <f t="array" ref="L110">INDEX(products!$A$1:$G$49,MATCH(orders!$D110,products!$A$1:$A$49,0),MATCH(orders!L$1,products!$A$1:$G$1,0))</f>
        <v>6.75</v>
      </c>
      <c r="M110" s="4">
        <f t="shared" si="3"/>
        <v>27</v>
      </c>
      <c r="N110" t="str">
        <f t="shared" si="4"/>
        <v>Arabica</v>
      </c>
      <c r="O110" t="str">
        <f t="shared" si="5"/>
        <v>Medium</v>
      </c>
      <c r="P110" s="5" t="str">
        <f>IF(_xlfn.XLOOKUP(Orders[[#This Row],[Customer ID]],customers!A110:A1109,customers!I110:I1109,"")="Yes","Yes","No")</f>
        <v>No</v>
      </c>
    </row>
    <row r="111" spans="1:16">
      <c r="A111" s="2" t="s">
        <v>295</v>
      </c>
      <c r="B111" s="3">
        <v>43811</v>
      </c>
      <c r="C111" s="2" t="s">
        <v>296</v>
      </c>
      <c r="D111" t="s">
        <v>168</v>
      </c>
      <c r="E111" s="2">
        <v>1</v>
      </c>
      <c r="F111" s="2" t="str">
        <f>_xlfn.XLOOKUP(C111,customers!$A$1:$A$1001,customers!B110:B1110)</f>
        <v>Rem Furman</v>
      </c>
      <c r="G111" s="2" t="str">
        <f>IF(_xlfn.XLOOKUP(C111,customers!$A$1:$A$1001,customers!$C$1:$C$1001,0)=0,"",(_xlfn.XLOOKUP(C111,customers!$A$1:$A$1001,customers!$C$1:$C$1001,0)))</f>
        <v>tsheryn31@mtv.com</v>
      </c>
      <c r="H111" s="2" t="str">
        <f>_xlfn.XLOOKUP(C111,customers!$A$1:$A$1001,customers!$G$1:$G$1001,,0)</f>
        <v>United States</v>
      </c>
      <c r="I111" t="str" cm="1">
        <f t="array" ref="I111">INDEX(products!$A$1:$G$49,MATCH(orders!$D111,products!$A$1:$A$49,0),MATCH(orders!I$1,products!$A$1:$G$1,0))</f>
        <v>Lib</v>
      </c>
      <c r="J111" t="str" cm="1">
        <f t="array" ref="J111">INDEX(products!$A$1:$G$49,MATCH(orders!$D111,products!$A$1:$A$49,0),MATCH(orders!J$1,products!$A$1:$G$1,0))</f>
        <v>D</v>
      </c>
      <c r="K111" cm="1">
        <f t="array" ref="K111">INDEX(products!$A$1:$G$49,MATCH(orders!$D111,products!$A$1:$A$49,0),MATCH(orders!K$1,products!$A$1:$G$1,0))</f>
        <v>0.5</v>
      </c>
      <c r="L111" s="4" cm="1">
        <f t="array" ref="L111">INDEX(products!$A$1:$G$49,MATCH(orders!$D111,products!$A$1:$A$49,0),MATCH(orders!L$1,products!$A$1:$G$1,0))</f>
        <v>7.77</v>
      </c>
      <c r="M111" s="4">
        <f t="shared" si="3"/>
        <v>7.77</v>
      </c>
      <c r="N111" t="str">
        <f t="shared" si="4"/>
        <v>Liberica</v>
      </c>
      <c r="O111" t="str">
        <f t="shared" si="5"/>
        <v>Dark</v>
      </c>
      <c r="P111" s="5" t="str">
        <f>IF(_xlfn.XLOOKUP(Orders[[#This Row],[Customer ID]],customers!A111:A1110,customers!I111:I1110,"")="Yes","Yes","No")</f>
        <v>Yes</v>
      </c>
    </row>
    <row r="112" spans="1:16">
      <c r="A112" s="2" t="s">
        <v>297</v>
      </c>
      <c r="B112" s="3">
        <v>44727</v>
      </c>
      <c r="C112" s="2" t="s">
        <v>298</v>
      </c>
      <c r="D112" t="s">
        <v>299</v>
      </c>
      <c r="E112" s="2">
        <v>3</v>
      </c>
      <c r="F112" s="2" t="str">
        <f>_xlfn.XLOOKUP(C112,customers!$A$1:$A$1001,customers!B111:B1111)</f>
        <v>Monte Percifull</v>
      </c>
      <c r="G112" s="2" t="str">
        <f>IF(_xlfn.XLOOKUP(C112,customers!$A$1:$A$1001,customers!$C$1:$C$1001,0)=0,"",(_xlfn.XLOOKUP(C112,customers!$A$1:$A$1001,customers!$C$1:$C$1001,0)))</f>
        <v>mredgrave32@cargocollective.com</v>
      </c>
      <c r="H112" s="2" t="str">
        <f>_xlfn.XLOOKUP(C112,customers!$A$1:$A$1001,customers!$G$1:$G$1001,,0)</f>
        <v>United States</v>
      </c>
      <c r="I112" t="str" cm="1">
        <f t="array" ref="I112">INDEX(products!$A$1:$G$49,MATCH(orders!$D112,products!$A$1:$A$49,0),MATCH(orders!I$1,products!$A$1:$G$1,0))</f>
        <v>Exc</v>
      </c>
      <c r="J112" t="str" cm="1">
        <f t="array" ref="J112">INDEX(products!$A$1:$G$49,MATCH(orders!$D112,products!$A$1:$A$49,0),MATCH(orders!J$1,products!$A$1:$G$1,0))</f>
        <v>L</v>
      </c>
      <c r="K112" cm="1">
        <f t="array" ref="K112">INDEX(products!$A$1:$G$49,MATCH(orders!$D112,products!$A$1:$A$49,0),MATCH(orders!K$1,products!$A$1:$G$1,0))</f>
        <v>0.2</v>
      </c>
      <c r="L112" s="4" cm="1">
        <f t="array" ref="L112">INDEX(products!$A$1:$G$49,MATCH(orders!$D112,products!$A$1:$A$49,0),MATCH(orders!L$1,products!$A$1:$G$1,0))</f>
        <v>4.455</v>
      </c>
      <c r="M112" s="4">
        <f t="shared" si="3"/>
        <v>13.365</v>
      </c>
      <c r="N112" t="str">
        <f t="shared" si="4"/>
        <v>Excelsa</v>
      </c>
      <c r="O112" t="str">
        <f t="shared" si="5"/>
        <v>Light</v>
      </c>
      <c r="P112" s="5" t="str">
        <f>IF(_xlfn.XLOOKUP(Orders[[#This Row],[Customer ID]],customers!A112:A1111,customers!I112:I1111,"")="Yes","Yes","No")</f>
        <v>Yes</v>
      </c>
    </row>
    <row r="113" spans="1:16">
      <c r="A113" s="2" t="s">
        <v>300</v>
      </c>
      <c r="B113" s="3">
        <v>43642</v>
      </c>
      <c r="C113" s="2" t="s">
        <v>301</v>
      </c>
      <c r="D113" t="s">
        <v>191</v>
      </c>
      <c r="E113" s="2">
        <v>5</v>
      </c>
      <c r="F113" s="2" t="str">
        <f>_xlfn.XLOOKUP(C113,customers!$A$1:$A$1001,customers!B112:B1112)</f>
        <v>Waneta Edinborough</v>
      </c>
      <c r="G113" s="2" t="str">
        <f>IF(_xlfn.XLOOKUP(C113,customers!$A$1:$A$1001,customers!$C$1:$C$1001,0)=0,"",(_xlfn.XLOOKUP(C113,customers!$A$1:$A$1001,customers!$C$1:$C$1001,0)))</f>
        <v>bfominov33@yale.edu</v>
      </c>
      <c r="H113" s="2" t="str">
        <f>_xlfn.XLOOKUP(C113,customers!$A$1:$A$1001,customers!$G$1:$G$1001,,0)</f>
        <v>United States</v>
      </c>
      <c r="I113" t="str" cm="1">
        <f t="array" ref="I113">INDEX(products!$A$1:$G$49,MATCH(orders!$D113,products!$A$1:$A$49,0),MATCH(orders!I$1,products!$A$1:$G$1,0))</f>
        <v>Rob</v>
      </c>
      <c r="J113" t="str" cm="1">
        <f t="array" ref="J113">INDEX(products!$A$1:$G$49,MATCH(orders!$D113,products!$A$1:$A$49,0),MATCH(orders!J$1,products!$A$1:$G$1,0))</f>
        <v>D</v>
      </c>
      <c r="K113" cm="1">
        <f t="array" ref="K113">INDEX(products!$A$1:$G$49,MATCH(orders!$D113,products!$A$1:$A$49,0),MATCH(orders!K$1,products!$A$1:$G$1,0))</f>
        <v>0.5</v>
      </c>
      <c r="L113" s="4" cm="1">
        <f t="array" ref="L113">INDEX(products!$A$1:$G$49,MATCH(orders!$D113,products!$A$1:$A$49,0),MATCH(orders!L$1,products!$A$1:$G$1,0))</f>
        <v>5.37</v>
      </c>
      <c r="M113" s="4">
        <f t="shared" si="3"/>
        <v>26.85</v>
      </c>
      <c r="N113" t="str">
        <f t="shared" si="4"/>
        <v>Robusta</v>
      </c>
      <c r="O113" t="str">
        <f t="shared" si="5"/>
        <v>Dark</v>
      </c>
      <c r="P113" s="5" t="str">
        <f>IF(_xlfn.XLOOKUP(Orders[[#This Row],[Customer ID]],customers!A113:A1112,customers!I113:I1112,"")="Yes","Yes","No")</f>
        <v>No</v>
      </c>
    </row>
    <row r="114" spans="1:16">
      <c r="A114" s="2" t="s">
        <v>302</v>
      </c>
      <c r="B114" s="3">
        <v>44481</v>
      </c>
      <c r="C114" s="2" t="s">
        <v>303</v>
      </c>
      <c r="D114" t="s">
        <v>106</v>
      </c>
      <c r="E114" s="2">
        <v>1</v>
      </c>
      <c r="F114" s="2" t="str">
        <f>_xlfn.XLOOKUP(C114,customers!$A$1:$A$1001,customers!B113:B1113)</f>
        <v>Ketty Bromehead</v>
      </c>
      <c r="G114" s="2" t="str">
        <f>IF(_xlfn.XLOOKUP(C114,customers!$A$1:$A$1001,customers!$C$1:$C$1001,0)=0,"",(_xlfn.XLOOKUP(C114,customers!$A$1:$A$1001,customers!$C$1:$C$1001,0)))</f>
        <v>scritchlow34@un.org</v>
      </c>
      <c r="H114" s="2" t="str">
        <f>_xlfn.XLOOKUP(C114,customers!$A$1:$A$1001,customers!$G$1:$G$1001,,0)</f>
        <v>United States</v>
      </c>
      <c r="I114" t="str" cm="1">
        <f t="array" ref="I114">INDEX(products!$A$1:$G$49,MATCH(orders!$D114,products!$A$1:$A$49,0),MATCH(orders!I$1,products!$A$1:$G$1,0))</f>
        <v>Ara</v>
      </c>
      <c r="J114" t="str" cm="1">
        <f t="array" ref="J114">INDEX(products!$A$1:$G$49,MATCH(orders!$D114,products!$A$1:$A$49,0),MATCH(orders!J$1,products!$A$1:$G$1,0))</f>
        <v>M</v>
      </c>
      <c r="K114" cm="1">
        <f t="array" ref="K114">INDEX(products!$A$1:$G$49,MATCH(orders!$D114,products!$A$1:$A$49,0),MATCH(orders!K$1,products!$A$1:$G$1,0))</f>
        <v>1</v>
      </c>
      <c r="L114" s="4" cm="1">
        <f t="array" ref="L114">INDEX(products!$A$1:$G$49,MATCH(orders!$D114,products!$A$1:$A$49,0),MATCH(orders!L$1,products!$A$1:$G$1,0))</f>
        <v>11.25</v>
      </c>
      <c r="M114" s="4">
        <f t="shared" si="3"/>
        <v>11.25</v>
      </c>
      <c r="N114" t="str">
        <f t="shared" si="4"/>
        <v>Arabica</v>
      </c>
      <c r="O114" t="str">
        <f t="shared" si="5"/>
        <v>Medium</v>
      </c>
      <c r="P114" s="5" t="str">
        <f>IF(_xlfn.XLOOKUP(Orders[[#This Row],[Customer ID]],customers!A114:A1113,customers!I114:I1113,"")="Yes","Yes","No")</f>
        <v>No</v>
      </c>
    </row>
    <row r="115" spans="1:16">
      <c r="A115" s="2" t="s">
        <v>304</v>
      </c>
      <c r="B115" s="3">
        <v>43556</v>
      </c>
      <c r="C115" s="2" t="s">
        <v>305</v>
      </c>
      <c r="D115" t="s">
        <v>141</v>
      </c>
      <c r="E115" s="2">
        <v>1</v>
      </c>
      <c r="F115" s="2" t="str">
        <f>_xlfn.XLOOKUP(C115,customers!$A$1:$A$1001,customers!B114:B1114)</f>
        <v>Anabelle Hutchens</v>
      </c>
      <c r="G115" s="2" t="str">
        <f>IF(_xlfn.XLOOKUP(C115,customers!$A$1:$A$1001,customers!$C$1:$C$1001,0)=0,"",(_xlfn.XLOOKUP(C115,customers!$A$1:$A$1001,customers!$C$1:$C$1001,0)))</f>
        <v>msteptow35@earthlink.net</v>
      </c>
      <c r="H115" s="2" t="str">
        <f>_xlfn.XLOOKUP(C115,customers!$A$1:$A$1001,customers!$G$1:$G$1001,,0)</f>
        <v>Ireland</v>
      </c>
      <c r="I115" t="str" cm="1">
        <f t="array" ref="I115">INDEX(products!$A$1:$G$49,MATCH(orders!$D115,products!$A$1:$A$49,0),MATCH(orders!I$1,products!$A$1:$G$1,0))</f>
        <v>Lib</v>
      </c>
      <c r="J115" t="str" cm="1">
        <f t="array" ref="J115">INDEX(products!$A$1:$G$49,MATCH(orders!$D115,products!$A$1:$A$49,0),MATCH(orders!J$1,products!$A$1:$G$1,0))</f>
        <v>M</v>
      </c>
      <c r="K115" cm="1">
        <f t="array" ref="K115">INDEX(products!$A$1:$G$49,MATCH(orders!$D115,products!$A$1:$A$49,0),MATCH(orders!K$1,products!$A$1:$G$1,0))</f>
        <v>1</v>
      </c>
      <c r="L115" s="4" cm="1">
        <f t="array" ref="L115">INDEX(products!$A$1:$G$49,MATCH(orders!$D115,products!$A$1:$A$49,0),MATCH(orders!L$1,products!$A$1:$G$1,0))</f>
        <v>14.55</v>
      </c>
      <c r="M115" s="4">
        <f t="shared" si="3"/>
        <v>14.55</v>
      </c>
      <c r="N115" t="str">
        <f t="shared" si="4"/>
        <v>Liberica</v>
      </c>
      <c r="O115" t="str">
        <f t="shared" si="5"/>
        <v>Medium</v>
      </c>
      <c r="P115" s="5" t="str">
        <f>IF(_xlfn.XLOOKUP(Orders[[#This Row],[Customer ID]],customers!A115:A1114,customers!I115:I1114,"")="Yes","Yes","No")</f>
        <v>No</v>
      </c>
    </row>
    <row r="116" spans="1:16">
      <c r="A116" s="2" t="s">
        <v>306</v>
      </c>
      <c r="B116" s="3">
        <v>44265</v>
      </c>
      <c r="C116" s="2" t="s">
        <v>307</v>
      </c>
      <c r="D116" t="s">
        <v>227</v>
      </c>
      <c r="E116" s="2">
        <v>4</v>
      </c>
      <c r="F116" s="2" t="str">
        <f>_xlfn.XLOOKUP(C116,customers!$A$1:$A$1001,customers!B115:B1115)</f>
        <v>Beltran Mathon</v>
      </c>
      <c r="G116" s="2" t="str">
        <f>IF(_xlfn.XLOOKUP(C116,customers!$A$1:$A$1001,customers!$C$1:$C$1001,0)=0,"",(_xlfn.XLOOKUP(C116,customers!$A$1:$A$1001,customers!$C$1:$C$1001,0)))</f>
        <v/>
      </c>
      <c r="H116" s="2" t="str">
        <f>_xlfn.XLOOKUP(C116,customers!$A$1:$A$1001,customers!$G$1:$G$1001,,0)</f>
        <v>United States</v>
      </c>
      <c r="I116" t="str" cm="1">
        <f t="array" ref="I116">INDEX(products!$A$1:$G$49,MATCH(orders!$D116,products!$A$1:$A$49,0),MATCH(orders!I$1,products!$A$1:$G$1,0))</f>
        <v>Rob</v>
      </c>
      <c r="J116" t="str" cm="1">
        <f t="array" ref="J116">INDEX(products!$A$1:$G$49,MATCH(orders!$D116,products!$A$1:$A$49,0),MATCH(orders!J$1,products!$A$1:$G$1,0))</f>
        <v>L</v>
      </c>
      <c r="K116" cm="1">
        <f t="array" ref="K116">INDEX(products!$A$1:$G$49,MATCH(orders!$D116,products!$A$1:$A$49,0),MATCH(orders!K$1,products!$A$1:$G$1,0))</f>
        <v>0.2</v>
      </c>
      <c r="L116" s="4" cm="1">
        <f t="array" ref="L116">INDEX(products!$A$1:$G$49,MATCH(orders!$D116,products!$A$1:$A$49,0),MATCH(orders!L$1,products!$A$1:$G$1,0))</f>
        <v>3.585</v>
      </c>
      <c r="M116" s="4">
        <f t="shared" si="3"/>
        <v>14.34</v>
      </c>
      <c r="N116" t="str">
        <f t="shared" si="4"/>
        <v>Robusta</v>
      </c>
      <c r="O116" t="str">
        <f t="shared" si="5"/>
        <v>Light</v>
      </c>
      <c r="P116" s="5" t="str">
        <f>IF(_xlfn.XLOOKUP(Orders[[#This Row],[Customer ID]],customers!A116:A1115,customers!I116:I1115,"")="Yes","Yes","No")</f>
        <v>No</v>
      </c>
    </row>
    <row r="117" spans="1:16">
      <c r="A117" s="2" t="s">
        <v>308</v>
      </c>
      <c r="B117" s="3">
        <v>43693</v>
      </c>
      <c r="C117" s="2" t="s">
        <v>309</v>
      </c>
      <c r="D117" t="s">
        <v>177</v>
      </c>
      <c r="E117" s="2">
        <v>1</v>
      </c>
      <c r="F117" s="2" t="str">
        <f>_xlfn.XLOOKUP(C117,customers!$A$1:$A$1001,customers!B116:B1116)</f>
        <v>Portie Cutchie</v>
      </c>
      <c r="G117" s="2" t="str">
        <f>IF(_xlfn.XLOOKUP(C117,customers!$A$1:$A$1001,customers!$C$1:$C$1001,0)=0,"",(_xlfn.XLOOKUP(C117,customers!$A$1:$A$1001,customers!$C$1:$C$1001,0)))</f>
        <v>imulliner37@pinterest.com</v>
      </c>
      <c r="H117" s="2" t="str">
        <f>_xlfn.XLOOKUP(C117,customers!$A$1:$A$1001,customers!$G$1:$G$1001,,0)</f>
        <v>United Kingdom</v>
      </c>
      <c r="I117" t="str" cm="1">
        <f t="array" ref="I117">INDEX(products!$A$1:$G$49,MATCH(orders!$D117,products!$A$1:$A$49,0),MATCH(orders!I$1,products!$A$1:$G$1,0))</f>
        <v>Lib</v>
      </c>
      <c r="J117" t="str" cm="1">
        <f t="array" ref="J117">INDEX(products!$A$1:$G$49,MATCH(orders!$D117,products!$A$1:$A$49,0),MATCH(orders!J$1,products!$A$1:$G$1,0))</f>
        <v>L</v>
      </c>
      <c r="K117" cm="1">
        <f t="array" ref="K117">INDEX(products!$A$1:$G$49,MATCH(orders!$D117,products!$A$1:$A$49,0),MATCH(orders!K$1,products!$A$1:$G$1,0))</f>
        <v>1</v>
      </c>
      <c r="L117" s="4" cm="1">
        <f t="array" ref="L117">INDEX(products!$A$1:$G$49,MATCH(orders!$D117,products!$A$1:$A$49,0),MATCH(orders!L$1,products!$A$1:$G$1,0))</f>
        <v>15.85</v>
      </c>
      <c r="M117" s="4">
        <f t="shared" si="3"/>
        <v>15.85</v>
      </c>
      <c r="N117" t="str">
        <f t="shared" si="4"/>
        <v>Liberica</v>
      </c>
      <c r="O117" t="str">
        <f t="shared" si="5"/>
        <v>Light</v>
      </c>
      <c r="P117" s="5" t="str">
        <f>IF(_xlfn.XLOOKUP(Orders[[#This Row],[Customer ID]],customers!A117:A1116,customers!I117:I1116,"")="Yes","Yes","No")</f>
        <v>No</v>
      </c>
    </row>
    <row r="118" spans="1:16">
      <c r="A118" s="2" t="s">
        <v>310</v>
      </c>
      <c r="B118" s="3">
        <v>44054</v>
      </c>
      <c r="C118" s="2" t="s">
        <v>311</v>
      </c>
      <c r="D118" t="s">
        <v>64</v>
      </c>
      <c r="E118" s="2">
        <v>4</v>
      </c>
      <c r="F118" s="2" t="str">
        <f>_xlfn.XLOOKUP(C118,customers!$A$1:$A$1001,customers!B117:B1117)</f>
        <v>Conny Gheraldi</v>
      </c>
      <c r="G118" s="2" t="str">
        <f>IF(_xlfn.XLOOKUP(C118,customers!$A$1:$A$1001,customers!$C$1:$C$1001,0)=0,"",(_xlfn.XLOOKUP(C118,customers!$A$1:$A$1001,customers!$C$1:$C$1001,0)))</f>
        <v>gstandley38@dion.ne.jp</v>
      </c>
      <c r="H118" s="2" t="str">
        <f>_xlfn.XLOOKUP(C118,customers!$A$1:$A$1001,customers!$G$1:$G$1001,,0)</f>
        <v>Ireland</v>
      </c>
      <c r="I118" t="str" cm="1">
        <f t="array" ref="I118">INDEX(products!$A$1:$G$49,MATCH(orders!$D118,products!$A$1:$A$49,0),MATCH(orders!I$1,products!$A$1:$G$1,0))</f>
        <v>Lib</v>
      </c>
      <c r="J118" t="str" cm="1">
        <f t="array" ref="J118">INDEX(products!$A$1:$G$49,MATCH(orders!$D118,products!$A$1:$A$49,0),MATCH(orders!J$1,products!$A$1:$G$1,0))</f>
        <v>L</v>
      </c>
      <c r="K118" cm="1">
        <f t="array" ref="K118">INDEX(products!$A$1:$G$49,MATCH(orders!$D118,products!$A$1:$A$49,0),MATCH(orders!K$1,products!$A$1:$G$1,0))</f>
        <v>0.2</v>
      </c>
      <c r="L118" s="4" cm="1">
        <f t="array" ref="L118">INDEX(products!$A$1:$G$49,MATCH(orders!$D118,products!$A$1:$A$49,0),MATCH(orders!L$1,products!$A$1:$G$1,0))</f>
        <v>4.755</v>
      </c>
      <c r="M118" s="4">
        <f t="shared" si="3"/>
        <v>19.02</v>
      </c>
      <c r="N118" t="str">
        <f t="shared" si="4"/>
        <v>Liberica</v>
      </c>
      <c r="O118" t="str">
        <f t="shared" si="5"/>
        <v>Light</v>
      </c>
      <c r="P118" s="5" t="str">
        <f>IF(_xlfn.XLOOKUP(Orders[[#This Row],[Customer ID]],customers!A118:A1117,customers!I118:I1117,"")="Yes","Yes","No")</f>
        <v>Yes</v>
      </c>
    </row>
    <row r="119" spans="1:16">
      <c r="A119" s="2" t="s">
        <v>312</v>
      </c>
      <c r="B119" s="3">
        <v>44656</v>
      </c>
      <c r="C119" s="2" t="s">
        <v>313</v>
      </c>
      <c r="D119" t="s">
        <v>128</v>
      </c>
      <c r="E119" s="2">
        <v>4</v>
      </c>
      <c r="F119" s="2" t="str">
        <f>_xlfn.XLOOKUP(C119,customers!$A$1:$A$1001,customers!B118:B1118)</f>
        <v>Tomas Sutty</v>
      </c>
      <c r="G119" s="2" t="str">
        <f>IF(_xlfn.XLOOKUP(C119,customers!$A$1:$A$1001,customers!$C$1:$C$1001,0)=0,"",(_xlfn.XLOOKUP(C119,customers!$A$1:$A$1001,customers!$C$1:$C$1001,0)))</f>
        <v>bdrage39@youku.com</v>
      </c>
      <c r="H119" s="2" t="str">
        <f>_xlfn.XLOOKUP(C119,customers!$A$1:$A$1001,customers!$G$1:$G$1001,,0)</f>
        <v>United States</v>
      </c>
      <c r="I119" t="str" cm="1">
        <f t="array" ref="I119">INDEX(products!$A$1:$G$49,MATCH(orders!$D119,products!$A$1:$A$49,0),MATCH(orders!I$1,products!$A$1:$G$1,0))</f>
        <v>Lib</v>
      </c>
      <c r="J119" t="str" cm="1">
        <f t="array" ref="J119">INDEX(products!$A$1:$G$49,MATCH(orders!$D119,products!$A$1:$A$49,0),MATCH(orders!J$1,products!$A$1:$G$1,0))</f>
        <v>L</v>
      </c>
      <c r="K119" cm="1">
        <f t="array" ref="K119">INDEX(products!$A$1:$G$49,MATCH(orders!$D119,products!$A$1:$A$49,0),MATCH(orders!K$1,products!$A$1:$G$1,0))</f>
        <v>0.5</v>
      </c>
      <c r="L119" s="4" cm="1">
        <f t="array" ref="L119">INDEX(products!$A$1:$G$49,MATCH(orders!$D119,products!$A$1:$A$49,0),MATCH(orders!L$1,products!$A$1:$G$1,0))</f>
        <v>9.51</v>
      </c>
      <c r="M119" s="4">
        <f t="shared" si="3"/>
        <v>38.04</v>
      </c>
      <c r="N119" t="str">
        <f t="shared" si="4"/>
        <v>Liberica</v>
      </c>
      <c r="O119" t="str">
        <f t="shared" si="5"/>
        <v>Light</v>
      </c>
      <c r="P119" s="5" t="str">
        <f>IF(_xlfn.XLOOKUP(Orders[[#This Row],[Customer ID]],customers!A119:A1118,customers!I119:I1118,"")="Yes","Yes","No")</f>
        <v>No</v>
      </c>
    </row>
    <row r="120" spans="1:16">
      <c r="A120" s="2" t="s">
        <v>314</v>
      </c>
      <c r="B120" s="3">
        <v>43760</v>
      </c>
      <c r="C120" s="2" t="s">
        <v>315</v>
      </c>
      <c r="D120" t="s">
        <v>61</v>
      </c>
      <c r="E120" s="2">
        <v>3</v>
      </c>
      <c r="F120" s="2" t="str">
        <f>_xlfn.XLOOKUP(C120,customers!$A$1:$A$1001,customers!B119:B1119)</f>
        <v>Carlie Harce</v>
      </c>
      <c r="G120" s="2" t="str">
        <f>IF(_xlfn.XLOOKUP(C120,customers!$A$1:$A$1001,customers!$C$1:$C$1001,0)=0,"",(_xlfn.XLOOKUP(C120,customers!$A$1:$A$1001,customers!$C$1:$C$1001,0)))</f>
        <v>myallop3a@fema.gov</v>
      </c>
      <c r="H120" s="2" t="str">
        <f>_xlfn.XLOOKUP(C120,customers!$A$1:$A$1001,customers!$G$1:$G$1001,,0)</f>
        <v>United States</v>
      </c>
      <c r="I120" t="str" cm="1">
        <f t="array" ref="I120">INDEX(products!$A$1:$G$49,MATCH(orders!$D120,products!$A$1:$A$49,0),MATCH(orders!I$1,products!$A$1:$G$1,0))</f>
        <v>Exc</v>
      </c>
      <c r="J120" t="str" cm="1">
        <f t="array" ref="J120">INDEX(products!$A$1:$G$49,MATCH(orders!$D120,products!$A$1:$A$49,0),MATCH(orders!J$1,products!$A$1:$G$1,0))</f>
        <v>D</v>
      </c>
      <c r="K120" cm="1">
        <f t="array" ref="K120">INDEX(products!$A$1:$G$49,MATCH(orders!$D120,products!$A$1:$A$49,0),MATCH(orders!K$1,products!$A$1:$G$1,0))</f>
        <v>0.5</v>
      </c>
      <c r="L120" s="4" cm="1">
        <f t="array" ref="L120">INDEX(products!$A$1:$G$49,MATCH(orders!$D120,products!$A$1:$A$49,0),MATCH(orders!L$1,products!$A$1:$G$1,0))</f>
        <v>7.29</v>
      </c>
      <c r="M120" s="4">
        <f t="shared" si="3"/>
        <v>21.87</v>
      </c>
      <c r="N120" t="str">
        <f t="shared" si="4"/>
        <v>Excelsa</v>
      </c>
      <c r="O120" t="str">
        <f t="shared" si="5"/>
        <v>Dark</v>
      </c>
      <c r="P120" s="5" t="str">
        <f>IF(_xlfn.XLOOKUP(Orders[[#This Row],[Customer ID]],customers!A120:A1119,customers!I120:I1119,"")="Yes","Yes","No")</f>
        <v>Yes</v>
      </c>
    </row>
    <row r="121" spans="1:16">
      <c r="A121" s="2" t="s">
        <v>316</v>
      </c>
      <c r="B121" s="3">
        <v>44471</v>
      </c>
      <c r="C121" s="2" t="s">
        <v>317</v>
      </c>
      <c r="D121" t="s">
        <v>109</v>
      </c>
      <c r="E121" s="2">
        <v>1</v>
      </c>
      <c r="F121" s="2" t="str">
        <f>_xlfn.XLOOKUP(C121,customers!$A$1:$A$1001,customers!B120:B1120)</f>
        <v>Friederike Drysdale</v>
      </c>
      <c r="G121" s="2" t="str">
        <f>IF(_xlfn.XLOOKUP(C121,customers!$A$1:$A$1001,customers!$C$1:$C$1001,0)=0,"",(_xlfn.XLOOKUP(C121,customers!$A$1:$A$1001,customers!$C$1:$C$1001,0)))</f>
        <v>cswitsur3b@chronoengine.com</v>
      </c>
      <c r="H121" s="2" t="str">
        <f>_xlfn.XLOOKUP(C121,customers!$A$1:$A$1001,customers!$G$1:$G$1001,,0)</f>
        <v>United States</v>
      </c>
      <c r="I121" t="str" cm="1">
        <f t="array" ref="I121">INDEX(products!$A$1:$G$49,MATCH(orders!$D121,products!$A$1:$A$49,0),MATCH(orders!I$1,products!$A$1:$G$1,0))</f>
        <v>Exc</v>
      </c>
      <c r="J121" t="str" cm="1">
        <f t="array" ref="J121">INDEX(products!$A$1:$G$49,MATCH(orders!$D121,products!$A$1:$A$49,0),MATCH(orders!J$1,products!$A$1:$G$1,0))</f>
        <v>M</v>
      </c>
      <c r="K121" cm="1">
        <f t="array" ref="K121">INDEX(products!$A$1:$G$49,MATCH(orders!$D121,products!$A$1:$A$49,0),MATCH(orders!K$1,products!$A$1:$G$1,0))</f>
        <v>0.2</v>
      </c>
      <c r="L121" s="4" cm="1">
        <f t="array" ref="L121">INDEX(products!$A$1:$G$49,MATCH(orders!$D121,products!$A$1:$A$49,0),MATCH(orders!L$1,products!$A$1:$G$1,0))</f>
        <v>4.125</v>
      </c>
      <c r="M121" s="4">
        <f t="shared" si="3"/>
        <v>4.125</v>
      </c>
      <c r="N121" t="str">
        <f t="shared" si="4"/>
        <v>Excelsa</v>
      </c>
      <c r="O121" t="str">
        <f t="shared" si="5"/>
        <v>Medium</v>
      </c>
      <c r="P121" s="5" t="str">
        <f>IF(_xlfn.XLOOKUP(Orders[[#This Row],[Customer ID]],customers!A121:A1120,customers!I121:I1120,"")="Yes","Yes","No")</f>
        <v>No</v>
      </c>
    </row>
    <row r="122" spans="1:16">
      <c r="A122" s="2" t="s">
        <v>316</v>
      </c>
      <c r="B122" s="3">
        <v>44471</v>
      </c>
      <c r="C122" s="2" t="s">
        <v>317</v>
      </c>
      <c r="D122" t="s">
        <v>160</v>
      </c>
      <c r="E122" s="2">
        <v>1</v>
      </c>
      <c r="F122" s="2" t="str">
        <f>_xlfn.XLOOKUP(C122,customers!$A$1:$A$1001,customers!B121:B1121)</f>
        <v>Devon Magowan</v>
      </c>
      <c r="G122" s="2" t="str">
        <f>IF(_xlfn.XLOOKUP(C122,customers!$A$1:$A$1001,customers!$C$1:$C$1001,0)=0,"",(_xlfn.XLOOKUP(C122,customers!$A$1:$A$1001,customers!$C$1:$C$1001,0)))</f>
        <v>cswitsur3b@chronoengine.com</v>
      </c>
      <c r="H122" s="2" t="str">
        <f>_xlfn.XLOOKUP(C122,customers!$A$1:$A$1001,customers!$G$1:$G$1001,,0)</f>
        <v>United States</v>
      </c>
      <c r="I122" t="str" cm="1">
        <f t="array" ref="I122">INDEX(products!$A$1:$G$49,MATCH(orders!$D122,products!$A$1:$A$49,0),MATCH(orders!I$1,products!$A$1:$G$1,0))</f>
        <v>Ara</v>
      </c>
      <c r="J122" t="str" cm="1">
        <f t="array" ref="J122">INDEX(products!$A$1:$G$49,MATCH(orders!$D122,products!$A$1:$A$49,0),MATCH(orders!J$1,products!$A$1:$G$1,0))</f>
        <v>L</v>
      </c>
      <c r="K122" cm="1">
        <f t="array" ref="K122">INDEX(products!$A$1:$G$49,MATCH(orders!$D122,products!$A$1:$A$49,0),MATCH(orders!K$1,products!$A$1:$G$1,0))</f>
        <v>0.2</v>
      </c>
      <c r="L122" s="4" cm="1">
        <f t="array" ref="L122">INDEX(products!$A$1:$G$49,MATCH(orders!$D122,products!$A$1:$A$49,0),MATCH(orders!L$1,products!$A$1:$G$1,0))</f>
        <v>3.885</v>
      </c>
      <c r="M122" s="4">
        <f t="shared" si="3"/>
        <v>3.885</v>
      </c>
      <c r="N122" t="str">
        <f t="shared" si="4"/>
        <v>Arabica</v>
      </c>
      <c r="O122" t="str">
        <f t="shared" si="5"/>
        <v>Light</v>
      </c>
      <c r="P122" s="5" t="str">
        <f>IF(_xlfn.XLOOKUP(Orders[[#This Row],[Customer ID]],customers!A122:A1121,customers!I122:I1121,"")="Yes","Yes","No")</f>
        <v>No</v>
      </c>
    </row>
    <row r="123" spans="1:16">
      <c r="A123" s="2" t="s">
        <v>316</v>
      </c>
      <c r="B123" s="3">
        <v>44471</v>
      </c>
      <c r="C123" s="2" t="s">
        <v>317</v>
      </c>
      <c r="D123" t="s">
        <v>54</v>
      </c>
      <c r="E123" s="2">
        <v>5</v>
      </c>
      <c r="F123" s="2" t="str">
        <f>_xlfn.XLOOKUP(C123,customers!$A$1:$A$1001,customers!B122:B1122)</f>
        <v>Codi Littrell</v>
      </c>
      <c r="G123" s="2" t="str">
        <f>IF(_xlfn.XLOOKUP(C123,customers!$A$1:$A$1001,customers!$C$1:$C$1001,0)=0,"",(_xlfn.XLOOKUP(C123,customers!$A$1:$A$1001,customers!$C$1:$C$1001,0)))</f>
        <v>cswitsur3b@chronoengine.com</v>
      </c>
      <c r="H123" s="2" t="str">
        <f>_xlfn.XLOOKUP(C123,customers!$A$1:$A$1001,customers!$G$1:$G$1001,,0)</f>
        <v>United States</v>
      </c>
      <c r="I123" t="str" cm="1">
        <f t="array" ref="I123">INDEX(products!$A$1:$G$49,MATCH(orders!$D123,products!$A$1:$A$49,0),MATCH(orders!I$1,products!$A$1:$G$1,0))</f>
        <v>Exc</v>
      </c>
      <c r="J123" t="str" cm="1">
        <f t="array" ref="J123">INDEX(products!$A$1:$G$49,MATCH(orders!$D123,products!$A$1:$A$49,0),MATCH(orders!J$1,products!$A$1:$G$1,0))</f>
        <v>M</v>
      </c>
      <c r="K123" cm="1">
        <f t="array" ref="K123">INDEX(products!$A$1:$G$49,MATCH(orders!$D123,products!$A$1:$A$49,0),MATCH(orders!K$1,products!$A$1:$G$1,0))</f>
        <v>1</v>
      </c>
      <c r="L123" s="4" cm="1">
        <f t="array" ref="L123">INDEX(products!$A$1:$G$49,MATCH(orders!$D123,products!$A$1:$A$49,0),MATCH(orders!L$1,products!$A$1:$G$1,0))</f>
        <v>13.75</v>
      </c>
      <c r="M123" s="4">
        <f t="shared" si="3"/>
        <v>68.75</v>
      </c>
      <c r="N123" t="str">
        <f t="shared" si="4"/>
        <v>Excelsa</v>
      </c>
      <c r="O123" t="str">
        <f t="shared" si="5"/>
        <v>Medium</v>
      </c>
      <c r="P123" s="5" t="str">
        <f>IF(_xlfn.XLOOKUP(Orders[[#This Row],[Customer ID]],customers!A123:A1122,customers!I123:I1122,"")="Yes","Yes","No")</f>
        <v>No</v>
      </c>
    </row>
    <row r="124" spans="1:16">
      <c r="A124" s="2" t="s">
        <v>318</v>
      </c>
      <c r="B124" s="3">
        <v>44268</v>
      </c>
      <c r="C124" s="2" t="s">
        <v>319</v>
      </c>
      <c r="D124" t="s">
        <v>117</v>
      </c>
      <c r="E124" s="2">
        <v>4</v>
      </c>
      <c r="F124" s="2" t="str">
        <f>_xlfn.XLOOKUP(C124,customers!$A$1:$A$1001,customers!B123:B1123)</f>
        <v>Effie Yurkov</v>
      </c>
      <c r="G124" s="2" t="str">
        <f>IF(_xlfn.XLOOKUP(C124,customers!$A$1:$A$1001,customers!$C$1:$C$1001,0)=0,"",(_xlfn.XLOOKUP(C124,customers!$A$1:$A$1001,customers!$C$1:$C$1001,0)))</f>
        <v>mludwell3e@blogger.com</v>
      </c>
      <c r="H124" s="2" t="str">
        <f>_xlfn.XLOOKUP(C124,customers!$A$1:$A$1001,customers!$G$1:$G$1001,,0)</f>
        <v>United States</v>
      </c>
      <c r="I124" t="str" cm="1">
        <f t="array" ref="I124">INDEX(products!$A$1:$G$49,MATCH(orders!$D124,products!$A$1:$A$49,0),MATCH(orders!I$1,products!$A$1:$G$1,0))</f>
        <v>Ara</v>
      </c>
      <c r="J124" t="str" cm="1">
        <f t="array" ref="J124">INDEX(products!$A$1:$G$49,MATCH(orders!$D124,products!$A$1:$A$49,0),MATCH(orders!J$1,products!$A$1:$G$1,0))</f>
        <v>D</v>
      </c>
      <c r="K124" cm="1">
        <f t="array" ref="K124">INDEX(products!$A$1:$G$49,MATCH(orders!$D124,products!$A$1:$A$49,0),MATCH(orders!K$1,products!$A$1:$G$1,0))</f>
        <v>0.5</v>
      </c>
      <c r="L124" s="4" cm="1">
        <f t="array" ref="L124">INDEX(products!$A$1:$G$49,MATCH(orders!$D124,products!$A$1:$A$49,0),MATCH(orders!L$1,products!$A$1:$G$1,0))</f>
        <v>5.97</v>
      </c>
      <c r="M124" s="4">
        <f t="shared" si="3"/>
        <v>23.88</v>
      </c>
      <c r="N124" t="str">
        <f t="shared" si="4"/>
        <v>Arabica</v>
      </c>
      <c r="O124" t="str">
        <f t="shared" si="5"/>
        <v>Dark</v>
      </c>
      <c r="P124" s="5" t="str">
        <f>IF(_xlfn.XLOOKUP(Orders[[#This Row],[Customer ID]],customers!A124:A1123,customers!I124:I1123,"")="Yes","Yes","No")</f>
        <v>Yes</v>
      </c>
    </row>
    <row r="125" spans="1:16">
      <c r="A125" s="2" t="s">
        <v>320</v>
      </c>
      <c r="B125" s="3">
        <v>44724</v>
      </c>
      <c r="C125" s="2" t="s">
        <v>321</v>
      </c>
      <c r="D125" t="s">
        <v>149</v>
      </c>
      <c r="E125" s="2">
        <v>4</v>
      </c>
      <c r="F125" s="2" t="str">
        <f>_xlfn.XLOOKUP(C125,customers!$A$1:$A$1001,customers!B124:B1124)</f>
        <v>Georgena Bentjens</v>
      </c>
      <c r="G125" s="2" t="str">
        <f>IF(_xlfn.XLOOKUP(C125,customers!$A$1:$A$1001,customers!$C$1:$C$1001,0)=0,"",(_xlfn.XLOOKUP(C125,customers!$A$1:$A$1001,customers!$C$1:$C$1001,0)))</f>
        <v>dbeauchamp3f@usda.gov</v>
      </c>
      <c r="H125" s="2" t="str">
        <f>_xlfn.XLOOKUP(C125,customers!$A$1:$A$1001,customers!$G$1:$G$1001,,0)</f>
        <v>United States</v>
      </c>
      <c r="I125" t="str" cm="1">
        <f t="array" ref="I125">INDEX(products!$A$1:$G$49,MATCH(orders!$D125,products!$A$1:$A$49,0),MATCH(orders!I$1,products!$A$1:$G$1,0))</f>
        <v>Lib</v>
      </c>
      <c r="J125" t="str" cm="1">
        <f t="array" ref="J125">INDEX(products!$A$1:$G$49,MATCH(orders!$D125,products!$A$1:$A$49,0),MATCH(orders!J$1,products!$A$1:$G$1,0))</f>
        <v>L</v>
      </c>
      <c r="K125" cm="1">
        <f t="array" ref="K125">INDEX(products!$A$1:$G$49,MATCH(orders!$D125,products!$A$1:$A$49,0),MATCH(orders!K$1,products!$A$1:$G$1,0))</f>
        <v>2.5</v>
      </c>
      <c r="L125" s="4" cm="1">
        <f t="array" ref="L125">INDEX(products!$A$1:$G$49,MATCH(orders!$D125,products!$A$1:$A$49,0),MATCH(orders!L$1,products!$A$1:$G$1,0))</f>
        <v>36.455</v>
      </c>
      <c r="M125" s="4">
        <f t="shared" si="3"/>
        <v>145.82</v>
      </c>
      <c r="N125" t="str">
        <f t="shared" si="4"/>
        <v>Liberica</v>
      </c>
      <c r="O125" t="str">
        <f t="shared" si="5"/>
        <v>Light</v>
      </c>
      <c r="P125" s="5" t="str">
        <f>IF(_xlfn.XLOOKUP(Orders[[#This Row],[Customer ID]],customers!A125:A1124,customers!I125:I1124,"")="Yes","Yes","No")</f>
        <v>No</v>
      </c>
    </row>
    <row r="126" spans="1:16">
      <c r="A126" s="2" t="s">
        <v>322</v>
      </c>
      <c r="B126" s="3">
        <v>43582</v>
      </c>
      <c r="C126" s="2" t="s">
        <v>323</v>
      </c>
      <c r="D126" t="s">
        <v>122</v>
      </c>
      <c r="E126" s="2">
        <v>5</v>
      </c>
      <c r="F126" s="2" t="str">
        <f>_xlfn.XLOOKUP(C126,customers!$A$1:$A$1001,customers!B125:B1125)</f>
        <v>Lyn Entwistle</v>
      </c>
      <c r="G126" s="2" t="str">
        <f>IF(_xlfn.XLOOKUP(C126,customers!$A$1:$A$1001,customers!$C$1:$C$1001,0)=0,"",(_xlfn.XLOOKUP(C126,customers!$A$1:$A$1001,customers!$C$1:$C$1001,0)))</f>
        <v>srodliff3g@ted.com</v>
      </c>
      <c r="H126" s="2" t="str">
        <f>_xlfn.XLOOKUP(C126,customers!$A$1:$A$1001,customers!$G$1:$G$1001,,0)</f>
        <v>United States</v>
      </c>
      <c r="I126" t="str" cm="1">
        <f t="array" ref="I126">INDEX(products!$A$1:$G$49,MATCH(orders!$D126,products!$A$1:$A$49,0),MATCH(orders!I$1,products!$A$1:$G$1,0))</f>
        <v>Lib</v>
      </c>
      <c r="J126" t="str" cm="1">
        <f t="array" ref="J126">INDEX(products!$A$1:$G$49,MATCH(orders!$D126,products!$A$1:$A$49,0),MATCH(orders!J$1,products!$A$1:$G$1,0))</f>
        <v>M</v>
      </c>
      <c r="K126" cm="1">
        <f t="array" ref="K126">INDEX(products!$A$1:$G$49,MATCH(orders!$D126,products!$A$1:$A$49,0),MATCH(orders!K$1,products!$A$1:$G$1,0))</f>
        <v>0.2</v>
      </c>
      <c r="L126" s="4" cm="1">
        <f t="array" ref="L126">INDEX(products!$A$1:$G$49,MATCH(orders!$D126,products!$A$1:$A$49,0),MATCH(orders!L$1,products!$A$1:$G$1,0))</f>
        <v>4.365</v>
      </c>
      <c r="M126" s="4">
        <f t="shared" si="3"/>
        <v>21.825</v>
      </c>
      <c r="N126" t="str">
        <f t="shared" si="4"/>
        <v>Liberica</v>
      </c>
      <c r="O126" t="str">
        <f t="shared" si="5"/>
        <v>Medium</v>
      </c>
      <c r="P126" s="5" t="str">
        <f>IF(_xlfn.XLOOKUP(Orders[[#This Row],[Customer ID]],customers!A126:A1125,customers!I126:I1125,"")="Yes","Yes","No")</f>
        <v>Yes</v>
      </c>
    </row>
    <row r="127" spans="1:16">
      <c r="A127" s="2" t="s">
        <v>324</v>
      </c>
      <c r="B127" s="3">
        <v>43608</v>
      </c>
      <c r="C127" s="2" t="s">
        <v>325</v>
      </c>
      <c r="D127" t="s">
        <v>123</v>
      </c>
      <c r="E127" s="2">
        <v>3</v>
      </c>
      <c r="F127" s="2" t="str">
        <f>_xlfn.XLOOKUP(C127,customers!$A$1:$A$1001,customers!B126:B1126)</f>
        <v>Mercedes Acott</v>
      </c>
      <c r="G127" s="2" t="str">
        <f>IF(_xlfn.XLOOKUP(C127,customers!$A$1:$A$1001,customers!$C$1:$C$1001,0)=0,"",(_xlfn.XLOOKUP(C127,customers!$A$1:$A$1001,customers!$C$1:$C$1001,0)))</f>
        <v>swoodham3h@businesswire.com</v>
      </c>
      <c r="H127" s="2" t="str">
        <f>_xlfn.XLOOKUP(C127,customers!$A$1:$A$1001,customers!$G$1:$G$1001,,0)</f>
        <v>Ireland</v>
      </c>
      <c r="I127" t="str" cm="1">
        <f t="array" ref="I127">INDEX(products!$A$1:$G$49,MATCH(orders!$D127,products!$A$1:$A$49,0),MATCH(orders!I$1,products!$A$1:$G$1,0))</f>
        <v>Lib</v>
      </c>
      <c r="J127" t="str" cm="1">
        <f t="array" ref="J127">INDEX(products!$A$1:$G$49,MATCH(orders!$D127,products!$A$1:$A$49,0),MATCH(orders!J$1,products!$A$1:$G$1,0))</f>
        <v>M</v>
      </c>
      <c r="K127" cm="1">
        <f t="array" ref="K127">INDEX(products!$A$1:$G$49,MATCH(orders!$D127,products!$A$1:$A$49,0),MATCH(orders!K$1,products!$A$1:$G$1,0))</f>
        <v>0.5</v>
      </c>
      <c r="L127" s="4" cm="1">
        <f t="array" ref="L127">INDEX(products!$A$1:$G$49,MATCH(orders!$D127,products!$A$1:$A$49,0),MATCH(orders!L$1,products!$A$1:$G$1,0))</f>
        <v>8.73</v>
      </c>
      <c r="M127" s="4">
        <f t="shared" si="3"/>
        <v>26.19</v>
      </c>
      <c r="N127" t="str">
        <f t="shared" si="4"/>
        <v>Liberica</v>
      </c>
      <c r="O127" t="str">
        <f t="shared" si="5"/>
        <v>Medium</v>
      </c>
      <c r="P127" s="5" t="str">
        <f>IF(_xlfn.XLOOKUP(Orders[[#This Row],[Customer ID]],customers!A127:A1126,customers!I127:I1126,"")="Yes","Yes","No")</f>
        <v>Yes</v>
      </c>
    </row>
    <row r="128" spans="1:16">
      <c r="A128" s="2" t="s">
        <v>326</v>
      </c>
      <c r="B128" s="3">
        <v>44026</v>
      </c>
      <c r="C128" s="2" t="s">
        <v>327</v>
      </c>
      <c r="D128" t="s">
        <v>106</v>
      </c>
      <c r="E128" s="2">
        <v>1</v>
      </c>
      <c r="F128" s="2" t="str">
        <f>_xlfn.XLOOKUP(C128,customers!$A$1:$A$1001,customers!B127:B1127)</f>
        <v>Devy Bulbrook</v>
      </c>
      <c r="G128" s="2" t="str">
        <f>IF(_xlfn.XLOOKUP(C128,customers!$A$1:$A$1001,customers!$C$1:$C$1001,0)=0,"",(_xlfn.XLOOKUP(C128,customers!$A$1:$A$1001,customers!$C$1:$C$1001,0)))</f>
        <v>hsynnot3i@about.com</v>
      </c>
      <c r="H128" s="2" t="str">
        <f>_xlfn.XLOOKUP(C128,customers!$A$1:$A$1001,customers!$G$1:$G$1001,,0)</f>
        <v>United States</v>
      </c>
      <c r="I128" t="str" cm="1">
        <f t="array" ref="I128">INDEX(products!$A$1:$G$49,MATCH(orders!$D128,products!$A$1:$A$49,0),MATCH(orders!I$1,products!$A$1:$G$1,0))</f>
        <v>Ara</v>
      </c>
      <c r="J128" t="str" cm="1">
        <f t="array" ref="J128">INDEX(products!$A$1:$G$49,MATCH(orders!$D128,products!$A$1:$A$49,0),MATCH(orders!J$1,products!$A$1:$G$1,0))</f>
        <v>M</v>
      </c>
      <c r="K128" cm="1">
        <f t="array" ref="K128">INDEX(products!$A$1:$G$49,MATCH(orders!$D128,products!$A$1:$A$49,0),MATCH(orders!K$1,products!$A$1:$G$1,0))</f>
        <v>1</v>
      </c>
      <c r="L128" s="4" cm="1">
        <f t="array" ref="L128">INDEX(products!$A$1:$G$49,MATCH(orders!$D128,products!$A$1:$A$49,0),MATCH(orders!L$1,products!$A$1:$G$1,0))</f>
        <v>11.25</v>
      </c>
      <c r="M128" s="4">
        <f t="shared" si="3"/>
        <v>11.25</v>
      </c>
      <c r="N128" t="str">
        <f t="shared" si="4"/>
        <v>Arabica</v>
      </c>
      <c r="O128" t="str">
        <f t="shared" si="5"/>
        <v>Medium</v>
      </c>
      <c r="P128" s="5" t="str">
        <f>IF(_xlfn.XLOOKUP(Orders[[#This Row],[Customer ID]],customers!A128:A1127,customers!I128:I1127,"")="Yes","Yes","No")</f>
        <v>No</v>
      </c>
    </row>
    <row r="129" spans="1:16">
      <c r="A129" s="2" t="s">
        <v>328</v>
      </c>
      <c r="B129" s="3">
        <v>44510</v>
      </c>
      <c r="C129" s="2" t="s">
        <v>329</v>
      </c>
      <c r="D129" t="s">
        <v>58</v>
      </c>
      <c r="E129" s="2">
        <v>6</v>
      </c>
      <c r="F129" s="2" t="str">
        <f>_xlfn.XLOOKUP(C129,customers!$A$1:$A$1001,customers!B128:B1128)</f>
        <v>Rosaline McLae</v>
      </c>
      <c r="G129" s="2" t="str">
        <f>IF(_xlfn.XLOOKUP(C129,customers!$A$1:$A$1001,customers!$C$1:$C$1001,0)=0,"",(_xlfn.XLOOKUP(C129,customers!$A$1:$A$1001,customers!$C$1:$C$1001,0)))</f>
        <v>rlepere3j@shop-pro.jp</v>
      </c>
      <c r="H129" s="2" t="str">
        <f>_xlfn.XLOOKUP(C129,customers!$A$1:$A$1001,customers!$G$1:$G$1001,,0)</f>
        <v>Ireland</v>
      </c>
      <c r="I129" t="str" cm="1">
        <f t="array" ref="I129">INDEX(products!$A$1:$G$49,MATCH(orders!$D129,products!$A$1:$A$49,0),MATCH(orders!I$1,products!$A$1:$G$1,0))</f>
        <v>Lib</v>
      </c>
      <c r="J129" t="str" cm="1">
        <f t="array" ref="J129">INDEX(products!$A$1:$G$49,MATCH(orders!$D129,products!$A$1:$A$49,0),MATCH(orders!J$1,products!$A$1:$G$1,0))</f>
        <v>D</v>
      </c>
      <c r="K129" cm="1">
        <f t="array" ref="K129">INDEX(products!$A$1:$G$49,MATCH(orders!$D129,products!$A$1:$A$49,0),MATCH(orders!K$1,products!$A$1:$G$1,0))</f>
        <v>1</v>
      </c>
      <c r="L129" s="4" cm="1">
        <f t="array" ref="L129">INDEX(products!$A$1:$G$49,MATCH(orders!$D129,products!$A$1:$A$49,0),MATCH(orders!L$1,products!$A$1:$G$1,0))</f>
        <v>12.95</v>
      </c>
      <c r="M129" s="4">
        <f t="shared" si="3"/>
        <v>77.7</v>
      </c>
      <c r="N129" t="str">
        <f t="shared" si="4"/>
        <v>Liberica</v>
      </c>
      <c r="O129" t="str">
        <f t="shared" si="5"/>
        <v>Dark</v>
      </c>
      <c r="P129" s="5" t="str">
        <f>IF(_xlfn.XLOOKUP(Orders[[#This Row],[Customer ID]],customers!A129:A1128,customers!I129:I1128,"")="Yes","Yes","No")</f>
        <v>No</v>
      </c>
    </row>
    <row r="130" spans="1:16">
      <c r="A130" s="2" t="s">
        <v>330</v>
      </c>
      <c r="B130" s="3">
        <v>44439</v>
      </c>
      <c r="C130" s="2" t="s">
        <v>331</v>
      </c>
      <c r="D130" t="s">
        <v>112</v>
      </c>
      <c r="E130" s="2">
        <v>1</v>
      </c>
      <c r="F130" s="2" t="str">
        <f>_xlfn.XLOOKUP(C130,customers!$A$1:$A$1001,customers!B129:B1129)</f>
        <v>Zacharias Kiffe</v>
      </c>
      <c r="G130" s="2" t="str">
        <f>IF(_xlfn.XLOOKUP(C130,customers!$A$1:$A$1001,customers!$C$1:$C$1001,0)=0,"",(_xlfn.XLOOKUP(C130,customers!$A$1:$A$1001,customers!$C$1:$C$1001,0)))</f>
        <v>twoofinden3k@businesswire.com</v>
      </c>
      <c r="H130" s="2" t="str">
        <f>_xlfn.XLOOKUP(C130,customers!$A$1:$A$1001,customers!$G$1:$G$1001,,0)</f>
        <v>United States</v>
      </c>
      <c r="I130" t="str" cm="1">
        <f t="array" ref="I130">INDEX(products!$A$1:$G$49,MATCH(orders!$D130,products!$A$1:$A$49,0),MATCH(orders!I$1,products!$A$1:$G$1,0))</f>
        <v>Ara</v>
      </c>
      <c r="J130" t="str" cm="1">
        <f t="array" ref="J130">INDEX(products!$A$1:$G$49,MATCH(orders!$D130,products!$A$1:$A$49,0),MATCH(orders!J$1,products!$A$1:$G$1,0))</f>
        <v>M</v>
      </c>
      <c r="K130" cm="1">
        <f t="array" ref="K130">INDEX(products!$A$1:$G$49,MATCH(orders!$D130,products!$A$1:$A$49,0),MATCH(orders!K$1,products!$A$1:$G$1,0))</f>
        <v>0.5</v>
      </c>
      <c r="L130" s="4" cm="1">
        <f t="array" ref="L130">INDEX(products!$A$1:$G$49,MATCH(orders!$D130,products!$A$1:$A$49,0),MATCH(orders!L$1,products!$A$1:$G$1,0))</f>
        <v>6.75</v>
      </c>
      <c r="M130" s="4">
        <f t="shared" si="3"/>
        <v>6.75</v>
      </c>
      <c r="N130" t="str">
        <f t="shared" si="4"/>
        <v>Arabica</v>
      </c>
      <c r="O130" t="str">
        <f t="shared" si="5"/>
        <v>Medium</v>
      </c>
      <c r="P130" s="5" t="str">
        <f>IF(_xlfn.XLOOKUP(Orders[[#This Row],[Customer ID]],customers!A130:A1129,customers!I130:I1129,"")="Yes","Yes","No")</f>
        <v>No</v>
      </c>
    </row>
    <row r="131" spans="1:16">
      <c r="A131" s="2" t="s">
        <v>332</v>
      </c>
      <c r="B131" s="3">
        <v>43652</v>
      </c>
      <c r="C131" s="2" t="s">
        <v>333</v>
      </c>
      <c r="D131" t="s">
        <v>290</v>
      </c>
      <c r="E131" s="2">
        <v>1</v>
      </c>
      <c r="F131" s="2" t="str">
        <f>_xlfn.XLOOKUP(C131,customers!$A$1:$A$1001,customers!B130:B1130)</f>
        <v>Cobby Cromwell</v>
      </c>
      <c r="G131" s="2" t="str">
        <f>IF(_xlfn.XLOOKUP(C131,customers!$A$1:$A$1001,customers!$C$1:$C$1001,0)=0,"",(_xlfn.XLOOKUP(C131,customers!$A$1:$A$1001,customers!$C$1:$C$1001,0)))</f>
        <v>edacca3l@google.pl</v>
      </c>
      <c r="H131" s="2" t="str">
        <f>_xlfn.XLOOKUP(C131,customers!$A$1:$A$1001,customers!$G$1:$G$1001,,0)</f>
        <v>United States</v>
      </c>
      <c r="I131" t="str" cm="1">
        <f t="array" ref="I131">INDEX(products!$A$1:$G$49,MATCH(orders!$D131,products!$A$1:$A$49,0),MATCH(orders!I$1,products!$A$1:$G$1,0))</f>
        <v>Exc</v>
      </c>
      <c r="J131" t="str" cm="1">
        <f t="array" ref="J131">INDEX(products!$A$1:$G$49,MATCH(orders!$D131,products!$A$1:$A$49,0),MATCH(orders!J$1,products!$A$1:$G$1,0))</f>
        <v>D</v>
      </c>
      <c r="K131" cm="1">
        <f t="array" ref="K131">INDEX(products!$A$1:$G$49,MATCH(orders!$D131,products!$A$1:$A$49,0),MATCH(orders!K$1,products!$A$1:$G$1,0))</f>
        <v>1</v>
      </c>
      <c r="L131" s="4" cm="1">
        <f t="array" ref="L131">INDEX(products!$A$1:$G$49,MATCH(orders!$D131,products!$A$1:$A$49,0),MATCH(orders!L$1,products!$A$1:$G$1,0))</f>
        <v>12.15</v>
      </c>
      <c r="M131" s="4">
        <f t="shared" ref="M131:M194" si="6">L131*E131</f>
        <v>12.15</v>
      </c>
      <c r="N131" t="str">
        <f t="shared" ref="N131:N194" si="7">IF(I131="Rob","Robusta",IF(I131="Exc","Excelsa",IF(I131="Ara","Arabica",IF(I131="Lib","Liberica",""))))</f>
        <v>Excelsa</v>
      </c>
      <c r="O131" t="str">
        <f t="shared" ref="O131:O194" si="8">IF(J131="M","Medium",IF(J131="L","Light",IF(J131="D","Dark","")))</f>
        <v>Dark</v>
      </c>
      <c r="P131" s="5" t="str">
        <f>IF(_xlfn.XLOOKUP(Orders[[#This Row],[Customer ID]],customers!A131:A1130,customers!I131:I1130,"")="Yes","Yes","No")</f>
        <v>Yes</v>
      </c>
    </row>
    <row r="132" spans="1:16">
      <c r="A132" s="2" t="s">
        <v>334</v>
      </c>
      <c r="B132" s="3">
        <v>44624</v>
      </c>
      <c r="C132" s="2" t="s">
        <v>335</v>
      </c>
      <c r="D132" t="s">
        <v>249</v>
      </c>
      <c r="E132" s="2">
        <v>5</v>
      </c>
      <c r="F132" s="2" t="str">
        <f>_xlfn.XLOOKUP(C132,customers!$A$1:$A$1001,customers!B131:B1131)</f>
        <v>Tani Taffarello</v>
      </c>
      <c r="G132" s="2" t="str">
        <f>IF(_xlfn.XLOOKUP(C132,customers!$A$1:$A$1001,customers!$C$1:$C$1001,0)=0,"",(_xlfn.XLOOKUP(C132,customers!$A$1:$A$1001,customers!$C$1:$C$1001,0)))</f>
        <v/>
      </c>
      <c r="H132" s="2" t="str">
        <f>_xlfn.XLOOKUP(C132,customers!$A$1:$A$1001,customers!$G$1:$G$1001,,0)</f>
        <v>Ireland</v>
      </c>
      <c r="I132" t="str" cm="1">
        <f t="array" ref="I132">INDEX(products!$A$1:$G$49,MATCH(orders!$D132,products!$A$1:$A$49,0),MATCH(orders!I$1,products!$A$1:$G$1,0))</f>
        <v>Ara</v>
      </c>
      <c r="J132" t="str" cm="1">
        <f t="array" ref="J132">INDEX(products!$A$1:$G$49,MATCH(orders!$D132,products!$A$1:$A$49,0),MATCH(orders!J$1,products!$A$1:$G$1,0))</f>
        <v>L</v>
      </c>
      <c r="K132" cm="1">
        <f t="array" ref="K132">INDEX(products!$A$1:$G$49,MATCH(orders!$D132,products!$A$1:$A$49,0),MATCH(orders!K$1,products!$A$1:$G$1,0))</f>
        <v>2.5</v>
      </c>
      <c r="L132" s="4" cm="1">
        <f t="array" ref="L132">INDEX(products!$A$1:$G$49,MATCH(orders!$D132,products!$A$1:$A$49,0),MATCH(orders!L$1,products!$A$1:$G$1,0))</f>
        <v>29.785</v>
      </c>
      <c r="M132" s="4">
        <f t="shared" si="6"/>
        <v>148.925</v>
      </c>
      <c r="N132" t="str">
        <f t="shared" si="7"/>
        <v>Arabica</v>
      </c>
      <c r="O132" t="str">
        <f t="shared" si="8"/>
        <v>Light</v>
      </c>
      <c r="P132" s="5" t="str">
        <f>IF(_xlfn.XLOOKUP(Orders[[#This Row],[Customer ID]],customers!A132:A1131,customers!I132:I1131,"")="Yes","Yes","No")</f>
        <v>Yes</v>
      </c>
    </row>
    <row r="133" spans="1:16">
      <c r="A133" s="2" t="s">
        <v>336</v>
      </c>
      <c r="B133" s="3">
        <v>44196</v>
      </c>
      <c r="C133" s="2" t="s">
        <v>337</v>
      </c>
      <c r="D133" t="s">
        <v>61</v>
      </c>
      <c r="E133" s="2">
        <v>2</v>
      </c>
      <c r="F133" s="2" t="str">
        <f>_xlfn.XLOOKUP(C133,customers!$A$1:$A$1001,customers!B132:B1132)</f>
        <v>Javier Kopke</v>
      </c>
      <c r="G133" s="2" t="str">
        <f>IF(_xlfn.XLOOKUP(C133,customers!$A$1:$A$1001,customers!$C$1:$C$1001,0)=0,"",(_xlfn.XLOOKUP(C133,customers!$A$1:$A$1001,customers!$C$1:$C$1001,0)))</f>
        <v>bhindsberg3n@blogs.com</v>
      </c>
      <c r="H133" s="2" t="str">
        <f>_xlfn.XLOOKUP(C133,customers!$A$1:$A$1001,customers!$G$1:$G$1001,,0)</f>
        <v>United States</v>
      </c>
      <c r="I133" t="str" cm="1">
        <f t="array" ref="I133">INDEX(products!$A$1:$G$49,MATCH(orders!$D133,products!$A$1:$A$49,0),MATCH(orders!I$1,products!$A$1:$G$1,0))</f>
        <v>Exc</v>
      </c>
      <c r="J133" t="str" cm="1">
        <f t="array" ref="J133">INDEX(products!$A$1:$G$49,MATCH(orders!$D133,products!$A$1:$A$49,0),MATCH(orders!J$1,products!$A$1:$G$1,0))</f>
        <v>D</v>
      </c>
      <c r="K133" cm="1">
        <f t="array" ref="K133">INDEX(products!$A$1:$G$49,MATCH(orders!$D133,products!$A$1:$A$49,0),MATCH(orders!K$1,products!$A$1:$G$1,0))</f>
        <v>0.5</v>
      </c>
      <c r="L133" s="4" cm="1">
        <f t="array" ref="L133">INDEX(products!$A$1:$G$49,MATCH(orders!$D133,products!$A$1:$A$49,0),MATCH(orders!L$1,products!$A$1:$G$1,0))</f>
        <v>7.29</v>
      </c>
      <c r="M133" s="4">
        <f t="shared" si="6"/>
        <v>14.58</v>
      </c>
      <c r="N133" t="str">
        <f t="shared" si="7"/>
        <v>Excelsa</v>
      </c>
      <c r="O133" t="str">
        <f t="shared" si="8"/>
        <v>Dark</v>
      </c>
      <c r="P133" s="5" t="str">
        <f>IF(_xlfn.XLOOKUP(Orders[[#This Row],[Customer ID]],customers!A133:A1132,customers!I133:I1132,"")="Yes","Yes","No")</f>
        <v>Yes</v>
      </c>
    </row>
    <row r="134" spans="1:16">
      <c r="A134" s="2" t="s">
        <v>338</v>
      </c>
      <c r="B134" s="3">
        <v>44043</v>
      </c>
      <c r="C134" s="2" t="s">
        <v>339</v>
      </c>
      <c r="D134" t="s">
        <v>249</v>
      </c>
      <c r="E134" s="2">
        <v>5</v>
      </c>
      <c r="F134" s="2" t="str">
        <f>_xlfn.XLOOKUP(C134,customers!$A$1:$A$1001,customers!B133:B1133)</f>
        <v>Arabella Fransewich</v>
      </c>
      <c r="G134" s="2" t="str">
        <f>IF(_xlfn.XLOOKUP(C134,customers!$A$1:$A$1001,customers!$C$1:$C$1001,0)=0,"",(_xlfn.XLOOKUP(C134,customers!$A$1:$A$1001,customers!$C$1:$C$1001,0)))</f>
        <v>orobins3o@salon.com</v>
      </c>
      <c r="H134" s="2" t="str">
        <f>_xlfn.XLOOKUP(C134,customers!$A$1:$A$1001,customers!$G$1:$G$1001,,0)</f>
        <v>United States</v>
      </c>
      <c r="I134" t="str" cm="1">
        <f t="array" ref="I134">INDEX(products!$A$1:$G$49,MATCH(orders!$D134,products!$A$1:$A$49,0),MATCH(orders!I$1,products!$A$1:$G$1,0))</f>
        <v>Ara</v>
      </c>
      <c r="J134" t="str" cm="1">
        <f t="array" ref="J134">INDEX(products!$A$1:$G$49,MATCH(orders!$D134,products!$A$1:$A$49,0),MATCH(orders!J$1,products!$A$1:$G$1,0))</f>
        <v>L</v>
      </c>
      <c r="K134" cm="1">
        <f t="array" ref="K134">INDEX(products!$A$1:$G$49,MATCH(orders!$D134,products!$A$1:$A$49,0),MATCH(orders!K$1,products!$A$1:$G$1,0))</f>
        <v>2.5</v>
      </c>
      <c r="L134" s="4" cm="1">
        <f t="array" ref="L134">INDEX(products!$A$1:$G$49,MATCH(orders!$D134,products!$A$1:$A$49,0),MATCH(orders!L$1,products!$A$1:$G$1,0))</f>
        <v>29.785</v>
      </c>
      <c r="M134" s="4">
        <f t="shared" si="6"/>
        <v>148.925</v>
      </c>
      <c r="N134" t="str">
        <f t="shared" si="7"/>
        <v>Arabica</v>
      </c>
      <c r="O134" t="str">
        <f t="shared" si="8"/>
        <v>Light</v>
      </c>
      <c r="P134" s="5" t="str">
        <f>IF(_xlfn.XLOOKUP(Orders[[#This Row],[Customer ID]],customers!A134:A1133,customers!I134:I1133,"")="Yes","Yes","No")</f>
        <v>Yes</v>
      </c>
    </row>
    <row r="135" spans="1:16">
      <c r="A135" s="2" t="s">
        <v>340</v>
      </c>
      <c r="B135" s="3">
        <v>44340</v>
      </c>
      <c r="C135" s="2" t="s">
        <v>341</v>
      </c>
      <c r="D135" t="s">
        <v>58</v>
      </c>
      <c r="E135" s="2">
        <v>1</v>
      </c>
      <c r="F135" s="2" t="str">
        <f>_xlfn.XLOOKUP(C135,customers!$A$1:$A$1001,customers!B134:B1134)</f>
        <v>Myles Seawright</v>
      </c>
      <c r="G135" s="2" t="str">
        <f>IF(_xlfn.XLOOKUP(C135,customers!$A$1:$A$1001,customers!$C$1:$C$1001,0)=0,"",(_xlfn.XLOOKUP(C135,customers!$A$1:$A$1001,customers!$C$1:$C$1001,0)))</f>
        <v>osyseland3p@independent.co.uk</v>
      </c>
      <c r="H135" s="2" t="str">
        <f>_xlfn.XLOOKUP(C135,customers!$A$1:$A$1001,customers!$G$1:$G$1001,,0)</f>
        <v>United States</v>
      </c>
      <c r="I135" t="str" cm="1">
        <f t="array" ref="I135">INDEX(products!$A$1:$G$49,MATCH(orders!$D135,products!$A$1:$A$49,0),MATCH(orders!I$1,products!$A$1:$G$1,0))</f>
        <v>Lib</v>
      </c>
      <c r="J135" t="str" cm="1">
        <f t="array" ref="J135">INDEX(products!$A$1:$G$49,MATCH(orders!$D135,products!$A$1:$A$49,0),MATCH(orders!J$1,products!$A$1:$G$1,0))</f>
        <v>D</v>
      </c>
      <c r="K135" cm="1">
        <f t="array" ref="K135">INDEX(products!$A$1:$G$49,MATCH(orders!$D135,products!$A$1:$A$49,0),MATCH(orders!K$1,products!$A$1:$G$1,0))</f>
        <v>1</v>
      </c>
      <c r="L135" s="4" cm="1">
        <f t="array" ref="L135">INDEX(products!$A$1:$G$49,MATCH(orders!$D135,products!$A$1:$A$49,0),MATCH(orders!L$1,products!$A$1:$G$1,0))</f>
        <v>12.95</v>
      </c>
      <c r="M135" s="4">
        <f t="shared" si="6"/>
        <v>12.95</v>
      </c>
      <c r="N135" t="str">
        <f t="shared" si="7"/>
        <v>Liberica</v>
      </c>
      <c r="O135" t="str">
        <f t="shared" si="8"/>
        <v>Dark</v>
      </c>
      <c r="P135" s="5" t="str">
        <f>IF(_xlfn.XLOOKUP(Orders[[#This Row],[Customer ID]],customers!A135:A1134,customers!I135:I1134,"")="Yes","Yes","No")</f>
        <v>No</v>
      </c>
    </row>
    <row r="136" spans="1:16">
      <c r="A136" s="2" t="s">
        <v>342</v>
      </c>
      <c r="B136" s="3">
        <v>44758</v>
      </c>
      <c r="C136" s="2" t="s">
        <v>343</v>
      </c>
      <c r="D136" t="s">
        <v>157</v>
      </c>
      <c r="E136" s="2">
        <v>3</v>
      </c>
      <c r="F136" s="2" t="str">
        <f>_xlfn.XLOOKUP(C136,customers!$A$1:$A$1001,customers!B135:B1135)</f>
        <v>Annecorinne Leehane</v>
      </c>
      <c r="G136" s="2" t="str">
        <f>IF(_xlfn.XLOOKUP(C136,customers!$A$1:$A$1001,customers!$C$1:$C$1001,0)=0,"",(_xlfn.XLOOKUP(C136,customers!$A$1:$A$1001,customers!$C$1:$C$1001,0)))</f>
        <v/>
      </c>
      <c r="H136" s="2" t="str">
        <f>_xlfn.XLOOKUP(C136,customers!$A$1:$A$1001,customers!$G$1:$G$1001,,0)</f>
        <v>United States</v>
      </c>
      <c r="I136" t="str" cm="1">
        <f t="array" ref="I136">INDEX(products!$A$1:$G$49,MATCH(orders!$D136,products!$A$1:$A$49,0),MATCH(orders!I$1,products!$A$1:$G$1,0))</f>
        <v>Exc</v>
      </c>
      <c r="J136" t="str" cm="1">
        <f t="array" ref="J136">INDEX(products!$A$1:$G$49,MATCH(orders!$D136,products!$A$1:$A$49,0),MATCH(orders!J$1,products!$A$1:$G$1,0))</f>
        <v>M</v>
      </c>
      <c r="K136" cm="1">
        <f t="array" ref="K136">INDEX(products!$A$1:$G$49,MATCH(orders!$D136,products!$A$1:$A$49,0),MATCH(orders!K$1,products!$A$1:$G$1,0))</f>
        <v>2.5</v>
      </c>
      <c r="L136" s="4" cm="1">
        <f t="array" ref="L136">INDEX(products!$A$1:$G$49,MATCH(orders!$D136,products!$A$1:$A$49,0),MATCH(orders!L$1,products!$A$1:$G$1,0))</f>
        <v>31.625</v>
      </c>
      <c r="M136" s="4">
        <f t="shared" si="6"/>
        <v>94.875</v>
      </c>
      <c r="N136" t="str">
        <f t="shared" si="7"/>
        <v>Excelsa</v>
      </c>
      <c r="O136" t="str">
        <f t="shared" si="8"/>
        <v>Medium</v>
      </c>
      <c r="P136" s="5" t="str">
        <f>IF(_xlfn.XLOOKUP(Orders[[#This Row],[Customer ID]],customers!A136:A1135,customers!I136:I1135,"")="Yes","Yes","No")</f>
        <v>Yes</v>
      </c>
    </row>
    <row r="137" spans="1:16">
      <c r="A137" s="2" t="s">
        <v>344</v>
      </c>
      <c r="B137" s="3">
        <v>44232</v>
      </c>
      <c r="C137" s="2" t="s">
        <v>345</v>
      </c>
      <c r="D137" t="s">
        <v>237</v>
      </c>
      <c r="E137" s="2">
        <v>5</v>
      </c>
      <c r="F137" s="2" t="str">
        <f>_xlfn.XLOOKUP(C137,customers!$A$1:$A$1001,customers!B136:B1136)</f>
        <v>Lenka Rushmer</v>
      </c>
      <c r="G137" s="2" t="str">
        <f>IF(_xlfn.XLOOKUP(C137,customers!$A$1:$A$1001,customers!$C$1:$C$1001,0)=0,"",(_xlfn.XLOOKUP(C137,customers!$A$1:$A$1001,customers!$C$1:$C$1001,0)))</f>
        <v>bmcamish2e@tripadvisor.com</v>
      </c>
      <c r="H137" s="2" t="str">
        <f>_xlfn.XLOOKUP(C137,customers!$A$1:$A$1001,customers!$G$1:$G$1001,,0)</f>
        <v>United States</v>
      </c>
      <c r="I137" t="str" cm="1">
        <f t="array" ref="I137">INDEX(products!$A$1:$G$49,MATCH(orders!$D137,products!$A$1:$A$49,0),MATCH(orders!I$1,products!$A$1:$G$1,0))</f>
        <v>Ara</v>
      </c>
      <c r="J137" t="str" cm="1">
        <f t="array" ref="J137">INDEX(products!$A$1:$G$49,MATCH(orders!$D137,products!$A$1:$A$49,0),MATCH(orders!J$1,products!$A$1:$G$1,0))</f>
        <v>L</v>
      </c>
      <c r="K137" cm="1">
        <f t="array" ref="K137">INDEX(products!$A$1:$G$49,MATCH(orders!$D137,products!$A$1:$A$49,0),MATCH(orders!K$1,products!$A$1:$G$1,0))</f>
        <v>0.5</v>
      </c>
      <c r="L137" s="4" cm="1">
        <f t="array" ref="L137">INDEX(products!$A$1:$G$49,MATCH(orders!$D137,products!$A$1:$A$49,0),MATCH(orders!L$1,products!$A$1:$G$1,0))</f>
        <v>7.77</v>
      </c>
      <c r="M137" s="4">
        <f t="shared" si="6"/>
        <v>38.85</v>
      </c>
      <c r="N137" t="str">
        <f t="shared" si="7"/>
        <v>Arabica</v>
      </c>
      <c r="O137" t="str">
        <f t="shared" si="8"/>
        <v>Light</v>
      </c>
      <c r="P137" s="5" t="str">
        <f>IF(_xlfn.XLOOKUP(Orders[[#This Row],[Customer ID]],customers!A137:A1136,customers!I137:I1136,"")="Yes","Yes","No")</f>
        <v>No</v>
      </c>
    </row>
    <row r="138" spans="1:16">
      <c r="A138" s="2" t="s">
        <v>346</v>
      </c>
      <c r="B138" s="3">
        <v>44406</v>
      </c>
      <c r="C138" s="2" t="s">
        <v>347</v>
      </c>
      <c r="D138" t="s">
        <v>99</v>
      </c>
      <c r="E138" s="2">
        <v>4</v>
      </c>
      <c r="F138" s="2" t="str">
        <f>_xlfn.XLOOKUP(C138,customers!$A$1:$A$1001,customers!B137:B1137)</f>
        <v>Zachariah Carlson</v>
      </c>
      <c r="G138" s="2" t="str">
        <f>IF(_xlfn.XLOOKUP(C138,customers!$A$1:$A$1001,customers!$C$1:$C$1001,0)=0,"",(_xlfn.XLOOKUP(C138,customers!$A$1:$A$1001,customers!$C$1:$C$1001,0)))</f>
        <v>lkeenleyside3s@topsy.com</v>
      </c>
      <c r="H138" s="2" t="str">
        <f>_xlfn.XLOOKUP(C138,customers!$A$1:$A$1001,customers!$G$1:$G$1001,,0)</f>
        <v>United States</v>
      </c>
      <c r="I138" t="str" cm="1">
        <f t="array" ref="I138">INDEX(products!$A$1:$G$49,MATCH(orders!$D138,products!$A$1:$A$49,0),MATCH(orders!I$1,products!$A$1:$G$1,0))</f>
        <v>Ara</v>
      </c>
      <c r="J138" t="str" cm="1">
        <f t="array" ref="J138">INDEX(products!$A$1:$G$49,MATCH(orders!$D138,products!$A$1:$A$49,0),MATCH(orders!J$1,products!$A$1:$G$1,0))</f>
        <v>D</v>
      </c>
      <c r="K138" cm="1">
        <f t="array" ref="K138">INDEX(products!$A$1:$G$49,MATCH(orders!$D138,products!$A$1:$A$49,0),MATCH(orders!K$1,products!$A$1:$G$1,0))</f>
        <v>0.2</v>
      </c>
      <c r="L138" s="4" cm="1">
        <f t="array" ref="L138">INDEX(products!$A$1:$G$49,MATCH(orders!$D138,products!$A$1:$A$49,0),MATCH(orders!L$1,products!$A$1:$G$1,0))</f>
        <v>2.985</v>
      </c>
      <c r="M138" s="4">
        <f t="shared" si="6"/>
        <v>11.94</v>
      </c>
      <c r="N138" t="str">
        <f t="shared" si="7"/>
        <v>Arabica</v>
      </c>
      <c r="O138" t="str">
        <f t="shared" si="8"/>
        <v>Dark</v>
      </c>
      <c r="P138" s="5" t="str">
        <f>IF(_xlfn.XLOOKUP(Orders[[#This Row],[Customer ID]],customers!A138:A1137,customers!I138:I1137,"")="Yes","Yes","No")</f>
        <v>No</v>
      </c>
    </row>
    <row r="139" spans="1:16">
      <c r="A139" s="2" t="s">
        <v>348</v>
      </c>
      <c r="B139" s="3">
        <v>44637</v>
      </c>
      <c r="C139" s="2" t="s">
        <v>349</v>
      </c>
      <c r="D139" t="s">
        <v>75</v>
      </c>
      <c r="E139" s="2">
        <v>3</v>
      </c>
      <c r="F139" s="2" t="str">
        <f>_xlfn.XLOOKUP(C139,customers!$A$1:$A$1001,customers!B138:B1138)</f>
        <v>Donnie Hedlestone</v>
      </c>
      <c r="G139" s="2" t="str">
        <f>IF(_xlfn.XLOOKUP(C139,customers!$A$1:$A$1001,customers!$C$1:$C$1001,0)=0,"",(_xlfn.XLOOKUP(C139,customers!$A$1:$A$1001,customers!$C$1:$C$1001,0)))</f>
        <v/>
      </c>
      <c r="H139" s="2" t="str">
        <f>_xlfn.XLOOKUP(C139,customers!$A$1:$A$1001,customers!$G$1:$G$1001,,0)</f>
        <v>Ireland</v>
      </c>
      <c r="I139" t="str" cm="1">
        <f t="array" ref="I139">INDEX(products!$A$1:$G$49,MATCH(orders!$D139,products!$A$1:$A$49,0),MATCH(orders!I$1,products!$A$1:$G$1,0))</f>
        <v>Exc</v>
      </c>
      <c r="J139" t="str" cm="1">
        <f t="array" ref="J139">INDEX(products!$A$1:$G$49,MATCH(orders!$D139,products!$A$1:$A$49,0),MATCH(orders!J$1,products!$A$1:$G$1,0))</f>
        <v>L</v>
      </c>
      <c r="K139" cm="1">
        <f t="array" ref="K139">INDEX(products!$A$1:$G$49,MATCH(orders!$D139,products!$A$1:$A$49,0),MATCH(orders!K$1,products!$A$1:$G$1,0))</f>
        <v>2.5</v>
      </c>
      <c r="L139" s="4" cm="1">
        <f t="array" ref="L139">INDEX(products!$A$1:$G$49,MATCH(orders!$D139,products!$A$1:$A$49,0),MATCH(orders!L$1,products!$A$1:$G$1,0))</f>
        <v>34.155</v>
      </c>
      <c r="M139" s="4">
        <f t="shared" si="6"/>
        <v>102.465</v>
      </c>
      <c r="N139" t="str">
        <f t="shared" si="7"/>
        <v>Excelsa</v>
      </c>
      <c r="O139" t="str">
        <f t="shared" si="8"/>
        <v>Light</v>
      </c>
      <c r="P139" s="5" t="str">
        <f>IF(_xlfn.XLOOKUP(Orders[[#This Row],[Customer ID]],customers!A139:A1138,customers!I139:I1138,"")="Yes","Yes","No")</f>
        <v>No</v>
      </c>
    </row>
    <row r="140" spans="1:16">
      <c r="A140" s="2" t="s">
        <v>350</v>
      </c>
      <c r="B140" s="3">
        <v>44238</v>
      </c>
      <c r="C140" s="2" t="s">
        <v>351</v>
      </c>
      <c r="D140" t="s">
        <v>290</v>
      </c>
      <c r="E140" s="2">
        <v>4</v>
      </c>
      <c r="F140" s="2" t="str">
        <f>_xlfn.XLOOKUP(C140,customers!$A$1:$A$1001,customers!B139:B1139)</f>
        <v>Dorelia Bury</v>
      </c>
      <c r="G140" s="2" t="str">
        <f>IF(_xlfn.XLOOKUP(C140,customers!$A$1:$A$1001,customers!$C$1:$C$1001,0)=0,"",(_xlfn.XLOOKUP(C140,customers!$A$1:$A$1001,customers!$C$1:$C$1001,0)))</f>
        <v/>
      </c>
      <c r="H140" s="2" t="str">
        <f>_xlfn.XLOOKUP(C140,customers!$A$1:$A$1001,customers!$G$1:$G$1001,,0)</f>
        <v>United States</v>
      </c>
      <c r="I140" t="str" cm="1">
        <f t="array" ref="I140">INDEX(products!$A$1:$G$49,MATCH(orders!$D140,products!$A$1:$A$49,0),MATCH(orders!I$1,products!$A$1:$G$1,0))</f>
        <v>Exc</v>
      </c>
      <c r="J140" t="str" cm="1">
        <f t="array" ref="J140">INDEX(products!$A$1:$G$49,MATCH(orders!$D140,products!$A$1:$A$49,0),MATCH(orders!J$1,products!$A$1:$G$1,0))</f>
        <v>D</v>
      </c>
      <c r="K140" cm="1">
        <f t="array" ref="K140">INDEX(products!$A$1:$G$49,MATCH(orders!$D140,products!$A$1:$A$49,0),MATCH(orders!K$1,products!$A$1:$G$1,0))</f>
        <v>1</v>
      </c>
      <c r="L140" s="4" cm="1">
        <f t="array" ref="L140">INDEX(products!$A$1:$G$49,MATCH(orders!$D140,products!$A$1:$A$49,0),MATCH(orders!L$1,products!$A$1:$G$1,0))</f>
        <v>12.15</v>
      </c>
      <c r="M140" s="4">
        <f t="shared" si="6"/>
        <v>48.6</v>
      </c>
      <c r="N140" t="str">
        <f t="shared" si="7"/>
        <v>Excelsa</v>
      </c>
      <c r="O140" t="str">
        <f t="shared" si="8"/>
        <v>Dark</v>
      </c>
      <c r="P140" s="5" t="str">
        <f>IF(_xlfn.XLOOKUP(Orders[[#This Row],[Customer ID]],customers!A140:A1139,customers!I140:I1139,"")="Yes","Yes","No")</f>
        <v>No</v>
      </c>
    </row>
    <row r="141" spans="1:16">
      <c r="A141" s="2" t="s">
        <v>352</v>
      </c>
      <c r="B141" s="3">
        <v>43509</v>
      </c>
      <c r="C141" s="2" t="s">
        <v>353</v>
      </c>
      <c r="D141" t="s">
        <v>58</v>
      </c>
      <c r="E141" s="2">
        <v>6</v>
      </c>
      <c r="F141" s="2" t="str">
        <f>_xlfn.XLOOKUP(C141,customers!$A$1:$A$1001,customers!B140:B1140)</f>
        <v>Emlynne Palfrey</v>
      </c>
      <c r="G141" s="2" t="str">
        <f>IF(_xlfn.XLOOKUP(C141,customers!$A$1:$A$1001,customers!$C$1:$C$1001,0)=0,"",(_xlfn.XLOOKUP(C141,customers!$A$1:$A$1001,customers!$C$1:$C$1001,0)))</f>
        <v/>
      </c>
      <c r="H141" s="2" t="str">
        <f>_xlfn.XLOOKUP(C141,customers!$A$1:$A$1001,customers!$G$1:$G$1001,,0)</f>
        <v>United States</v>
      </c>
      <c r="I141" t="str" cm="1">
        <f t="array" ref="I141">INDEX(products!$A$1:$G$49,MATCH(orders!$D141,products!$A$1:$A$49,0),MATCH(orders!I$1,products!$A$1:$G$1,0))</f>
        <v>Lib</v>
      </c>
      <c r="J141" t="str" cm="1">
        <f t="array" ref="J141">INDEX(products!$A$1:$G$49,MATCH(orders!$D141,products!$A$1:$A$49,0),MATCH(orders!J$1,products!$A$1:$G$1,0))</f>
        <v>D</v>
      </c>
      <c r="K141" cm="1">
        <f t="array" ref="K141">INDEX(products!$A$1:$G$49,MATCH(orders!$D141,products!$A$1:$A$49,0),MATCH(orders!K$1,products!$A$1:$G$1,0))</f>
        <v>1</v>
      </c>
      <c r="L141" s="4" cm="1">
        <f t="array" ref="L141">INDEX(products!$A$1:$G$49,MATCH(orders!$D141,products!$A$1:$A$49,0),MATCH(orders!L$1,products!$A$1:$G$1,0))</f>
        <v>12.95</v>
      </c>
      <c r="M141" s="4">
        <f t="shared" si="6"/>
        <v>77.7</v>
      </c>
      <c r="N141" t="str">
        <f t="shared" si="7"/>
        <v>Liberica</v>
      </c>
      <c r="O141" t="str">
        <f t="shared" si="8"/>
        <v>Dark</v>
      </c>
      <c r="P141" s="5" t="str">
        <f>IF(_xlfn.XLOOKUP(Orders[[#This Row],[Customer ID]],customers!A141:A1140,customers!I141:I1140,"")="Yes","Yes","No")</f>
        <v>Yes</v>
      </c>
    </row>
    <row r="142" spans="1:16">
      <c r="A142" s="2" t="s">
        <v>354</v>
      </c>
      <c r="B142" s="3">
        <v>44694</v>
      </c>
      <c r="C142" s="2" t="s">
        <v>355</v>
      </c>
      <c r="D142" t="s">
        <v>154</v>
      </c>
      <c r="E142" s="2">
        <v>1</v>
      </c>
      <c r="F142" s="2" t="str">
        <f>_xlfn.XLOOKUP(C142,customers!$A$1:$A$1001,customers!B141:B1141)</f>
        <v>Christopher Grieveson</v>
      </c>
      <c r="G142" s="2" t="str">
        <f>IF(_xlfn.XLOOKUP(C142,customers!$A$1:$A$1001,customers!$C$1:$C$1001,0)=0,"",(_xlfn.XLOOKUP(C142,customers!$A$1:$A$1001,customers!$C$1:$C$1001,0)))</f>
        <v>vkundt3w@bigcartel.com</v>
      </c>
      <c r="H142" s="2" t="str">
        <f>_xlfn.XLOOKUP(C142,customers!$A$1:$A$1001,customers!$G$1:$G$1001,,0)</f>
        <v>Ireland</v>
      </c>
      <c r="I142" t="str" cm="1">
        <f t="array" ref="I142">INDEX(products!$A$1:$G$49,MATCH(orders!$D142,products!$A$1:$A$49,0),MATCH(orders!I$1,products!$A$1:$G$1,0))</f>
        <v>Lib</v>
      </c>
      <c r="J142" t="str" cm="1">
        <f t="array" ref="J142">INDEX(products!$A$1:$G$49,MATCH(orders!$D142,products!$A$1:$A$49,0),MATCH(orders!J$1,products!$A$1:$G$1,0))</f>
        <v>D</v>
      </c>
      <c r="K142" cm="1">
        <f t="array" ref="K142">INDEX(products!$A$1:$G$49,MATCH(orders!$D142,products!$A$1:$A$49,0),MATCH(orders!K$1,products!$A$1:$G$1,0))</f>
        <v>2.5</v>
      </c>
      <c r="L142" s="4" cm="1">
        <f t="array" ref="L142">INDEX(products!$A$1:$G$49,MATCH(orders!$D142,products!$A$1:$A$49,0),MATCH(orders!L$1,products!$A$1:$G$1,0))</f>
        <v>29.785</v>
      </c>
      <c r="M142" s="4">
        <f t="shared" si="6"/>
        <v>29.785</v>
      </c>
      <c r="N142" t="str">
        <f t="shared" si="7"/>
        <v>Liberica</v>
      </c>
      <c r="O142" t="str">
        <f t="shared" si="8"/>
        <v>Dark</v>
      </c>
      <c r="P142" s="5" t="str">
        <f>IF(_xlfn.XLOOKUP(Orders[[#This Row],[Customer ID]],customers!A142:A1141,customers!I142:I1141,"")="Yes","Yes","No")</f>
        <v>Yes</v>
      </c>
    </row>
    <row r="143" spans="1:16">
      <c r="A143" s="2" t="s">
        <v>356</v>
      </c>
      <c r="B143" s="3">
        <v>43970</v>
      </c>
      <c r="C143" s="2" t="s">
        <v>357</v>
      </c>
      <c r="D143" t="s">
        <v>160</v>
      </c>
      <c r="E143" s="2">
        <v>4</v>
      </c>
      <c r="F143" s="2" t="str">
        <f>_xlfn.XLOOKUP(C143,customers!$A$1:$A$1001,customers!B142:B1142)</f>
        <v>Flory Crumpe</v>
      </c>
      <c r="G143" s="2" t="str">
        <f>IF(_xlfn.XLOOKUP(C143,customers!$A$1:$A$1001,customers!$C$1:$C$1001,0)=0,"",(_xlfn.XLOOKUP(C143,customers!$A$1:$A$1001,customers!$C$1:$C$1001,0)))</f>
        <v>bbett3x@google.de</v>
      </c>
      <c r="H143" s="2" t="str">
        <f>_xlfn.XLOOKUP(C143,customers!$A$1:$A$1001,customers!$G$1:$G$1001,,0)</f>
        <v>United States</v>
      </c>
      <c r="I143" t="str" cm="1">
        <f t="array" ref="I143">INDEX(products!$A$1:$G$49,MATCH(orders!$D143,products!$A$1:$A$49,0),MATCH(orders!I$1,products!$A$1:$G$1,0))</f>
        <v>Ara</v>
      </c>
      <c r="J143" t="str" cm="1">
        <f t="array" ref="J143">INDEX(products!$A$1:$G$49,MATCH(orders!$D143,products!$A$1:$A$49,0),MATCH(orders!J$1,products!$A$1:$G$1,0))</f>
        <v>L</v>
      </c>
      <c r="K143" cm="1">
        <f t="array" ref="K143">INDEX(products!$A$1:$G$49,MATCH(orders!$D143,products!$A$1:$A$49,0),MATCH(orders!K$1,products!$A$1:$G$1,0))</f>
        <v>0.2</v>
      </c>
      <c r="L143" s="4" cm="1">
        <f t="array" ref="L143">INDEX(products!$A$1:$G$49,MATCH(orders!$D143,products!$A$1:$A$49,0),MATCH(orders!L$1,products!$A$1:$G$1,0))</f>
        <v>3.885</v>
      </c>
      <c r="M143" s="4">
        <f t="shared" si="6"/>
        <v>15.54</v>
      </c>
      <c r="N143" t="str">
        <f t="shared" si="7"/>
        <v>Arabica</v>
      </c>
      <c r="O143" t="str">
        <f t="shared" si="8"/>
        <v>Light</v>
      </c>
      <c r="P143" s="5" t="str">
        <f>IF(_xlfn.XLOOKUP(Orders[[#This Row],[Customer ID]],customers!A143:A1142,customers!I143:I1142,"")="Yes","Yes","No")</f>
        <v>Yes</v>
      </c>
    </row>
    <row r="144" spans="1:16">
      <c r="A144" s="2" t="s">
        <v>358</v>
      </c>
      <c r="B144" s="3">
        <v>44678</v>
      </c>
      <c r="C144" s="2" t="s">
        <v>359</v>
      </c>
      <c r="D144" t="s">
        <v>75</v>
      </c>
      <c r="E144" s="2">
        <v>4</v>
      </c>
      <c r="F144" s="2" t="str">
        <f>_xlfn.XLOOKUP(C144,customers!$A$1:$A$1001,customers!B143:B1143)</f>
        <v>Nanine McCarthy</v>
      </c>
      <c r="G144" s="2" t="str">
        <f>IF(_xlfn.XLOOKUP(C144,customers!$A$1:$A$1001,customers!$C$1:$C$1001,0)=0,"",(_xlfn.XLOOKUP(C144,customers!$A$1:$A$1001,customers!$C$1:$C$1001,0)))</f>
        <v/>
      </c>
      <c r="H144" s="2" t="str">
        <f>_xlfn.XLOOKUP(C144,customers!$A$1:$A$1001,customers!$G$1:$G$1001,,0)</f>
        <v>Ireland</v>
      </c>
      <c r="I144" t="str" cm="1">
        <f t="array" ref="I144">INDEX(products!$A$1:$G$49,MATCH(orders!$D144,products!$A$1:$A$49,0),MATCH(orders!I$1,products!$A$1:$G$1,0))</f>
        <v>Exc</v>
      </c>
      <c r="J144" t="str" cm="1">
        <f t="array" ref="J144">INDEX(products!$A$1:$G$49,MATCH(orders!$D144,products!$A$1:$A$49,0),MATCH(orders!J$1,products!$A$1:$G$1,0))</f>
        <v>L</v>
      </c>
      <c r="K144" cm="1">
        <f t="array" ref="K144">INDEX(products!$A$1:$G$49,MATCH(orders!$D144,products!$A$1:$A$49,0),MATCH(orders!K$1,products!$A$1:$G$1,0))</f>
        <v>2.5</v>
      </c>
      <c r="L144" s="4" cm="1">
        <f t="array" ref="L144">INDEX(products!$A$1:$G$49,MATCH(orders!$D144,products!$A$1:$A$49,0),MATCH(orders!L$1,products!$A$1:$G$1,0))</f>
        <v>34.155</v>
      </c>
      <c r="M144" s="4">
        <f t="shared" si="6"/>
        <v>136.62</v>
      </c>
      <c r="N144" t="str">
        <f t="shared" si="7"/>
        <v>Excelsa</v>
      </c>
      <c r="O144" t="str">
        <f t="shared" si="8"/>
        <v>Light</v>
      </c>
      <c r="P144" s="5" t="str">
        <f>IF(_xlfn.XLOOKUP(Orders[[#This Row],[Customer ID]],customers!A144:A1143,customers!I144:I1143,"")="Yes","Yes","No")</f>
        <v>Yes</v>
      </c>
    </row>
    <row r="145" spans="1:16">
      <c r="A145" s="2" t="s">
        <v>360</v>
      </c>
      <c r="B145" s="3">
        <v>44083</v>
      </c>
      <c r="C145" s="2" t="s">
        <v>361</v>
      </c>
      <c r="D145" t="s">
        <v>123</v>
      </c>
      <c r="E145" s="2">
        <v>2</v>
      </c>
      <c r="F145" s="2" t="str">
        <f>_xlfn.XLOOKUP(C145,customers!$A$1:$A$1001,customers!B144:B1144)</f>
        <v>Byram Mergue</v>
      </c>
      <c r="G145" s="2" t="str">
        <f>IF(_xlfn.XLOOKUP(C145,customers!$A$1:$A$1001,customers!$C$1:$C$1001,0)=0,"",(_xlfn.XLOOKUP(C145,customers!$A$1:$A$1001,customers!$C$1:$C$1001,0)))</f>
        <v>dstaite3z@scientificamerican.com</v>
      </c>
      <c r="H145" s="2" t="str">
        <f>_xlfn.XLOOKUP(C145,customers!$A$1:$A$1001,customers!$G$1:$G$1001,,0)</f>
        <v>United States</v>
      </c>
      <c r="I145" t="str" cm="1">
        <f t="array" ref="I145">INDEX(products!$A$1:$G$49,MATCH(orders!$D145,products!$A$1:$A$49,0),MATCH(orders!I$1,products!$A$1:$G$1,0))</f>
        <v>Lib</v>
      </c>
      <c r="J145" t="str" cm="1">
        <f t="array" ref="J145">INDEX(products!$A$1:$G$49,MATCH(orders!$D145,products!$A$1:$A$49,0),MATCH(orders!J$1,products!$A$1:$G$1,0))</f>
        <v>M</v>
      </c>
      <c r="K145" cm="1">
        <f t="array" ref="K145">INDEX(products!$A$1:$G$49,MATCH(orders!$D145,products!$A$1:$A$49,0),MATCH(orders!K$1,products!$A$1:$G$1,0))</f>
        <v>0.5</v>
      </c>
      <c r="L145" s="4" cm="1">
        <f t="array" ref="L145">INDEX(products!$A$1:$G$49,MATCH(orders!$D145,products!$A$1:$A$49,0),MATCH(orders!L$1,products!$A$1:$G$1,0))</f>
        <v>8.73</v>
      </c>
      <c r="M145" s="4">
        <f t="shared" si="6"/>
        <v>17.46</v>
      </c>
      <c r="N145" t="str">
        <f t="shared" si="7"/>
        <v>Liberica</v>
      </c>
      <c r="O145" t="str">
        <f t="shared" si="8"/>
        <v>Medium</v>
      </c>
      <c r="P145" s="5" t="str">
        <f>IF(_xlfn.XLOOKUP(Orders[[#This Row],[Customer ID]],customers!A145:A1144,customers!I145:I1144,"")="Yes","Yes","No")</f>
        <v>No</v>
      </c>
    </row>
    <row r="146" spans="1:16">
      <c r="A146" s="2" t="s">
        <v>362</v>
      </c>
      <c r="B146" s="3">
        <v>44265</v>
      </c>
      <c r="C146" s="2" t="s">
        <v>363</v>
      </c>
      <c r="D146" t="s">
        <v>75</v>
      </c>
      <c r="E146" s="2">
        <v>2</v>
      </c>
      <c r="F146" s="2" t="str">
        <f>_xlfn.XLOOKUP(C146,customers!$A$1:$A$1001,customers!B145:B1145)</f>
        <v>Mathew Goulter</v>
      </c>
      <c r="G146" s="2" t="str">
        <f>IF(_xlfn.XLOOKUP(C146,customers!$A$1:$A$1001,customers!$C$1:$C$1001,0)=0,"",(_xlfn.XLOOKUP(C146,customers!$A$1:$A$1001,customers!$C$1:$C$1001,0)))</f>
        <v>wkeyse40@apple.com</v>
      </c>
      <c r="H146" s="2" t="str">
        <f>_xlfn.XLOOKUP(C146,customers!$A$1:$A$1001,customers!$G$1:$G$1001,,0)</f>
        <v>United States</v>
      </c>
      <c r="I146" t="str" cm="1">
        <f t="array" ref="I146">INDEX(products!$A$1:$G$49,MATCH(orders!$D146,products!$A$1:$A$49,0),MATCH(orders!I$1,products!$A$1:$G$1,0))</f>
        <v>Exc</v>
      </c>
      <c r="J146" t="str" cm="1">
        <f t="array" ref="J146">INDEX(products!$A$1:$G$49,MATCH(orders!$D146,products!$A$1:$A$49,0),MATCH(orders!J$1,products!$A$1:$G$1,0))</f>
        <v>L</v>
      </c>
      <c r="K146" cm="1">
        <f t="array" ref="K146">INDEX(products!$A$1:$G$49,MATCH(orders!$D146,products!$A$1:$A$49,0),MATCH(orders!K$1,products!$A$1:$G$1,0))</f>
        <v>2.5</v>
      </c>
      <c r="L146" s="4" cm="1">
        <f t="array" ref="L146">INDEX(products!$A$1:$G$49,MATCH(orders!$D146,products!$A$1:$A$49,0),MATCH(orders!L$1,products!$A$1:$G$1,0))</f>
        <v>34.155</v>
      </c>
      <c r="M146" s="4">
        <f t="shared" si="6"/>
        <v>68.31</v>
      </c>
      <c r="N146" t="str">
        <f t="shared" si="7"/>
        <v>Excelsa</v>
      </c>
      <c r="O146" t="str">
        <f t="shared" si="8"/>
        <v>Light</v>
      </c>
      <c r="P146" s="5" t="str">
        <f>IF(_xlfn.XLOOKUP(Orders[[#This Row],[Customer ID]],customers!A146:A1145,customers!I146:I1145,"")="Yes","Yes","No")</f>
        <v>Yes</v>
      </c>
    </row>
    <row r="147" spans="1:16">
      <c r="A147" s="2" t="s">
        <v>364</v>
      </c>
      <c r="B147" s="3">
        <v>43562</v>
      </c>
      <c r="C147" s="2" t="s">
        <v>365</v>
      </c>
      <c r="D147" t="s">
        <v>122</v>
      </c>
      <c r="E147" s="2">
        <v>4</v>
      </c>
      <c r="F147" s="2" t="str">
        <f>_xlfn.XLOOKUP(C147,customers!$A$1:$A$1001,customers!B146:B1146)</f>
        <v>Domeniga Duke</v>
      </c>
      <c r="G147" s="2" t="str">
        <f>IF(_xlfn.XLOOKUP(C147,customers!$A$1:$A$1001,customers!$C$1:$C$1001,0)=0,"",(_xlfn.XLOOKUP(C147,customers!$A$1:$A$1001,customers!$C$1:$C$1001,0)))</f>
        <v>oclausenthue41@marriott.com</v>
      </c>
      <c r="H147" s="2" t="str">
        <f>_xlfn.XLOOKUP(C147,customers!$A$1:$A$1001,customers!$G$1:$G$1001,,0)</f>
        <v>United States</v>
      </c>
      <c r="I147" t="str" cm="1">
        <f t="array" ref="I147">INDEX(products!$A$1:$G$49,MATCH(orders!$D147,products!$A$1:$A$49,0),MATCH(orders!I$1,products!$A$1:$G$1,0))</f>
        <v>Lib</v>
      </c>
      <c r="J147" t="str" cm="1">
        <f t="array" ref="J147">INDEX(products!$A$1:$G$49,MATCH(orders!$D147,products!$A$1:$A$49,0),MATCH(orders!J$1,products!$A$1:$G$1,0))</f>
        <v>M</v>
      </c>
      <c r="K147" cm="1">
        <f t="array" ref="K147">INDEX(products!$A$1:$G$49,MATCH(orders!$D147,products!$A$1:$A$49,0),MATCH(orders!K$1,products!$A$1:$G$1,0))</f>
        <v>0.2</v>
      </c>
      <c r="L147" s="4" cm="1">
        <f t="array" ref="L147">INDEX(products!$A$1:$G$49,MATCH(orders!$D147,products!$A$1:$A$49,0),MATCH(orders!L$1,products!$A$1:$G$1,0))</f>
        <v>4.365</v>
      </c>
      <c r="M147" s="4">
        <f t="shared" si="6"/>
        <v>17.46</v>
      </c>
      <c r="N147" t="str">
        <f t="shared" si="7"/>
        <v>Liberica</v>
      </c>
      <c r="O147" t="str">
        <f t="shared" si="8"/>
        <v>Medium</v>
      </c>
      <c r="P147" s="5" t="str">
        <f>IF(_xlfn.XLOOKUP(Orders[[#This Row],[Customer ID]],customers!A147:A1146,customers!I147:I1146,"")="Yes","Yes","No")</f>
        <v>No</v>
      </c>
    </row>
    <row r="148" spans="1:16">
      <c r="A148" s="2" t="s">
        <v>366</v>
      </c>
      <c r="B148" s="3">
        <v>44024</v>
      </c>
      <c r="C148" s="2" t="s">
        <v>367</v>
      </c>
      <c r="D148" t="s">
        <v>141</v>
      </c>
      <c r="E148" s="2">
        <v>3</v>
      </c>
      <c r="F148" s="2" t="str">
        <f>_xlfn.XLOOKUP(C148,customers!$A$1:$A$1001,customers!B147:B1147)</f>
        <v>Isidore Hussey</v>
      </c>
      <c r="G148" s="2" t="str">
        <f>IF(_xlfn.XLOOKUP(C148,customers!$A$1:$A$1001,customers!$C$1:$C$1001,0)=0,"",(_xlfn.XLOOKUP(C148,customers!$A$1:$A$1001,customers!$C$1:$C$1001,0)))</f>
        <v>lfrancisco42@fema.gov</v>
      </c>
      <c r="H148" s="2" t="str">
        <f>_xlfn.XLOOKUP(C148,customers!$A$1:$A$1001,customers!$G$1:$G$1001,,0)</f>
        <v>United States</v>
      </c>
      <c r="I148" t="str" cm="1">
        <f t="array" ref="I148">INDEX(products!$A$1:$G$49,MATCH(orders!$D148,products!$A$1:$A$49,0),MATCH(orders!I$1,products!$A$1:$G$1,0))</f>
        <v>Lib</v>
      </c>
      <c r="J148" t="str" cm="1">
        <f t="array" ref="J148">INDEX(products!$A$1:$G$49,MATCH(orders!$D148,products!$A$1:$A$49,0),MATCH(orders!J$1,products!$A$1:$G$1,0))</f>
        <v>M</v>
      </c>
      <c r="K148" cm="1">
        <f t="array" ref="K148">INDEX(products!$A$1:$G$49,MATCH(orders!$D148,products!$A$1:$A$49,0),MATCH(orders!K$1,products!$A$1:$G$1,0))</f>
        <v>1</v>
      </c>
      <c r="L148" s="4" cm="1">
        <f t="array" ref="L148">INDEX(products!$A$1:$G$49,MATCH(orders!$D148,products!$A$1:$A$49,0),MATCH(orders!L$1,products!$A$1:$G$1,0))</f>
        <v>14.55</v>
      </c>
      <c r="M148" s="4">
        <f t="shared" si="6"/>
        <v>43.65</v>
      </c>
      <c r="N148" t="str">
        <f t="shared" si="7"/>
        <v>Liberica</v>
      </c>
      <c r="O148" t="str">
        <f t="shared" si="8"/>
        <v>Medium</v>
      </c>
      <c r="P148" s="5" t="str">
        <f>IF(_xlfn.XLOOKUP(Orders[[#This Row],[Customer ID]],customers!A148:A1147,customers!I148:I1147,"")="Yes","Yes","No")</f>
        <v>No</v>
      </c>
    </row>
    <row r="149" spans="1:16">
      <c r="A149" s="2" t="s">
        <v>366</v>
      </c>
      <c r="B149" s="3">
        <v>44024</v>
      </c>
      <c r="C149" s="2" t="s">
        <v>367</v>
      </c>
      <c r="D149" t="s">
        <v>54</v>
      </c>
      <c r="E149" s="2">
        <v>2</v>
      </c>
      <c r="F149" s="2" t="str">
        <f>_xlfn.XLOOKUP(C149,customers!$A$1:$A$1001,customers!B148:B1148)</f>
        <v>Cassie Pinkerton</v>
      </c>
      <c r="G149" s="2" t="str">
        <f>IF(_xlfn.XLOOKUP(C149,customers!$A$1:$A$1001,customers!$C$1:$C$1001,0)=0,"",(_xlfn.XLOOKUP(C149,customers!$A$1:$A$1001,customers!$C$1:$C$1001,0)))</f>
        <v>lfrancisco42@fema.gov</v>
      </c>
      <c r="H149" s="2" t="str">
        <f>_xlfn.XLOOKUP(C149,customers!$A$1:$A$1001,customers!$G$1:$G$1001,,0)</f>
        <v>United States</v>
      </c>
      <c r="I149" t="str" cm="1">
        <f t="array" ref="I149">INDEX(products!$A$1:$G$49,MATCH(orders!$D149,products!$A$1:$A$49,0),MATCH(orders!I$1,products!$A$1:$G$1,0))</f>
        <v>Exc</v>
      </c>
      <c r="J149" t="str" cm="1">
        <f t="array" ref="J149">INDEX(products!$A$1:$G$49,MATCH(orders!$D149,products!$A$1:$A$49,0),MATCH(orders!J$1,products!$A$1:$G$1,0))</f>
        <v>M</v>
      </c>
      <c r="K149" cm="1">
        <f t="array" ref="K149">INDEX(products!$A$1:$G$49,MATCH(orders!$D149,products!$A$1:$A$49,0),MATCH(orders!K$1,products!$A$1:$G$1,0))</f>
        <v>1</v>
      </c>
      <c r="L149" s="4" cm="1">
        <f t="array" ref="L149">INDEX(products!$A$1:$G$49,MATCH(orders!$D149,products!$A$1:$A$49,0),MATCH(orders!L$1,products!$A$1:$G$1,0))</f>
        <v>13.75</v>
      </c>
      <c r="M149" s="4">
        <f t="shared" si="6"/>
        <v>27.5</v>
      </c>
      <c r="N149" t="str">
        <f t="shared" si="7"/>
        <v>Excelsa</v>
      </c>
      <c r="O149" t="str">
        <f t="shared" si="8"/>
        <v>Medium</v>
      </c>
      <c r="P149" s="5" t="str">
        <f>IF(_xlfn.XLOOKUP(Orders[[#This Row],[Customer ID]],customers!A149:A1148,customers!I149:I1148,"")="Yes","Yes","No")</f>
        <v>No</v>
      </c>
    </row>
    <row r="150" spans="1:16">
      <c r="A150" s="2" t="s">
        <v>368</v>
      </c>
      <c r="B150" s="3">
        <v>44551</v>
      </c>
      <c r="C150" s="2" t="s">
        <v>369</v>
      </c>
      <c r="D150" t="s">
        <v>96</v>
      </c>
      <c r="E150" s="2">
        <v>5</v>
      </c>
      <c r="F150" s="2" t="str">
        <f>_xlfn.XLOOKUP(C150,customers!$A$1:$A$1001,customers!B149:B1149)</f>
        <v>Dorian Vizor</v>
      </c>
      <c r="G150" s="2" t="str">
        <f>IF(_xlfn.XLOOKUP(C150,customers!$A$1:$A$1001,customers!$C$1:$C$1001,0)=0,"",(_xlfn.XLOOKUP(C150,customers!$A$1:$A$1001,customers!$C$1:$C$1001,0)))</f>
        <v>gskingle44@clickbank.net</v>
      </c>
      <c r="H150" s="2" t="str">
        <f>_xlfn.XLOOKUP(C150,customers!$A$1:$A$1001,customers!$G$1:$G$1001,,0)</f>
        <v>United States</v>
      </c>
      <c r="I150" t="str" cm="1">
        <f t="array" ref="I150">INDEX(products!$A$1:$G$49,MATCH(orders!$D150,products!$A$1:$A$49,0),MATCH(orders!I$1,products!$A$1:$G$1,0))</f>
        <v>Exc</v>
      </c>
      <c r="J150" t="str" cm="1">
        <f t="array" ref="J150">INDEX(products!$A$1:$G$49,MATCH(orders!$D150,products!$A$1:$A$49,0),MATCH(orders!J$1,products!$A$1:$G$1,0))</f>
        <v>D</v>
      </c>
      <c r="K150" cm="1">
        <f t="array" ref="K150">INDEX(products!$A$1:$G$49,MATCH(orders!$D150,products!$A$1:$A$49,0),MATCH(orders!K$1,products!$A$1:$G$1,0))</f>
        <v>0.2</v>
      </c>
      <c r="L150" s="4" cm="1">
        <f t="array" ref="L150">INDEX(products!$A$1:$G$49,MATCH(orders!$D150,products!$A$1:$A$49,0),MATCH(orders!L$1,products!$A$1:$G$1,0))</f>
        <v>3.645</v>
      </c>
      <c r="M150" s="4">
        <f t="shared" si="6"/>
        <v>18.225</v>
      </c>
      <c r="N150" t="str">
        <f t="shared" si="7"/>
        <v>Excelsa</v>
      </c>
      <c r="O150" t="str">
        <f t="shared" si="8"/>
        <v>Dark</v>
      </c>
      <c r="P150" s="5" t="str">
        <f>IF(_xlfn.XLOOKUP(Orders[[#This Row],[Customer ID]],customers!A150:A1149,customers!I150:I1149,"")="Yes","Yes","No")</f>
        <v>Yes</v>
      </c>
    </row>
    <row r="151" spans="1:16">
      <c r="A151" s="2" t="s">
        <v>370</v>
      </c>
      <c r="B151" s="3">
        <v>44108</v>
      </c>
      <c r="C151" s="2" t="s">
        <v>371</v>
      </c>
      <c r="D151" t="s">
        <v>216</v>
      </c>
      <c r="E151" s="2">
        <v>2</v>
      </c>
      <c r="F151" s="2" t="str">
        <f>_xlfn.XLOOKUP(C151,customers!$A$1:$A$1001,customers!B150:B1150)</f>
        <v>Ken Lestrange</v>
      </c>
      <c r="G151" s="2" t="str">
        <f>IF(_xlfn.XLOOKUP(C151,customers!$A$1:$A$1001,customers!$C$1:$C$1001,0)=0,"",(_xlfn.XLOOKUP(C151,customers!$A$1:$A$1001,customers!$C$1:$C$1001,0)))</f>
        <v/>
      </c>
      <c r="H151" s="2" t="str">
        <f>_xlfn.XLOOKUP(C151,customers!$A$1:$A$1001,customers!$G$1:$G$1001,,0)</f>
        <v>United States</v>
      </c>
      <c r="I151" t="str" cm="1">
        <f t="array" ref="I151">INDEX(products!$A$1:$G$49,MATCH(orders!$D151,products!$A$1:$A$49,0),MATCH(orders!I$1,products!$A$1:$G$1,0))</f>
        <v>Ara</v>
      </c>
      <c r="J151" t="str" cm="1">
        <f t="array" ref="J151">INDEX(products!$A$1:$G$49,MATCH(orders!$D151,products!$A$1:$A$49,0),MATCH(orders!J$1,products!$A$1:$G$1,0))</f>
        <v>M</v>
      </c>
      <c r="K151" cm="1">
        <f t="array" ref="K151">INDEX(products!$A$1:$G$49,MATCH(orders!$D151,products!$A$1:$A$49,0),MATCH(orders!K$1,products!$A$1:$G$1,0))</f>
        <v>2.5</v>
      </c>
      <c r="L151" s="4" cm="1">
        <f t="array" ref="L151">INDEX(products!$A$1:$G$49,MATCH(orders!$D151,products!$A$1:$A$49,0),MATCH(orders!L$1,products!$A$1:$G$1,0))</f>
        <v>25.875</v>
      </c>
      <c r="M151" s="4">
        <f t="shared" si="6"/>
        <v>51.75</v>
      </c>
      <c r="N151" t="str">
        <f t="shared" si="7"/>
        <v>Arabica</v>
      </c>
      <c r="O151" t="str">
        <f t="shared" si="8"/>
        <v>Medium</v>
      </c>
      <c r="P151" s="5" t="str">
        <f>IF(_xlfn.XLOOKUP(Orders[[#This Row],[Customer ID]],customers!A151:A1150,customers!I151:I1150,"")="Yes","Yes","No")</f>
        <v>Yes</v>
      </c>
    </row>
    <row r="152" spans="1:16">
      <c r="A152" s="2" t="s">
        <v>372</v>
      </c>
      <c r="B152" s="3">
        <v>44051</v>
      </c>
      <c r="C152" s="2" t="s">
        <v>373</v>
      </c>
      <c r="D152" t="s">
        <v>58</v>
      </c>
      <c r="E152" s="2">
        <v>1</v>
      </c>
      <c r="F152" s="2" t="str">
        <f>_xlfn.XLOOKUP(C152,customers!$A$1:$A$1001,customers!B151:B1151)</f>
        <v>Arel De Lasci</v>
      </c>
      <c r="G152" s="2" t="str">
        <f>IF(_xlfn.XLOOKUP(C152,customers!$A$1:$A$1001,customers!$C$1:$C$1001,0)=0,"",(_xlfn.XLOOKUP(C152,customers!$A$1:$A$1001,customers!$C$1:$C$1001,0)))</f>
        <v>jbalsillie46@princeton.edu</v>
      </c>
      <c r="H152" s="2" t="str">
        <f>_xlfn.XLOOKUP(C152,customers!$A$1:$A$1001,customers!$G$1:$G$1001,,0)</f>
        <v>United States</v>
      </c>
      <c r="I152" t="str" cm="1">
        <f t="array" ref="I152">INDEX(products!$A$1:$G$49,MATCH(orders!$D152,products!$A$1:$A$49,0),MATCH(orders!I$1,products!$A$1:$G$1,0))</f>
        <v>Lib</v>
      </c>
      <c r="J152" t="str" cm="1">
        <f t="array" ref="J152">INDEX(products!$A$1:$G$49,MATCH(orders!$D152,products!$A$1:$A$49,0),MATCH(orders!J$1,products!$A$1:$G$1,0))</f>
        <v>D</v>
      </c>
      <c r="K152" cm="1">
        <f t="array" ref="K152">INDEX(products!$A$1:$G$49,MATCH(orders!$D152,products!$A$1:$A$49,0),MATCH(orders!K$1,products!$A$1:$G$1,0))</f>
        <v>1</v>
      </c>
      <c r="L152" s="4" cm="1">
        <f t="array" ref="L152">INDEX(products!$A$1:$G$49,MATCH(orders!$D152,products!$A$1:$A$49,0),MATCH(orders!L$1,products!$A$1:$G$1,0))</f>
        <v>12.95</v>
      </c>
      <c r="M152" s="4">
        <f t="shared" si="6"/>
        <v>12.95</v>
      </c>
      <c r="N152" t="str">
        <f t="shared" si="7"/>
        <v>Liberica</v>
      </c>
      <c r="O152" t="str">
        <f t="shared" si="8"/>
        <v>Dark</v>
      </c>
      <c r="P152" s="5" t="str">
        <f>IF(_xlfn.XLOOKUP(Orders[[#This Row],[Customer ID]],customers!A152:A1151,customers!I152:I1151,"")="Yes","Yes","No")</f>
        <v>Yes</v>
      </c>
    </row>
    <row r="153" spans="1:16">
      <c r="A153" s="2" t="s">
        <v>374</v>
      </c>
      <c r="B153" s="3">
        <v>44115</v>
      </c>
      <c r="C153" s="2" t="s">
        <v>375</v>
      </c>
      <c r="D153" t="s">
        <v>106</v>
      </c>
      <c r="E153" s="2">
        <v>3</v>
      </c>
      <c r="F153" s="2" t="str">
        <f>_xlfn.XLOOKUP(C153,customers!$A$1:$A$1001,customers!B152:B1152)</f>
        <v>Perkin Stonner</v>
      </c>
      <c r="G153" s="2" t="str">
        <f>IF(_xlfn.XLOOKUP(C153,customers!$A$1:$A$1001,customers!$C$1:$C$1001,0)=0,"",(_xlfn.XLOOKUP(C153,customers!$A$1:$A$1001,customers!$C$1:$C$1001,0)))</f>
        <v/>
      </c>
      <c r="H153" s="2" t="str">
        <f>_xlfn.XLOOKUP(C153,customers!$A$1:$A$1001,customers!$G$1:$G$1001,,0)</f>
        <v>United States</v>
      </c>
      <c r="I153" t="str" cm="1">
        <f t="array" ref="I153">INDEX(products!$A$1:$G$49,MATCH(orders!$D153,products!$A$1:$A$49,0),MATCH(orders!I$1,products!$A$1:$G$1,0))</f>
        <v>Ara</v>
      </c>
      <c r="J153" t="str" cm="1">
        <f t="array" ref="J153">INDEX(products!$A$1:$G$49,MATCH(orders!$D153,products!$A$1:$A$49,0),MATCH(orders!J$1,products!$A$1:$G$1,0))</f>
        <v>M</v>
      </c>
      <c r="K153" cm="1">
        <f t="array" ref="K153">INDEX(products!$A$1:$G$49,MATCH(orders!$D153,products!$A$1:$A$49,0),MATCH(orders!K$1,products!$A$1:$G$1,0))</f>
        <v>1</v>
      </c>
      <c r="L153" s="4" cm="1">
        <f t="array" ref="L153">INDEX(products!$A$1:$G$49,MATCH(orders!$D153,products!$A$1:$A$49,0),MATCH(orders!L$1,products!$A$1:$G$1,0))</f>
        <v>11.25</v>
      </c>
      <c r="M153" s="4">
        <f t="shared" si="6"/>
        <v>33.75</v>
      </c>
      <c r="N153" t="str">
        <f t="shared" si="7"/>
        <v>Arabica</v>
      </c>
      <c r="O153" t="str">
        <f t="shared" si="8"/>
        <v>Medium</v>
      </c>
      <c r="P153" s="5" t="str">
        <f>IF(_xlfn.XLOOKUP(Orders[[#This Row],[Customer ID]],customers!A153:A1152,customers!I153:I1152,"")="Yes","Yes","No")</f>
        <v>Yes</v>
      </c>
    </row>
    <row r="154" spans="1:16">
      <c r="A154" s="2" t="s">
        <v>376</v>
      </c>
      <c r="B154" s="3">
        <v>44510</v>
      </c>
      <c r="C154" s="2" t="s">
        <v>377</v>
      </c>
      <c r="D154" t="s">
        <v>86</v>
      </c>
      <c r="E154" s="2">
        <v>3</v>
      </c>
      <c r="F154" s="2" t="str">
        <f>_xlfn.XLOOKUP(C154,customers!$A$1:$A$1001,customers!B153:B1153)</f>
        <v>Rhodie Whife</v>
      </c>
      <c r="G154" s="2" t="str">
        <f>IF(_xlfn.XLOOKUP(C154,customers!$A$1:$A$1001,customers!$C$1:$C$1001,0)=0,"",(_xlfn.XLOOKUP(C154,customers!$A$1:$A$1001,customers!$C$1:$C$1001,0)))</f>
        <v>bleffek48@ning.com</v>
      </c>
      <c r="H154" s="2" t="str">
        <f>_xlfn.XLOOKUP(C154,customers!$A$1:$A$1001,customers!$G$1:$G$1001,,0)</f>
        <v>United States</v>
      </c>
      <c r="I154" t="str" cm="1">
        <f t="array" ref="I154">INDEX(products!$A$1:$G$49,MATCH(orders!$D154,products!$A$1:$A$49,0),MATCH(orders!I$1,products!$A$1:$G$1,0))</f>
        <v>Rob</v>
      </c>
      <c r="J154" t="str" cm="1">
        <f t="array" ref="J154">INDEX(products!$A$1:$G$49,MATCH(orders!$D154,products!$A$1:$A$49,0),MATCH(orders!J$1,products!$A$1:$G$1,0))</f>
        <v>M</v>
      </c>
      <c r="K154" cm="1">
        <f t="array" ref="K154">INDEX(products!$A$1:$G$49,MATCH(orders!$D154,products!$A$1:$A$49,0),MATCH(orders!K$1,products!$A$1:$G$1,0))</f>
        <v>2.5</v>
      </c>
      <c r="L154" s="4" cm="1">
        <f t="array" ref="L154">INDEX(products!$A$1:$G$49,MATCH(orders!$D154,products!$A$1:$A$49,0),MATCH(orders!L$1,products!$A$1:$G$1,0))</f>
        <v>22.885</v>
      </c>
      <c r="M154" s="4">
        <f t="shared" si="6"/>
        <v>68.655</v>
      </c>
      <c r="N154" t="str">
        <f t="shared" si="7"/>
        <v>Robusta</v>
      </c>
      <c r="O154" t="str">
        <f t="shared" si="8"/>
        <v>Medium</v>
      </c>
      <c r="P154" s="5" t="str">
        <f>IF(_xlfn.XLOOKUP(Orders[[#This Row],[Customer ID]],customers!A154:A1153,customers!I154:I1153,"")="Yes","Yes","No")</f>
        <v>Yes</v>
      </c>
    </row>
    <row r="155" spans="1:16">
      <c r="A155" s="2" t="s">
        <v>378</v>
      </c>
      <c r="B155" s="3">
        <v>44367</v>
      </c>
      <c r="C155" s="2" t="s">
        <v>379</v>
      </c>
      <c r="D155" t="s">
        <v>146</v>
      </c>
      <c r="E155" s="2">
        <v>1</v>
      </c>
      <c r="F155" s="2" t="str">
        <f>_xlfn.XLOOKUP(C155,customers!$A$1:$A$1001,customers!B154:B1154)</f>
        <v>Janifer Bagot</v>
      </c>
      <c r="G155" s="2" t="str">
        <f>IF(_xlfn.XLOOKUP(C155,customers!$A$1:$A$1001,customers!$C$1:$C$1001,0)=0,"",(_xlfn.XLOOKUP(C155,customers!$A$1:$A$1001,customers!$C$1:$C$1001,0)))</f>
        <v/>
      </c>
      <c r="H155" s="2" t="str">
        <f>_xlfn.XLOOKUP(C155,customers!$A$1:$A$1001,customers!$G$1:$G$1001,,0)</f>
        <v>United States</v>
      </c>
      <c r="I155" t="str" cm="1">
        <f t="array" ref="I155">INDEX(products!$A$1:$G$49,MATCH(orders!$D155,products!$A$1:$A$49,0),MATCH(orders!I$1,products!$A$1:$G$1,0))</f>
        <v>Rob</v>
      </c>
      <c r="J155" t="str" cm="1">
        <f t="array" ref="J155">INDEX(products!$A$1:$G$49,MATCH(orders!$D155,products!$A$1:$A$49,0),MATCH(orders!J$1,products!$A$1:$G$1,0))</f>
        <v>D</v>
      </c>
      <c r="K155" cm="1">
        <f t="array" ref="K155">INDEX(products!$A$1:$G$49,MATCH(orders!$D155,products!$A$1:$A$49,0),MATCH(orders!K$1,products!$A$1:$G$1,0))</f>
        <v>0.2</v>
      </c>
      <c r="L155" s="4" cm="1">
        <f t="array" ref="L155">INDEX(products!$A$1:$G$49,MATCH(orders!$D155,products!$A$1:$A$49,0),MATCH(orders!L$1,products!$A$1:$G$1,0))</f>
        <v>2.685</v>
      </c>
      <c r="M155" s="4">
        <f t="shared" si="6"/>
        <v>2.685</v>
      </c>
      <c r="N155" t="str">
        <f t="shared" si="7"/>
        <v>Robusta</v>
      </c>
      <c r="O155" t="str">
        <f t="shared" si="8"/>
        <v>Dark</v>
      </c>
      <c r="P155" s="5" t="str">
        <f>IF(_xlfn.XLOOKUP(Orders[[#This Row],[Customer ID]],customers!A155:A1154,customers!I155:I1154,"")="Yes","Yes","No")</f>
        <v>No</v>
      </c>
    </row>
    <row r="156" spans="1:16">
      <c r="A156" s="2" t="s">
        <v>380</v>
      </c>
      <c r="B156" s="3">
        <v>44473</v>
      </c>
      <c r="C156" s="2" t="s">
        <v>381</v>
      </c>
      <c r="D156" t="s">
        <v>163</v>
      </c>
      <c r="E156" s="2">
        <v>5</v>
      </c>
      <c r="F156" s="2" t="str">
        <f>_xlfn.XLOOKUP(C156,customers!$A$1:$A$1001,customers!B155:B1155)</f>
        <v>Cos Fluin</v>
      </c>
      <c r="G156" s="2" t="str">
        <f>IF(_xlfn.XLOOKUP(C156,customers!$A$1:$A$1001,customers!$C$1:$C$1001,0)=0,"",(_xlfn.XLOOKUP(C156,customers!$A$1:$A$1001,customers!$C$1:$C$1001,0)))</f>
        <v>jpray4a@youtube.com</v>
      </c>
      <c r="H156" s="2" t="str">
        <f>_xlfn.XLOOKUP(C156,customers!$A$1:$A$1001,customers!$G$1:$G$1001,,0)</f>
        <v>United States</v>
      </c>
      <c r="I156" t="str" cm="1">
        <f t="array" ref="I156">INDEX(products!$A$1:$G$49,MATCH(orders!$D156,products!$A$1:$A$49,0),MATCH(orders!I$1,products!$A$1:$G$1,0))</f>
        <v>Ara</v>
      </c>
      <c r="J156" t="str" cm="1">
        <f t="array" ref="J156">INDEX(products!$A$1:$G$49,MATCH(orders!$D156,products!$A$1:$A$49,0),MATCH(orders!J$1,products!$A$1:$G$1,0))</f>
        <v>D</v>
      </c>
      <c r="K156" cm="1">
        <f t="array" ref="K156">INDEX(products!$A$1:$G$49,MATCH(orders!$D156,products!$A$1:$A$49,0),MATCH(orders!K$1,products!$A$1:$G$1,0))</f>
        <v>2.5</v>
      </c>
      <c r="L156" s="4" cm="1">
        <f t="array" ref="L156">INDEX(products!$A$1:$G$49,MATCH(orders!$D156,products!$A$1:$A$49,0),MATCH(orders!L$1,products!$A$1:$G$1,0))</f>
        <v>22.885</v>
      </c>
      <c r="M156" s="4">
        <f t="shared" si="6"/>
        <v>114.425</v>
      </c>
      <c r="N156" t="str">
        <f t="shared" si="7"/>
        <v>Arabica</v>
      </c>
      <c r="O156" t="str">
        <f t="shared" si="8"/>
        <v>Dark</v>
      </c>
      <c r="P156" s="5" t="str">
        <f>IF(_xlfn.XLOOKUP(Orders[[#This Row],[Customer ID]],customers!A156:A1155,customers!I156:I1155,"")="Yes","Yes","No")</f>
        <v>No</v>
      </c>
    </row>
    <row r="157" spans="1:16">
      <c r="A157" s="2" t="s">
        <v>382</v>
      </c>
      <c r="B157" s="3">
        <v>43640</v>
      </c>
      <c r="C157" s="2" t="s">
        <v>383</v>
      </c>
      <c r="D157" t="s">
        <v>216</v>
      </c>
      <c r="E157" s="2">
        <v>6</v>
      </c>
      <c r="F157" s="2" t="str">
        <f>_xlfn.XLOOKUP(C157,customers!$A$1:$A$1001,customers!B156:B1156)</f>
        <v>Paola Brydell</v>
      </c>
      <c r="G157" s="2" t="str">
        <f>IF(_xlfn.XLOOKUP(C157,customers!$A$1:$A$1001,customers!$C$1:$C$1001,0)=0,"",(_xlfn.XLOOKUP(C157,customers!$A$1:$A$1001,customers!$C$1:$C$1001,0)))</f>
        <v>gholborn4b@ow.ly</v>
      </c>
      <c r="H157" s="2" t="str">
        <f>_xlfn.XLOOKUP(C157,customers!$A$1:$A$1001,customers!$G$1:$G$1001,,0)</f>
        <v>United States</v>
      </c>
      <c r="I157" t="str" cm="1">
        <f t="array" ref="I157">INDEX(products!$A$1:$G$49,MATCH(orders!$D157,products!$A$1:$A$49,0),MATCH(orders!I$1,products!$A$1:$G$1,0))</f>
        <v>Ara</v>
      </c>
      <c r="J157" t="str" cm="1">
        <f t="array" ref="J157">INDEX(products!$A$1:$G$49,MATCH(orders!$D157,products!$A$1:$A$49,0),MATCH(orders!J$1,products!$A$1:$G$1,0))</f>
        <v>M</v>
      </c>
      <c r="K157" cm="1">
        <f t="array" ref="K157">INDEX(products!$A$1:$G$49,MATCH(orders!$D157,products!$A$1:$A$49,0),MATCH(orders!K$1,products!$A$1:$G$1,0))</f>
        <v>2.5</v>
      </c>
      <c r="L157" s="4" cm="1">
        <f t="array" ref="L157">INDEX(products!$A$1:$G$49,MATCH(orders!$D157,products!$A$1:$A$49,0),MATCH(orders!L$1,products!$A$1:$G$1,0))</f>
        <v>25.875</v>
      </c>
      <c r="M157" s="4">
        <f t="shared" si="6"/>
        <v>155.25</v>
      </c>
      <c r="N157" t="str">
        <f t="shared" si="7"/>
        <v>Arabica</v>
      </c>
      <c r="O157" t="str">
        <f t="shared" si="8"/>
        <v>Medium</v>
      </c>
      <c r="P157" s="5" t="str">
        <f>IF(_xlfn.XLOOKUP(Orders[[#This Row],[Customer ID]],customers!A157:A1156,customers!I157:I1156,"")="Yes","Yes","No")</f>
        <v>Yes</v>
      </c>
    </row>
    <row r="158" spans="1:16">
      <c r="A158" s="2" t="s">
        <v>384</v>
      </c>
      <c r="B158" s="3">
        <v>43764</v>
      </c>
      <c r="C158" s="2" t="s">
        <v>385</v>
      </c>
      <c r="D158" t="s">
        <v>216</v>
      </c>
      <c r="E158" s="2">
        <v>3</v>
      </c>
      <c r="F158" s="2" t="str">
        <f>_xlfn.XLOOKUP(C158,customers!$A$1:$A$1001,customers!B157:B1157)</f>
        <v>Natka Leethem</v>
      </c>
      <c r="G158" s="2" t="str">
        <f>IF(_xlfn.XLOOKUP(C158,customers!$A$1:$A$1001,customers!$C$1:$C$1001,0)=0,"",(_xlfn.XLOOKUP(C158,customers!$A$1:$A$1001,customers!$C$1:$C$1001,0)))</f>
        <v>fkeinrat4c@dailymail.co.uk</v>
      </c>
      <c r="H158" s="2" t="str">
        <f>_xlfn.XLOOKUP(C158,customers!$A$1:$A$1001,customers!$G$1:$G$1001,,0)</f>
        <v>United States</v>
      </c>
      <c r="I158" t="str" cm="1">
        <f t="array" ref="I158">INDEX(products!$A$1:$G$49,MATCH(orders!$D158,products!$A$1:$A$49,0),MATCH(orders!I$1,products!$A$1:$G$1,0))</f>
        <v>Ara</v>
      </c>
      <c r="J158" t="str" cm="1">
        <f t="array" ref="J158">INDEX(products!$A$1:$G$49,MATCH(orders!$D158,products!$A$1:$A$49,0),MATCH(orders!J$1,products!$A$1:$G$1,0))</f>
        <v>M</v>
      </c>
      <c r="K158" cm="1">
        <f t="array" ref="K158">INDEX(products!$A$1:$G$49,MATCH(orders!$D158,products!$A$1:$A$49,0),MATCH(orders!K$1,products!$A$1:$G$1,0))</f>
        <v>2.5</v>
      </c>
      <c r="L158" s="4" cm="1">
        <f t="array" ref="L158">INDEX(products!$A$1:$G$49,MATCH(orders!$D158,products!$A$1:$A$49,0),MATCH(orders!L$1,products!$A$1:$G$1,0))</f>
        <v>25.875</v>
      </c>
      <c r="M158" s="4">
        <f t="shared" si="6"/>
        <v>77.625</v>
      </c>
      <c r="N158" t="str">
        <f t="shared" si="7"/>
        <v>Arabica</v>
      </c>
      <c r="O158" t="str">
        <f t="shared" si="8"/>
        <v>Medium</v>
      </c>
      <c r="P158" s="5" t="str">
        <f>IF(_xlfn.XLOOKUP(Orders[[#This Row],[Customer ID]],customers!A158:A1157,customers!I158:I1157,"")="Yes","Yes","No")</f>
        <v>Yes</v>
      </c>
    </row>
    <row r="159" spans="1:16">
      <c r="A159" s="2" t="s">
        <v>386</v>
      </c>
      <c r="B159" s="3">
        <v>44374</v>
      </c>
      <c r="C159" s="2" t="s">
        <v>387</v>
      </c>
      <c r="D159" t="s">
        <v>80</v>
      </c>
      <c r="E159" s="2">
        <v>3</v>
      </c>
      <c r="F159" s="2" t="str">
        <f>_xlfn.XLOOKUP(C159,customers!$A$1:$A$1001,customers!B158:B1158)</f>
        <v>Stacy Pickworth</v>
      </c>
      <c r="G159" s="2" t="str">
        <f>IF(_xlfn.XLOOKUP(C159,customers!$A$1:$A$1001,customers!$C$1:$C$1001,0)=0,"",(_xlfn.XLOOKUP(C159,customers!$A$1:$A$1001,customers!$C$1:$C$1001,0)))</f>
        <v>pyea4d@aol.com</v>
      </c>
      <c r="H159" s="2" t="str">
        <f>_xlfn.XLOOKUP(C159,customers!$A$1:$A$1001,customers!$G$1:$G$1001,,0)</f>
        <v>Ireland</v>
      </c>
      <c r="I159" t="str" cm="1">
        <f t="array" ref="I159">INDEX(products!$A$1:$G$49,MATCH(orders!$D159,products!$A$1:$A$49,0),MATCH(orders!I$1,products!$A$1:$G$1,0))</f>
        <v>Rob</v>
      </c>
      <c r="J159" t="str" cm="1">
        <f t="array" ref="J159">INDEX(products!$A$1:$G$49,MATCH(orders!$D159,products!$A$1:$A$49,0),MATCH(orders!J$1,products!$A$1:$G$1,0))</f>
        <v>D</v>
      </c>
      <c r="K159" cm="1">
        <f t="array" ref="K159">INDEX(products!$A$1:$G$49,MATCH(orders!$D159,products!$A$1:$A$49,0),MATCH(orders!K$1,products!$A$1:$G$1,0))</f>
        <v>2.5</v>
      </c>
      <c r="L159" s="4" cm="1">
        <f t="array" ref="L159">INDEX(products!$A$1:$G$49,MATCH(orders!$D159,products!$A$1:$A$49,0),MATCH(orders!L$1,products!$A$1:$G$1,0))</f>
        <v>20.585</v>
      </c>
      <c r="M159" s="4">
        <f t="shared" si="6"/>
        <v>61.755</v>
      </c>
      <c r="N159" t="str">
        <f t="shared" si="7"/>
        <v>Robusta</v>
      </c>
      <c r="O159" t="str">
        <f t="shared" si="8"/>
        <v>Dark</v>
      </c>
      <c r="P159" s="5" t="str">
        <f>IF(_xlfn.XLOOKUP(Orders[[#This Row],[Customer ID]],customers!A159:A1158,customers!I159:I1158,"")="Yes","Yes","No")</f>
        <v>No</v>
      </c>
    </row>
    <row r="160" spans="1:16">
      <c r="A160" s="2" t="s">
        <v>388</v>
      </c>
      <c r="B160" s="3">
        <v>43714</v>
      </c>
      <c r="C160" s="2" t="s">
        <v>389</v>
      </c>
      <c r="D160" t="s">
        <v>80</v>
      </c>
      <c r="E160" s="2">
        <v>6</v>
      </c>
      <c r="F160" s="2" t="str">
        <f>_xlfn.XLOOKUP(C160,customers!$A$1:$A$1001,customers!B159:B1159)</f>
        <v>Nanny Lush</v>
      </c>
      <c r="G160" s="2" t="str">
        <f>IF(_xlfn.XLOOKUP(C160,customers!$A$1:$A$1001,customers!$C$1:$C$1001,0)=0,"",(_xlfn.XLOOKUP(C160,customers!$A$1:$A$1001,customers!$C$1:$C$1001,0)))</f>
        <v/>
      </c>
      <c r="H160" s="2" t="str">
        <f>_xlfn.XLOOKUP(C160,customers!$A$1:$A$1001,customers!$G$1:$G$1001,,0)</f>
        <v>United States</v>
      </c>
      <c r="I160" t="str" cm="1">
        <f t="array" ref="I160">INDEX(products!$A$1:$G$49,MATCH(orders!$D160,products!$A$1:$A$49,0),MATCH(orders!I$1,products!$A$1:$G$1,0))</f>
        <v>Rob</v>
      </c>
      <c r="J160" t="str" cm="1">
        <f t="array" ref="J160">INDEX(products!$A$1:$G$49,MATCH(orders!$D160,products!$A$1:$A$49,0),MATCH(orders!J$1,products!$A$1:$G$1,0))</f>
        <v>D</v>
      </c>
      <c r="K160" cm="1">
        <f t="array" ref="K160">INDEX(products!$A$1:$G$49,MATCH(orders!$D160,products!$A$1:$A$49,0),MATCH(orders!K$1,products!$A$1:$G$1,0))</f>
        <v>2.5</v>
      </c>
      <c r="L160" s="4" cm="1">
        <f t="array" ref="L160">INDEX(products!$A$1:$G$49,MATCH(orders!$D160,products!$A$1:$A$49,0),MATCH(orders!L$1,products!$A$1:$G$1,0))</f>
        <v>20.585</v>
      </c>
      <c r="M160" s="4">
        <f t="shared" si="6"/>
        <v>123.51</v>
      </c>
      <c r="N160" t="str">
        <f t="shared" si="7"/>
        <v>Robusta</v>
      </c>
      <c r="O160" t="str">
        <f t="shared" si="8"/>
        <v>Dark</v>
      </c>
      <c r="P160" s="5" t="str">
        <f>IF(_xlfn.XLOOKUP(Orders[[#This Row],[Customer ID]],customers!A160:A1159,customers!I160:I1159,"")="Yes","Yes","No")</f>
        <v>Yes</v>
      </c>
    </row>
    <row r="161" spans="1:16">
      <c r="A161" s="2" t="s">
        <v>390</v>
      </c>
      <c r="B161" s="3">
        <v>44316</v>
      </c>
      <c r="C161" s="2" t="s">
        <v>391</v>
      </c>
      <c r="D161" t="s">
        <v>149</v>
      </c>
      <c r="E161" s="2">
        <v>6</v>
      </c>
      <c r="F161" s="2" t="str">
        <f>_xlfn.XLOOKUP(C161,customers!$A$1:$A$1001,customers!B160:B1160)</f>
        <v>Tess Bennison</v>
      </c>
      <c r="G161" s="2" t="str">
        <f>IF(_xlfn.XLOOKUP(C161,customers!$A$1:$A$1001,customers!$C$1:$C$1001,0)=0,"",(_xlfn.XLOOKUP(C161,customers!$A$1:$A$1001,customers!$C$1:$C$1001,0)))</f>
        <v/>
      </c>
      <c r="H161" s="2" t="str">
        <f>_xlfn.XLOOKUP(C161,customers!$A$1:$A$1001,customers!$G$1:$G$1001,,0)</f>
        <v>United States</v>
      </c>
      <c r="I161" t="str" cm="1">
        <f t="array" ref="I161">INDEX(products!$A$1:$G$49,MATCH(orders!$D161,products!$A$1:$A$49,0),MATCH(orders!I$1,products!$A$1:$G$1,0))</f>
        <v>Lib</v>
      </c>
      <c r="J161" t="str" cm="1">
        <f t="array" ref="J161">INDEX(products!$A$1:$G$49,MATCH(orders!$D161,products!$A$1:$A$49,0),MATCH(orders!J$1,products!$A$1:$G$1,0))</f>
        <v>L</v>
      </c>
      <c r="K161" cm="1">
        <f t="array" ref="K161">INDEX(products!$A$1:$G$49,MATCH(orders!$D161,products!$A$1:$A$49,0),MATCH(orders!K$1,products!$A$1:$G$1,0))</f>
        <v>2.5</v>
      </c>
      <c r="L161" s="4" cm="1">
        <f t="array" ref="L161">INDEX(products!$A$1:$G$49,MATCH(orders!$D161,products!$A$1:$A$49,0),MATCH(orders!L$1,products!$A$1:$G$1,0))</f>
        <v>36.455</v>
      </c>
      <c r="M161" s="4">
        <f t="shared" si="6"/>
        <v>218.73</v>
      </c>
      <c r="N161" t="str">
        <f t="shared" si="7"/>
        <v>Liberica</v>
      </c>
      <c r="O161" t="str">
        <f t="shared" si="8"/>
        <v>Light</v>
      </c>
      <c r="P161" s="5" t="str">
        <f>IF(_xlfn.XLOOKUP(Orders[[#This Row],[Customer ID]],customers!A161:A1160,customers!I161:I1160,"")="Yes","Yes","No")</f>
        <v>No</v>
      </c>
    </row>
    <row r="162" spans="1:16">
      <c r="A162" s="2" t="s">
        <v>392</v>
      </c>
      <c r="B162" s="3">
        <v>43837</v>
      </c>
      <c r="C162" s="2" t="s">
        <v>393</v>
      </c>
      <c r="D162" t="s">
        <v>48</v>
      </c>
      <c r="E162" s="2">
        <v>4</v>
      </c>
      <c r="F162" s="2" t="str">
        <f>_xlfn.XLOOKUP(C162,customers!$A$1:$A$1001,customers!B161:B1161)</f>
        <v>Freddie Cusick</v>
      </c>
      <c r="G162" s="2" t="str">
        <f>IF(_xlfn.XLOOKUP(C162,customers!$A$1:$A$1001,customers!$C$1:$C$1001,0)=0,"",(_xlfn.XLOOKUP(C162,customers!$A$1:$A$1001,customers!$C$1:$C$1001,0)))</f>
        <v>kswede4g@addthis.com</v>
      </c>
      <c r="H162" s="2" t="str">
        <f>_xlfn.XLOOKUP(C162,customers!$A$1:$A$1001,customers!$G$1:$G$1001,,0)</f>
        <v>United States</v>
      </c>
      <c r="I162" t="str" cm="1">
        <f t="array" ref="I162">INDEX(products!$A$1:$G$49,MATCH(orders!$D162,products!$A$1:$A$49,0),MATCH(orders!I$1,products!$A$1:$G$1,0))</f>
        <v>Exc</v>
      </c>
      <c r="J162" t="str" cm="1">
        <f t="array" ref="J162">INDEX(products!$A$1:$G$49,MATCH(orders!$D162,products!$A$1:$A$49,0),MATCH(orders!J$1,products!$A$1:$G$1,0))</f>
        <v>M</v>
      </c>
      <c r="K162" cm="1">
        <f t="array" ref="K162">INDEX(products!$A$1:$G$49,MATCH(orders!$D162,products!$A$1:$A$49,0),MATCH(orders!K$1,products!$A$1:$G$1,0))</f>
        <v>0.5</v>
      </c>
      <c r="L162" s="4" cm="1">
        <f t="array" ref="L162">INDEX(products!$A$1:$G$49,MATCH(orders!$D162,products!$A$1:$A$49,0),MATCH(orders!L$1,products!$A$1:$G$1,0))</f>
        <v>8.25</v>
      </c>
      <c r="M162" s="4">
        <f t="shared" si="6"/>
        <v>33</v>
      </c>
      <c r="N162" t="str">
        <f t="shared" si="7"/>
        <v>Excelsa</v>
      </c>
      <c r="O162" t="str">
        <f t="shared" si="8"/>
        <v>Medium</v>
      </c>
      <c r="P162" s="5" t="str">
        <f>IF(_xlfn.XLOOKUP(Orders[[#This Row],[Customer ID]],customers!A162:A1161,customers!I162:I1161,"")="Yes","Yes","No")</f>
        <v>No</v>
      </c>
    </row>
    <row r="163" spans="1:16">
      <c r="A163" s="2" t="s">
        <v>394</v>
      </c>
      <c r="B163" s="3">
        <v>44207</v>
      </c>
      <c r="C163" s="2" t="s">
        <v>395</v>
      </c>
      <c r="D163" t="s">
        <v>237</v>
      </c>
      <c r="E163" s="2">
        <v>3</v>
      </c>
      <c r="F163" s="2" t="str">
        <f>_xlfn.XLOOKUP(C163,customers!$A$1:$A$1001,customers!B162:B1162)</f>
        <v>Skylar Jeyness</v>
      </c>
      <c r="G163" s="2" t="str">
        <f>IF(_xlfn.XLOOKUP(C163,customers!$A$1:$A$1001,customers!$C$1:$C$1001,0)=0,"",(_xlfn.XLOOKUP(C163,customers!$A$1:$A$1001,customers!$C$1:$C$1001,0)))</f>
        <v>lrubrow4h@microsoft.com</v>
      </c>
      <c r="H163" s="2" t="str">
        <f>_xlfn.XLOOKUP(C163,customers!$A$1:$A$1001,customers!$G$1:$G$1001,,0)</f>
        <v>United States</v>
      </c>
      <c r="I163" t="str" cm="1">
        <f t="array" ref="I163">INDEX(products!$A$1:$G$49,MATCH(orders!$D163,products!$A$1:$A$49,0),MATCH(orders!I$1,products!$A$1:$G$1,0))</f>
        <v>Ara</v>
      </c>
      <c r="J163" t="str" cm="1">
        <f t="array" ref="J163">INDEX(products!$A$1:$G$49,MATCH(orders!$D163,products!$A$1:$A$49,0),MATCH(orders!J$1,products!$A$1:$G$1,0))</f>
        <v>L</v>
      </c>
      <c r="K163" cm="1">
        <f t="array" ref="K163">INDEX(products!$A$1:$G$49,MATCH(orders!$D163,products!$A$1:$A$49,0),MATCH(orders!K$1,products!$A$1:$G$1,0))</f>
        <v>0.5</v>
      </c>
      <c r="L163" s="4" cm="1">
        <f t="array" ref="L163">INDEX(products!$A$1:$G$49,MATCH(orders!$D163,products!$A$1:$A$49,0),MATCH(orders!L$1,products!$A$1:$G$1,0))</f>
        <v>7.77</v>
      </c>
      <c r="M163" s="4">
        <f t="shared" si="6"/>
        <v>23.31</v>
      </c>
      <c r="N163" t="str">
        <f t="shared" si="7"/>
        <v>Arabica</v>
      </c>
      <c r="O163" t="str">
        <f t="shared" si="8"/>
        <v>Light</v>
      </c>
      <c r="P163" s="5" t="str">
        <f>IF(_xlfn.XLOOKUP(Orders[[#This Row],[Customer ID]],customers!A163:A1162,customers!I163:I1162,"")="Yes","Yes","No")</f>
        <v>No</v>
      </c>
    </row>
    <row r="164" spans="1:16">
      <c r="A164" s="2" t="s">
        <v>396</v>
      </c>
      <c r="B164" s="3">
        <v>44515</v>
      </c>
      <c r="C164" s="2" t="s">
        <v>397</v>
      </c>
      <c r="D164" t="s">
        <v>61</v>
      </c>
      <c r="E164" s="2">
        <v>3</v>
      </c>
      <c r="F164" s="2" t="str">
        <f>_xlfn.XLOOKUP(C164,customers!$A$1:$A$1001,customers!B163:B1163)</f>
        <v>Diena Peetermann</v>
      </c>
      <c r="G164" s="2" t="str">
        <f>IF(_xlfn.XLOOKUP(C164,customers!$A$1:$A$1001,customers!$C$1:$C$1001,0)=0,"",(_xlfn.XLOOKUP(C164,customers!$A$1:$A$1001,customers!$C$1:$C$1001,0)))</f>
        <v>dtift4i@netvibes.com</v>
      </c>
      <c r="H164" s="2" t="str">
        <f>_xlfn.XLOOKUP(C164,customers!$A$1:$A$1001,customers!$G$1:$G$1001,,0)</f>
        <v>United States</v>
      </c>
      <c r="I164" t="str" cm="1">
        <f t="array" ref="I164">INDEX(products!$A$1:$G$49,MATCH(orders!$D164,products!$A$1:$A$49,0),MATCH(orders!I$1,products!$A$1:$G$1,0))</f>
        <v>Exc</v>
      </c>
      <c r="J164" t="str" cm="1">
        <f t="array" ref="J164">INDEX(products!$A$1:$G$49,MATCH(orders!$D164,products!$A$1:$A$49,0),MATCH(orders!J$1,products!$A$1:$G$1,0))</f>
        <v>D</v>
      </c>
      <c r="K164" cm="1">
        <f t="array" ref="K164">INDEX(products!$A$1:$G$49,MATCH(orders!$D164,products!$A$1:$A$49,0),MATCH(orders!K$1,products!$A$1:$G$1,0))</f>
        <v>0.5</v>
      </c>
      <c r="L164" s="4" cm="1">
        <f t="array" ref="L164">INDEX(products!$A$1:$G$49,MATCH(orders!$D164,products!$A$1:$A$49,0),MATCH(orders!L$1,products!$A$1:$G$1,0))</f>
        <v>7.29</v>
      </c>
      <c r="M164" s="4">
        <f t="shared" si="6"/>
        <v>21.87</v>
      </c>
      <c r="N164" t="str">
        <f t="shared" si="7"/>
        <v>Excelsa</v>
      </c>
      <c r="O164" t="str">
        <f t="shared" si="8"/>
        <v>Dark</v>
      </c>
      <c r="P164" s="5" t="str">
        <f>IF(_xlfn.XLOOKUP(Orders[[#This Row],[Customer ID]],customers!A164:A1163,customers!I164:I1163,"")="Yes","Yes","No")</f>
        <v>Yes</v>
      </c>
    </row>
    <row r="165" spans="1:16">
      <c r="A165" s="2" t="s">
        <v>398</v>
      </c>
      <c r="B165" s="3">
        <v>43619</v>
      </c>
      <c r="C165" s="2" t="s">
        <v>399</v>
      </c>
      <c r="D165" t="s">
        <v>146</v>
      </c>
      <c r="E165" s="2">
        <v>6</v>
      </c>
      <c r="F165" s="2" t="str">
        <f>_xlfn.XLOOKUP(C165,customers!$A$1:$A$1001,customers!B164:B1164)</f>
        <v>Flynn Antony</v>
      </c>
      <c r="G165" s="2" t="str">
        <f>IF(_xlfn.XLOOKUP(C165,customers!$A$1:$A$1001,customers!$C$1:$C$1001,0)=0,"",(_xlfn.XLOOKUP(C165,customers!$A$1:$A$1001,customers!$C$1:$C$1001,0)))</f>
        <v>gschonfeld4j@oracle.com</v>
      </c>
      <c r="H165" s="2" t="str">
        <f>_xlfn.XLOOKUP(C165,customers!$A$1:$A$1001,customers!$G$1:$G$1001,,0)</f>
        <v>United States</v>
      </c>
      <c r="I165" t="str" cm="1">
        <f t="array" ref="I165">INDEX(products!$A$1:$G$49,MATCH(orders!$D165,products!$A$1:$A$49,0),MATCH(orders!I$1,products!$A$1:$G$1,0))</f>
        <v>Rob</v>
      </c>
      <c r="J165" t="str" cm="1">
        <f t="array" ref="J165">INDEX(products!$A$1:$G$49,MATCH(orders!$D165,products!$A$1:$A$49,0),MATCH(orders!J$1,products!$A$1:$G$1,0))</f>
        <v>D</v>
      </c>
      <c r="K165" cm="1">
        <f t="array" ref="K165">INDEX(products!$A$1:$G$49,MATCH(orders!$D165,products!$A$1:$A$49,0),MATCH(orders!K$1,products!$A$1:$G$1,0))</f>
        <v>0.2</v>
      </c>
      <c r="L165" s="4" cm="1">
        <f t="array" ref="L165">INDEX(products!$A$1:$G$49,MATCH(orders!$D165,products!$A$1:$A$49,0),MATCH(orders!L$1,products!$A$1:$G$1,0))</f>
        <v>2.685</v>
      </c>
      <c r="M165" s="4">
        <f t="shared" si="6"/>
        <v>16.11</v>
      </c>
      <c r="N165" t="str">
        <f t="shared" si="7"/>
        <v>Robusta</v>
      </c>
      <c r="O165" t="str">
        <f t="shared" si="8"/>
        <v>Dark</v>
      </c>
      <c r="P165" s="5" t="str">
        <f>IF(_xlfn.XLOOKUP(Orders[[#This Row],[Customer ID]],customers!A165:A1164,customers!I165:I1164,"")="Yes","Yes","No")</f>
        <v>No</v>
      </c>
    </row>
    <row r="166" spans="1:16">
      <c r="A166" s="2" t="s">
        <v>400</v>
      </c>
      <c r="B166" s="3">
        <v>44182</v>
      </c>
      <c r="C166" s="2" t="s">
        <v>401</v>
      </c>
      <c r="D166" t="s">
        <v>61</v>
      </c>
      <c r="E166" s="2">
        <v>4</v>
      </c>
      <c r="F166" s="2" t="str">
        <f>_xlfn.XLOOKUP(C166,customers!$A$1:$A$1001,customers!B165:B1165)</f>
        <v>Homer Dulany</v>
      </c>
      <c r="G166" s="2" t="str">
        <f>IF(_xlfn.XLOOKUP(C166,customers!$A$1:$A$1001,customers!$C$1:$C$1001,0)=0,"",(_xlfn.XLOOKUP(C166,customers!$A$1:$A$1001,customers!$C$1:$C$1001,0)))</f>
        <v>cfeye4k@google.co.jp</v>
      </c>
      <c r="H166" s="2" t="str">
        <f>_xlfn.XLOOKUP(C166,customers!$A$1:$A$1001,customers!$G$1:$G$1001,,0)</f>
        <v>Ireland</v>
      </c>
      <c r="I166" t="str" cm="1">
        <f t="array" ref="I166">INDEX(products!$A$1:$G$49,MATCH(orders!$D166,products!$A$1:$A$49,0),MATCH(orders!I$1,products!$A$1:$G$1,0))</f>
        <v>Exc</v>
      </c>
      <c r="J166" t="str" cm="1">
        <f t="array" ref="J166">INDEX(products!$A$1:$G$49,MATCH(orders!$D166,products!$A$1:$A$49,0),MATCH(orders!J$1,products!$A$1:$G$1,0))</f>
        <v>D</v>
      </c>
      <c r="K166" cm="1">
        <f t="array" ref="K166">INDEX(products!$A$1:$G$49,MATCH(orders!$D166,products!$A$1:$A$49,0),MATCH(orders!K$1,products!$A$1:$G$1,0))</f>
        <v>0.5</v>
      </c>
      <c r="L166" s="4" cm="1">
        <f t="array" ref="L166">INDEX(products!$A$1:$G$49,MATCH(orders!$D166,products!$A$1:$A$49,0),MATCH(orders!L$1,products!$A$1:$G$1,0))</f>
        <v>7.29</v>
      </c>
      <c r="M166" s="4">
        <f t="shared" si="6"/>
        <v>29.16</v>
      </c>
      <c r="N166" t="str">
        <f t="shared" si="7"/>
        <v>Excelsa</v>
      </c>
      <c r="O166" t="str">
        <f t="shared" si="8"/>
        <v>Dark</v>
      </c>
      <c r="P166" s="5" t="str">
        <f>IF(_xlfn.XLOOKUP(Orders[[#This Row],[Customer ID]],customers!A166:A1165,customers!I166:I1165,"")="Yes","Yes","No")</f>
        <v>No</v>
      </c>
    </row>
    <row r="167" spans="1:16">
      <c r="A167" s="2" t="s">
        <v>402</v>
      </c>
      <c r="B167" s="3">
        <v>44234</v>
      </c>
      <c r="C167" s="2" t="s">
        <v>403</v>
      </c>
      <c r="D167" t="s">
        <v>224</v>
      </c>
      <c r="E167" s="2">
        <v>6</v>
      </c>
      <c r="F167" s="2" t="str">
        <f>_xlfn.XLOOKUP(C167,customers!$A$1:$A$1001,customers!B166:B1166)</f>
        <v>Fiorenze Drogan</v>
      </c>
      <c r="G167" s="2" t="str">
        <f>IF(_xlfn.XLOOKUP(C167,customers!$A$1:$A$1001,customers!$C$1:$C$1001,0)=0,"",(_xlfn.XLOOKUP(C167,customers!$A$1:$A$1001,customers!$C$1:$C$1001,0)))</f>
        <v/>
      </c>
      <c r="H167" s="2" t="str">
        <f>_xlfn.XLOOKUP(C167,customers!$A$1:$A$1001,customers!$G$1:$G$1001,,0)</f>
        <v>United States</v>
      </c>
      <c r="I167" t="str" cm="1">
        <f t="array" ref="I167">INDEX(products!$A$1:$G$49,MATCH(orders!$D167,products!$A$1:$A$49,0),MATCH(orders!I$1,products!$A$1:$G$1,0))</f>
        <v>Rob</v>
      </c>
      <c r="J167" t="str" cm="1">
        <f t="array" ref="J167">INDEX(products!$A$1:$G$49,MATCH(orders!$D167,products!$A$1:$A$49,0),MATCH(orders!J$1,products!$A$1:$G$1,0))</f>
        <v>D</v>
      </c>
      <c r="K167" cm="1">
        <f t="array" ref="K167">INDEX(products!$A$1:$G$49,MATCH(orders!$D167,products!$A$1:$A$49,0),MATCH(orders!K$1,products!$A$1:$G$1,0))</f>
        <v>1</v>
      </c>
      <c r="L167" s="4" cm="1">
        <f t="array" ref="L167">INDEX(products!$A$1:$G$49,MATCH(orders!$D167,products!$A$1:$A$49,0),MATCH(orders!L$1,products!$A$1:$G$1,0))</f>
        <v>8.95</v>
      </c>
      <c r="M167" s="4">
        <f t="shared" si="6"/>
        <v>53.7</v>
      </c>
      <c r="N167" t="str">
        <f t="shared" si="7"/>
        <v>Robusta</v>
      </c>
      <c r="O167" t="str">
        <f t="shared" si="8"/>
        <v>Dark</v>
      </c>
      <c r="P167" s="5" t="str">
        <f>IF(_xlfn.XLOOKUP(Orders[[#This Row],[Customer ID]],customers!A167:A1166,customers!I167:I1166,"")="Yes","Yes","No")</f>
        <v>Yes</v>
      </c>
    </row>
    <row r="168" spans="1:16">
      <c r="A168" s="2" t="s">
        <v>404</v>
      </c>
      <c r="B168" s="3">
        <v>44270</v>
      </c>
      <c r="C168" s="2" t="s">
        <v>405</v>
      </c>
      <c r="D168" t="s">
        <v>191</v>
      </c>
      <c r="E168" s="2">
        <v>5</v>
      </c>
      <c r="F168" s="2" t="str">
        <f>_xlfn.XLOOKUP(C168,customers!$A$1:$A$1001,customers!B167:B1167)</f>
        <v>Quinn Parsons</v>
      </c>
      <c r="G168" s="2" t="str">
        <f>IF(_xlfn.XLOOKUP(C168,customers!$A$1:$A$1001,customers!$C$1:$C$1001,0)=0,"",(_xlfn.XLOOKUP(C168,customers!$A$1:$A$1001,customers!$C$1:$C$1001,0)))</f>
        <v/>
      </c>
      <c r="H168" s="2" t="str">
        <f>_xlfn.XLOOKUP(C168,customers!$A$1:$A$1001,customers!$G$1:$G$1001,,0)</f>
        <v>United States</v>
      </c>
      <c r="I168" t="str" cm="1">
        <f t="array" ref="I168">INDEX(products!$A$1:$G$49,MATCH(orders!$D168,products!$A$1:$A$49,0),MATCH(orders!I$1,products!$A$1:$G$1,0))</f>
        <v>Rob</v>
      </c>
      <c r="J168" t="str" cm="1">
        <f t="array" ref="J168">INDEX(products!$A$1:$G$49,MATCH(orders!$D168,products!$A$1:$A$49,0),MATCH(orders!J$1,products!$A$1:$G$1,0))</f>
        <v>D</v>
      </c>
      <c r="K168" cm="1">
        <f t="array" ref="K168">INDEX(products!$A$1:$G$49,MATCH(orders!$D168,products!$A$1:$A$49,0),MATCH(orders!K$1,products!$A$1:$G$1,0))</f>
        <v>0.5</v>
      </c>
      <c r="L168" s="4" cm="1">
        <f t="array" ref="L168">INDEX(products!$A$1:$G$49,MATCH(orders!$D168,products!$A$1:$A$49,0),MATCH(orders!L$1,products!$A$1:$G$1,0))</f>
        <v>5.37</v>
      </c>
      <c r="M168" s="4">
        <f t="shared" si="6"/>
        <v>26.85</v>
      </c>
      <c r="N168" t="str">
        <f t="shared" si="7"/>
        <v>Robusta</v>
      </c>
      <c r="O168" t="str">
        <f t="shared" si="8"/>
        <v>Dark</v>
      </c>
      <c r="P168" s="5" t="str">
        <f>IF(_xlfn.XLOOKUP(Orders[[#This Row],[Customer ID]],customers!A168:A1167,customers!I168:I1167,"")="Yes","Yes","No")</f>
        <v>Yes</v>
      </c>
    </row>
    <row r="169" spans="1:16">
      <c r="A169" s="2" t="s">
        <v>406</v>
      </c>
      <c r="B169" s="3">
        <v>44777</v>
      </c>
      <c r="C169" s="2" t="s">
        <v>407</v>
      </c>
      <c r="D169" t="s">
        <v>48</v>
      </c>
      <c r="E169" s="2">
        <v>5</v>
      </c>
      <c r="F169" s="2" t="str">
        <f>_xlfn.XLOOKUP(C169,customers!$A$1:$A$1001,customers!B168:B1168)</f>
        <v>Elonore Goodings</v>
      </c>
      <c r="G169" s="2" t="str">
        <f>IF(_xlfn.XLOOKUP(C169,customers!$A$1:$A$1001,customers!$C$1:$C$1001,0)=0,"",(_xlfn.XLOOKUP(C169,customers!$A$1:$A$1001,customers!$C$1:$C$1001,0)))</f>
        <v>tfero4n@comsenz.com</v>
      </c>
      <c r="H169" s="2" t="str">
        <f>_xlfn.XLOOKUP(C169,customers!$A$1:$A$1001,customers!$G$1:$G$1001,,0)</f>
        <v>United States</v>
      </c>
      <c r="I169" t="str" cm="1">
        <f t="array" ref="I169">INDEX(products!$A$1:$G$49,MATCH(orders!$D169,products!$A$1:$A$49,0),MATCH(orders!I$1,products!$A$1:$G$1,0))</f>
        <v>Exc</v>
      </c>
      <c r="J169" t="str" cm="1">
        <f t="array" ref="J169">INDEX(products!$A$1:$G$49,MATCH(orders!$D169,products!$A$1:$A$49,0),MATCH(orders!J$1,products!$A$1:$G$1,0))</f>
        <v>M</v>
      </c>
      <c r="K169" cm="1">
        <f t="array" ref="K169">INDEX(products!$A$1:$G$49,MATCH(orders!$D169,products!$A$1:$A$49,0),MATCH(orders!K$1,products!$A$1:$G$1,0))</f>
        <v>0.5</v>
      </c>
      <c r="L169" s="4" cm="1">
        <f t="array" ref="L169">INDEX(products!$A$1:$G$49,MATCH(orders!$D169,products!$A$1:$A$49,0),MATCH(orders!L$1,products!$A$1:$G$1,0))</f>
        <v>8.25</v>
      </c>
      <c r="M169" s="4">
        <f t="shared" si="6"/>
        <v>41.25</v>
      </c>
      <c r="N169" t="str">
        <f t="shared" si="7"/>
        <v>Excelsa</v>
      </c>
      <c r="O169" t="str">
        <f t="shared" si="8"/>
        <v>Medium</v>
      </c>
      <c r="P169" s="5" t="str">
        <f>IF(_xlfn.XLOOKUP(Orders[[#This Row],[Customer ID]],customers!A169:A1168,customers!I169:I1168,"")="Yes","Yes","No")</f>
        <v>Yes</v>
      </c>
    </row>
    <row r="170" spans="1:16">
      <c r="A170" s="2" t="s">
        <v>408</v>
      </c>
      <c r="B170" s="3">
        <v>43484</v>
      </c>
      <c r="C170" s="2" t="s">
        <v>409</v>
      </c>
      <c r="D170" t="s">
        <v>112</v>
      </c>
      <c r="E170" s="2">
        <v>6</v>
      </c>
      <c r="F170" s="2" t="str">
        <f>_xlfn.XLOOKUP(C170,customers!$A$1:$A$1001,customers!B169:B1169)</f>
        <v>Terencio O'Moylan</v>
      </c>
      <c r="G170" s="2" t="str">
        <f>IF(_xlfn.XLOOKUP(C170,customers!$A$1:$A$1001,customers!$C$1:$C$1001,0)=0,"",(_xlfn.XLOOKUP(C170,customers!$A$1:$A$1001,customers!$C$1:$C$1001,0)))</f>
        <v/>
      </c>
      <c r="H170" s="2" t="str">
        <f>_xlfn.XLOOKUP(C170,customers!$A$1:$A$1001,customers!$G$1:$G$1001,,0)</f>
        <v>Ireland</v>
      </c>
      <c r="I170" t="str" cm="1">
        <f t="array" ref="I170">INDEX(products!$A$1:$G$49,MATCH(orders!$D170,products!$A$1:$A$49,0),MATCH(orders!I$1,products!$A$1:$G$1,0))</f>
        <v>Ara</v>
      </c>
      <c r="J170" t="str" cm="1">
        <f t="array" ref="J170">INDEX(products!$A$1:$G$49,MATCH(orders!$D170,products!$A$1:$A$49,0),MATCH(orders!J$1,products!$A$1:$G$1,0))</f>
        <v>M</v>
      </c>
      <c r="K170" cm="1">
        <f t="array" ref="K170">INDEX(products!$A$1:$G$49,MATCH(orders!$D170,products!$A$1:$A$49,0),MATCH(orders!K$1,products!$A$1:$G$1,0))</f>
        <v>0.5</v>
      </c>
      <c r="L170" s="4" cm="1">
        <f t="array" ref="L170">INDEX(products!$A$1:$G$49,MATCH(orders!$D170,products!$A$1:$A$49,0),MATCH(orders!L$1,products!$A$1:$G$1,0))</f>
        <v>6.75</v>
      </c>
      <c r="M170" s="4">
        <f t="shared" si="6"/>
        <v>40.5</v>
      </c>
      <c r="N170" t="str">
        <f t="shared" si="7"/>
        <v>Arabica</v>
      </c>
      <c r="O170" t="str">
        <f t="shared" si="8"/>
        <v>Medium</v>
      </c>
      <c r="P170" s="5" t="str">
        <f>IF(_xlfn.XLOOKUP(Orders[[#This Row],[Customer ID]],customers!A170:A1169,customers!I170:I1169,"")="Yes","Yes","No")</f>
        <v>No</v>
      </c>
    </row>
    <row r="171" spans="1:16">
      <c r="A171" s="2" t="s">
        <v>410</v>
      </c>
      <c r="B171" s="3">
        <v>44643</v>
      </c>
      <c r="C171" s="2" t="s">
        <v>411</v>
      </c>
      <c r="D171" t="s">
        <v>224</v>
      </c>
      <c r="E171" s="2">
        <v>2</v>
      </c>
      <c r="F171" s="2" t="str">
        <f>_xlfn.XLOOKUP(C171,customers!$A$1:$A$1001,customers!B170:B1170)</f>
        <v>Wyatan Fetherston</v>
      </c>
      <c r="G171" s="2" t="str">
        <f>IF(_xlfn.XLOOKUP(C171,customers!$A$1:$A$1001,customers!$C$1:$C$1001,0)=0,"",(_xlfn.XLOOKUP(C171,customers!$A$1:$A$1001,customers!$C$1:$C$1001,0)))</f>
        <v>fdauney4p@sphinn.com</v>
      </c>
      <c r="H171" s="2" t="str">
        <f>_xlfn.XLOOKUP(C171,customers!$A$1:$A$1001,customers!$G$1:$G$1001,,0)</f>
        <v>Ireland</v>
      </c>
      <c r="I171" t="str" cm="1">
        <f t="array" ref="I171">INDEX(products!$A$1:$G$49,MATCH(orders!$D171,products!$A$1:$A$49,0),MATCH(orders!I$1,products!$A$1:$G$1,0))</f>
        <v>Rob</v>
      </c>
      <c r="J171" t="str" cm="1">
        <f t="array" ref="J171">INDEX(products!$A$1:$G$49,MATCH(orders!$D171,products!$A$1:$A$49,0),MATCH(orders!J$1,products!$A$1:$G$1,0))</f>
        <v>D</v>
      </c>
      <c r="K171" cm="1">
        <f t="array" ref="K171">INDEX(products!$A$1:$G$49,MATCH(orders!$D171,products!$A$1:$A$49,0),MATCH(orders!K$1,products!$A$1:$G$1,0))</f>
        <v>1</v>
      </c>
      <c r="L171" s="4" cm="1">
        <f t="array" ref="L171">INDEX(products!$A$1:$G$49,MATCH(orders!$D171,products!$A$1:$A$49,0),MATCH(orders!L$1,products!$A$1:$G$1,0))</f>
        <v>8.95</v>
      </c>
      <c r="M171" s="4">
        <f t="shared" si="6"/>
        <v>17.9</v>
      </c>
      <c r="N171" t="str">
        <f t="shared" si="7"/>
        <v>Robusta</v>
      </c>
      <c r="O171" t="str">
        <f t="shared" si="8"/>
        <v>Dark</v>
      </c>
      <c r="P171" s="5" t="str">
        <f>IF(_xlfn.XLOOKUP(Orders[[#This Row],[Customer ID]],customers!A171:A1170,customers!I171:I1170,"")="Yes","Yes","No")</f>
        <v>No</v>
      </c>
    </row>
    <row r="172" spans="1:16">
      <c r="A172" s="2" t="s">
        <v>412</v>
      </c>
      <c r="B172" s="3">
        <v>44476</v>
      </c>
      <c r="C172" s="2" t="s">
        <v>413</v>
      </c>
      <c r="D172" t="s">
        <v>75</v>
      </c>
      <c r="E172" s="2">
        <v>2</v>
      </c>
      <c r="F172" s="2" t="str">
        <f>_xlfn.XLOOKUP(C172,customers!$A$1:$A$1001,customers!B171:B1171)</f>
        <v>Wesley Giorgioni</v>
      </c>
      <c r="G172" s="2" t="str">
        <f>IF(_xlfn.XLOOKUP(C172,customers!$A$1:$A$1001,customers!$C$1:$C$1001,0)=0,"",(_xlfn.XLOOKUP(C172,customers!$A$1:$A$1001,customers!$C$1:$C$1001,0)))</f>
        <v>searley4q@youku.com</v>
      </c>
      <c r="H172" s="2" t="str">
        <f>_xlfn.XLOOKUP(C172,customers!$A$1:$A$1001,customers!$G$1:$G$1001,,0)</f>
        <v>United Kingdom</v>
      </c>
      <c r="I172" t="str" cm="1">
        <f t="array" ref="I172">INDEX(products!$A$1:$G$49,MATCH(orders!$D172,products!$A$1:$A$49,0),MATCH(orders!I$1,products!$A$1:$G$1,0))</f>
        <v>Exc</v>
      </c>
      <c r="J172" t="str" cm="1">
        <f t="array" ref="J172">INDEX(products!$A$1:$G$49,MATCH(orders!$D172,products!$A$1:$A$49,0),MATCH(orders!J$1,products!$A$1:$G$1,0))</f>
        <v>L</v>
      </c>
      <c r="K172" cm="1">
        <f t="array" ref="K172">INDEX(products!$A$1:$G$49,MATCH(orders!$D172,products!$A$1:$A$49,0),MATCH(orders!K$1,products!$A$1:$G$1,0))</f>
        <v>2.5</v>
      </c>
      <c r="L172" s="4" cm="1">
        <f t="array" ref="L172">INDEX(products!$A$1:$G$49,MATCH(orders!$D172,products!$A$1:$A$49,0),MATCH(orders!L$1,products!$A$1:$G$1,0))</f>
        <v>34.155</v>
      </c>
      <c r="M172" s="4">
        <f t="shared" si="6"/>
        <v>68.31</v>
      </c>
      <c r="N172" t="str">
        <f t="shared" si="7"/>
        <v>Excelsa</v>
      </c>
      <c r="O172" t="str">
        <f t="shared" si="8"/>
        <v>Light</v>
      </c>
      <c r="P172" s="5" t="str">
        <f>IF(_xlfn.XLOOKUP(Orders[[#This Row],[Customer ID]],customers!A172:A1171,customers!I172:I1171,"")="Yes","Yes","No")</f>
        <v>No</v>
      </c>
    </row>
    <row r="173" spans="1:16">
      <c r="A173" s="2" t="s">
        <v>414</v>
      </c>
      <c r="B173" s="3">
        <v>43544</v>
      </c>
      <c r="C173" s="2" t="s">
        <v>415</v>
      </c>
      <c r="D173" t="s">
        <v>157</v>
      </c>
      <c r="E173" s="2">
        <v>2</v>
      </c>
      <c r="F173" s="2" t="str">
        <f>_xlfn.XLOOKUP(C173,customers!$A$1:$A$1001,customers!B172:B1172)</f>
        <v>Christy Franseco</v>
      </c>
      <c r="G173" s="2" t="str">
        <f>IF(_xlfn.XLOOKUP(C173,customers!$A$1:$A$1001,customers!$C$1:$C$1001,0)=0,"",(_xlfn.XLOOKUP(C173,customers!$A$1:$A$1001,customers!$C$1:$C$1001,0)))</f>
        <v>mchamberlayne4r@bigcartel.com</v>
      </c>
      <c r="H173" s="2" t="str">
        <f>_xlfn.XLOOKUP(C173,customers!$A$1:$A$1001,customers!$G$1:$G$1001,,0)</f>
        <v>United States</v>
      </c>
      <c r="I173" t="str" cm="1">
        <f t="array" ref="I173">INDEX(products!$A$1:$G$49,MATCH(orders!$D173,products!$A$1:$A$49,0),MATCH(orders!I$1,products!$A$1:$G$1,0))</f>
        <v>Exc</v>
      </c>
      <c r="J173" t="str" cm="1">
        <f t="array" ref="J173">INDEX(products!$A$1:$G$49,MATCH(orders!$D173,products!$A$1:$A$49,0),MATCH(orders!J$1,products!$A$1:$G$1,0))</f>
        <v>M</v>
      </c>
      <c r="K173" cm="1">
        <f t="array" ref="K173">INDEX(products!$A$1:$G$49,MATCH(orders!$D173,products!$A$1:$A$49,0),MATCH(orders!K$1,products!$A$1:$G$1,0))</f>
        <v>2.5</v>
      </c>
      <c r="L173" s="4" cm="1">
        <f t="array" ref="L173">INDEX(products!$A$1:$G$49,MATCH(orders!$D173,products!$A$1:$A$49,0),MATCH(orders!L$1,products!$A$1:$G$1,0))</f>
        <v>31.625</v>
      </c>
      <c r="M173" s="4">
        <f t="shared" si="6"/>
        <v>63.25</v>
      </c>
      <c r="N173" t="str">
        <f t="shared" si="7"/>
        <v>Excelsa</v>
      </c>
      <c r="O173" t="str">
        <f t="shared" si="8"/>
        <v>Medium</v>
      </c>
      <c r="P173" s="5" t="str">
        <f>IF(_xlfn.XLOOKUP(Orders[[#This Row],[Customer ID]],customers!A173:A1172,customers!I173:I1172,"")="Yes","Yes","No")</f>
        <v>Yes</v>
      </c>
    </row>
    <row r="174" spans="1:16">
      <c r="A174" s="2" t="s">
        <v>416</v>
      </c>
      <c r="B174" s="3">
        <v>44545</v>
      </c>
      <c r="C174" s="2" t="s">
        <v>417</v>
      </c>
      <c r="D174" t="s">
        <v>61</v>
      </c>
      <c r="E174" s="2">
        <v>3</v>
      </c>
      <c r="F174" s="2" t="str">
        <f>_xlfn.XLOOKUP(C174,customers!$A$1:$A$1001,customers!B173:B1173)</f>
        <v>Catarina Donn</v>
      </c>
      <c r="G174" s="2" t="str">
        <f>IF(_xlfn.XLOOKUP(C174,customers!$A$1:$A$1001,customers!$C$1:$C$1001,0)=0,"",(_xlfn.XLOOKUP(C174,customers!$A$1:$A$1001,customers!$C$1:$C$1001,0)))</f>
        <v>bflaherty4s@moonfruit.com</v>
      </c>
      <c r="H174" s="2" t="str">
        <f>_xlfn.XLOOKUP(C174,customers!$A$1:$A$1001,customers!$G$1:$G$1001,,0)</f>
        <v>Ireland</v>
      </c>
      <c r="I174" t="str" cm="1">
        <f t="array" ref="I174">INDEX(products!$A$1:$G$49,MATCH(orders!$D174,products!$A$1:$A$49,0),MATCH(orders!I$1,products!$A$1:$G$1,0))</f>
        <v>Exc</v>
      </c>
      <c r="J174" t="str" cm="1">
        <f t="array" ref="J174">INDEX(products!$A$1:$G$49,MATCH(orders!$D174,products!$A$1:$A$49,0),MATCH(orders!J$1,products!$A$1:$G$1,0))</f>
        <v>D</v>
      </c>
      <c r="K174" cm="1">
        <f t="array" ref="K174">INDEX(products!$A$1:$G$49,MATCH(orders!$D174,products!$A$1:$A$49,0),MATCH(orders!K$1,products!$A$1:$G$1,0))</f>
        <v>0.5</v>
      </c>
      <c r="L174" s="4" cm="1">
        <f t="array" ref="L174">INDEX(products!$A$1:$G$49,MATCH(orders!$D174,products!$A$1:$A$49,0),MATCH(orders!L$1,products!$A$1:$G$1,0))</f>
        <v>7.29</v>
      </c>
      <c r="M174" s="4">
        <f t="shared" si="6"/>
        <v>21.87</v>
      </c>
      <c r="N174" t="str">
        <f t="shared" si="7"/>
        <v>Excelsa</v>
      </c>
      <c r="O174" t="str">
        <f t="shared" si="8"/>
        <v>Dark</v>
      </c>
      <c r="P174" s="5" t="str">
        <f>IF(_xlfn.XLOOKUP(Orders[[#This Row],[Customer ID]],customers!A174:A1173,customers!I174:I1173,"")="Yes","Yes","No")</f>
        <v>No</v>
      </c>
    </row>
    <row r="175" spans="1:16">
      <c r="A175" s="2" t="s">
        <v>418</v>
      </c>
      <c r="B175" s="3">
        <v>44720</v>
      </c>
      <c r="C175" s="2" t="s">
        <v>419</v>
      </c>
      <c r="D175" t="s">
        <v>86</v>
      </c>
      <c r="E175" s="2">
        <v>4</v>
      </c>
      <c r="F175" s="2" t="str">
        <f>_xlfn.XLOOKUP(C175,customers!$A$1:$A$1001,customers!B174:B1174)</f>
        <v>Rebeka Worg</v>
      </c>
      <c r="G175" s="2" t="str">
        <f>IF(_xlfn.XLOOKUP(C175,customers!$A$1:$A$1001,customers!$C$1:$C$1001,0)=0,"",(_xlfn.XLOOKUP(C175,customers!$A$1:$A$1001,customers!$C$1:$C$1001,0)))</f>
        <v>ocolbeck4t@sina.com.cn</v>
      </c>
      <c r="H175" s="2" t="str">
        <f>_xlfn.XLOOKUP(C175,customers!$A$1:$A$1001,customers!$G$1:$G$1001,,0)</f>
        <v>United States</v>
      </c>
      <c r="I175" t="str" cm="1">
        <f t="array" ref="I175">INDEX(products!$A$1:$G$49,MATCH(orders!$D175,products!$A$1:$A$49,0),MATCH(orders!I$1,products!$A$1:$G$1,0))</f>
        <v>Rob</v>
      </c>
      <c r="J175" t="str" cm="1">
        <f t="array" ref="J175">INDEX(products!$A$1:$G$49,MATCH(orders!$D175,products!$A$1:$A$49,0),MATCH(orders!J$1,products!$A$1:$G$1,0))</f>
        <v>M</v>
      </c>
      <c r="K175" cm="1">
        <f t="array" ref="K175">INDEX(products!$A$1:$G$49,MATCH(orders!$D175,products!$A$1:$A$49,0),MATCH(orders!K$1,products!$A$1:$G$1,0))</f>
        <v>2.5</v>
      </c>
      <c r="L175" s="4" cm="1">
        <f t="array" ref="L175">INDEX(products!$A$1:$G$49,MATCH(orders!$D175,products!$A$1:$A$49,0),MATCH(orders!L$1,products!$A$1:$G$1,0))</f>
        <v>22.885</v>
      </c>
      <c r="M175" s="4">
        <f t="shared" si="6"/>
        <v>91.54</v>
      </c>
      <c r="N175" t="str">
        <f t="shared" si="7"/>
        <v>Robusta</v>
      </c>
      <c r="O175" t="str">
        <f t="shared" si="8"/>
        <v>Medium</v>
      </c>
      <c r="P175" s="5" t="str">
        <f>IF(_xlfn.XLOOKUP(Orders[[#This Row],[Customer ID]],customers!A175:A1174,customers!I175:I1174,"")="Yes","Yes","No")</f>
        <v>No</v>
      </c>
    </row>
    <row r="176" spans="1:16">
      <c r="A176" s="2" t="s">
        <v>420</v>
      </c>
      <c r="B176" s="3">
        <v>43813</v>
      </c>
      <c r="C176" s="2" t="s">
        <v>421</v>
      </c>
      <c r="D176" t="s">
        <v>75</v>
      </c>
      <c r="E176" s="2">
        <v>6</v>
      </c>
      <c r="F176" s="2" t="str">
        <f>_xlfn.XLOOKUP(C176,customers!$A$1:$A$1001,customers!B175:B1175)</f>
        <v>Shelli Keynd</v>
      </c>
      <c r="G176" s="2" t="str">
        <f>IF(_xlfn.XLOOKUP(C176,customers!$A$1:$A$1001,customers!$C$1:$C$1001,0)=0,"",(_xlfn.XLOOKUP(C176,customers!$A$1:$A$1001,customers!$C$1:$C$1001,0)))</f>
        <v/>
      </c>
      <c r="H176" s="2" t="str">
        <f>_xlfn.XLOOKUP(C176,customers!$A$1:$A$1001,customers!$G$1:$G$1001,,0)</f>
        <v>United States</v>
      </c>
      <c r="I176" t="str" cm="1">
        <f t="array" ref="I176">INDEX(products!$A$1:$G$49,MATCH(orders!$D176,products!$A$1:$A$49,0),MATCH(orders!I$1,products!$A$1:$G$1,0))</f>
        <v>Exc</v>
      </c>
      <c r="J176" t="str" cm="1">
        <f t="array" ref="J176">INDEX(products!$A$1:$G$49,MATCH(orders!$D176,products!$A$1:$A$49,0),MATCH(orders!J$1,products!$A$1:$G$1,0))</f>
        <v>L</v>
      </c>
      <c r="K176" cm="1">
        <f t="array" ref="K176">INDEX(products!$A$1:$G$49,MATCH(orders!$D176,products!$A$1:$A$49,0),MATCH(orders!K$1,products!$A$1:$G$1,0))</f>
        <v>2.5</v>
      </c>
      <c r="L176" s="4" cm="1">
        <f t="array" ref="L176">INDEX(products!$A$1:$G$49,MATCH(orders!$D176,products!$A$1:$A$49,0),MATCH(orders!L$1,products!$A$1:$G$1,0))</f>
        <v>34.155</v>
      </c>
      <c r="M176" s="4">
        <f t="shared" si="6"/>
        <v>204.93</v>
      </c>
      <c r="N176" t="str">
        <f t="shared" si="7"/>
        <v>Excelsa</v>
      </c>
      <c r="O176" t="str">
        <f t="shared" si="8"/>
        <v>Light</v>
      </c>
      <c r="P176" s="5" t="str">
        <f>IF(_xlfn.XLOOKUP(Orders[[#This Row],[Customer ID]],customers!A176:A1175,customers!I176:I1175,"")="Yes","Yes","No")</f>
        <v>Yes</v>
      </c>
    </row>
    <row r="177" spans="1:16">
      <c r="A177" s="2" t="s">
        <v>422</v>
      </c>
      <c r="B177" s="3">
        <v>44296</v>
      </c>
      <c r="C177" s="2" t="s">
        <v>423</v>
      </c>
      <c r="D177" t="s">
        <v>157</v>
      </c>
      <c r="E177" s="2">
        <v>2</v>
      </c>
      <c r="F177" s="2" t="str">
        <f>_xlfn.XLOOKUP(C177,customers!$A$1:$A$1001,customers!B176:B1176)</f>
        <v>Joshuah Awdry</v>
      </c>
      <c r="G177" s="2" t="str">
        <f>IF(_xlfn.XLOOKUP(C177,customers!$A$1:$A$1001,customers!$C$1:$C$1001,0)=0,"",(_xlfn.XLOOKUP(C177,customers!$A$1:$A$1001,customers!$C$1:$C$1001,0)))</f>
        <v>ehobbing4v@nsw.gov.au</v>
      </c>
      <c r="H177" s="2" t="str">
        <f>_xlfn.XLOOKUP(C177,customers!$A$1:$A$1001,customers!$G$1:$G$1001,,0)</f>
        <v>United States</v>
      </c>
      <c r="I177" t="str" cm="1">
        <f t="array" ref="I177">INDEX(products!$A$1:$G$49,MATCH(orders!$D177,products!$A$1:$A$49,0),MATCH(orders!I$1,products!$A$1:$G$1,0))</f>
        <v>Exc</v>
      </c>
      <c r="J177" t="str" cm="1">
        <f t="array" ref="J177">INDEX(products!$A$1:$G$49,MATCH(orders!$D177,products!$A$1:$A$49,0),MATCH(orders!J$1,products!$A$1:$G$1,0))</f>
        <v>M</v>
      </c>
      <c r="K177" cm="1">
        <f t="array" ref="K177">INDEX(products!$A$1:$G$49,MATCH(orders!$D177,products!$A$1:$A$49,0),MATCH(orders!K$1,products!$A$1:$G$1,0))</f>
        <v>2.5</v>
      </c>
      <c r="L177" s="4" cm="1">
        <f t="array" ref="L177">INDEX(products!$A$1:$G$49,MATCH(orders!$D177,products!$A$1:$A$49,0),MATCH(orders!L$1,products!$A$1:$G$1,0))</f>
        <v>31.625</v>
      </c>
      <c r="M177" s="4">
        <f t="shared" si="6"/>
        <v>63.25</v>
      </c>
      <c r="N177" t="str">
        <f t="shared" si="7"/>
        <v>Excelsa</v>
      </c>
      <c r="O177" t="str">
        <f t="shared" si="8"/>
        <v>Medium</v>
      </c>
      <c r="P177" s="5" t="str">
        <f>IF(_xlfn.XLOOKUP(Orders[[#This Row],[Customer ID]],customers!A177:A1176,customers!I177:I1176,"")="Yes","Yes","No")</f>
        <v>Yes</v>
      </c>
    </row>
    <row r="178" spans="1:16">
      <c r="A178" s="2" t="s">
        <v>424</v>
      </c>
      <c r="B178" s="3">
        <v>43900</v>
      </c>
      <c r="C178" s="2" t="s">
        <v>425</v>
      </c>
      <c r="D178" t="s">
        <v>75</v>
      </c>
      <c r="E178" s="2">
        <v>1</v>
      </c>
      <c r="F178" s="2" t="str">
        <f>_xlfn.XLOOKUP(C178,customers!$A$1:$A$1001,customers!B177:B1177)</f>
        <v>Selie Baulcombe</v>
      </c>
      <c r="G178" s="2" t="str">
        <f>IF(_xlfn.XLOOKUP(C178,customers!$A$1:$A$1001,customers!$C$1:$C$1001,0)=0,"",(_xlfn.XLOOKUP(C178,customers!$A$1:$A$1001,customers!$C$1:$C$1001,0)))</f>
        <v>othynne4w@auda.org.au</v>
      </c>
      <c r="H178" s="2" t="str">
        <f>_xlfn.XLOOKUP(C178,customers!$A$1:$A$1001,customers!$G$1:$G$1001,,0)</f>
        <v>United States</v>
      </c>
      <c r="I178" t="str" cm="1">
        <f t="array" ref="I178">INDEX(products!$A$1:$G$49,MATCH(orders!$D178,products!$A$1:$A$49,0),MATCH(orders!I$1,products!$A$1:$G$1,0))</f>
        <v>Exc</v>
      </c>
      <c r="J178" t="str" cm="1">
        <f t="array" ref="J178">INDEX(products!$A$1:$G$49,MATCH(orders!$D178,products!$A$1:$A$49,0),MATCH(orders!J$1,products!$A$1:$G$1,0))</f>
        <v>L</v>
      </c>
      <c r="K178" cm="1">
        <f t="array" ref="K178">INDEX(products!$A$1:$G$49,MATCH(orders!$D178,products!$A$1:$A$49,0),MATCH(orders!K$1,products!$A$1:$G$1,0))</f>
        <v>2.5</v>
      </c>
      <c r="L178" s="4" cm="1">
        <f t="array" ref="L178">INDEX(products!$A$1:$G$49,MATCH(orders!$D178,products!$A$1:$A$49,0),MATCH(orders!L$1,products!$A$1:$G$1,0))</f>
        <v>34.155</v>
      </c>
      <c r="M178" s="4">
        <f t="shared" si="6"/>
        <v>34.155</v>
      </c>
      <c r="N178" t="str">
        <f t="shared" si="7"/>
        <v>Excelsa</v>
      </c>
      <c r="O178" t="str">
        <f t="shared" si="8"/>
        <v>Light</v>
      </c>
      <c r="P178" s="5" t="str">
        <f>IF(_xlfn.XLOOKUP(Orders[[#This Row],[Customer ID]],customers!A178:A1177,customers!I178:I1177,"")="Yes","Yes","No")</f>
        <v>Yes</v>
      </c>
    </row>
    <row r="179" spans="1:16">
      <c r="A179" s="2" t="s">
        <v>426</v>
      </c>
      <c r="B179" s="3">
        <v>44120</v>
      </c>
      <c r="C179" s="2" t="s">
        <v>427</v>
      </c>
      <c r="D179" t="s">
        <v>55</v>
      </c>
      <c r="E179" s="2">
        <v>4</v>
      </c>
      <c r="F179" s="2" t="str">
        <f>_xlfn.XLOOKUP(C179,customers!$A$1:$A$1001,customers!B178:B1178)</f>
        <v>Jodee Caldicott</v>
      </c>
      <c r="G179" s="2" t="str">
        <f>IF(_xlfn.XLOOKUP(C179,customers!$A$1:$A$1001,customers!$C$1:$C$1001,0)=0,"",(_xlfn.XLOOKUP(C179,customers!$A$1:$A$1001,customers!$C$1:$C$1001,0)))</f>
        <v>eheining4x@flickr.com</v>
      </c>
      <c r="H179" s="2" t="str">
        <f>_xlfn.XLOOKUP(C179,customers!$A$1:$A$1001,customers!$G$1:$G$1001,,0)</f>
        <v>United States</v>
      </c>
      <c r="I179" t="str" cm="1">
        <f t="array" ref="I179">INDEX(products!$A$1:$G$49,MATCH(orders!$D179,products!$A$1:$A$49,0),MATCH(orders!I$1,products!$A$1:$G$1,0))</f>
        <v>Rob</v>
      </c>
      <c r="J179" t="str" cm="1">
        <f t="array" ref="J179">INDEX(products!$A$1:$G$49,MATCH(orders!$D179,products!$A$1:$A$49,0),MATCH(orders!J$1,products!$A$1:$G$1,0))</f>
        <v>L</v>
      </c>
      <c r="K179" cm="1">
        <f t="array" ref="K179">INDEX(products!$A$1:$G$49,MATCH(orders!$D179,products!$A$1:$A$49,0),MATCH(orders!K$1,products!$A$1:$G$1,0))</f>
        <v>2.5</v>
      </c>
      <c r="L179" s="4" cm="1">
        <f t="array" ref="L179">INDEX(products!$A$1:$G$49,MATCH(orders!$D179,products!$A$1:$A$49,0),MATCH(orders!L$1,products!$A$1:$G$1,0))</f>
        <v>27.485</v>
      </c>
      <c r="M179" s="4">
        <f t="shared" si="6"/>
        <v>109.94</v>
      </c>
      <c r="N179" t="str">
        <f t="shared" si="7"/>
        <v>Robusta</v>
      </c>
      <c r="O179" t="str">
        <f t="shared" si="8"/>
        <v>Light</v>
      </c>
      <c r="P179" s="5" t="str">
        <f>IF(_xlfn.XLOOKUP(Orders[[#This Row],[Customer ID]],customers!A179:A1178,customers!I179:I1178,"")="Yes","Yes","No")</f>
        <v>Yes</v>
      </c>
    </row>
    <row r="180" spans="1:16">
      <c r="A180" s="2" t="s">
        <v>428</v>
      </c>
      <c r="B180" s="3">
        <v>43746</v>
      </c>
      <c r="C180" s="2" t="s">
        <v>429</v>
      </c>
      <c r="D180" t="s">
        <v>51</v>
      </c>
      <c r="E180" s="2">
        <v>2</v>
      </c>
      <c r="F180" s="2" t="str">
        <f>_xlfn.XLOOKUP(C180,customers!$A$1:$A$1001,customers!B179:B1179)</f>
        <v>Willey Romao</v>
      </c>
      <c r="G180" s="2" t="str">
        <f>IF(_xlfn.XLOOKUP(C180,customers!$A$1:$A$1001,customers!$C$1:$C$1001,0)=0,"",(_xlfn.XLOOKUP(C180,customers!$A$1:$A$1001,customers!$C$1:$C$1001,0)))</f>
        <v>kmelloi4y@imdb.com</v>
      </c>
      <c r="H180" s="2" t="str">
        <f>_xlfn.XLOOKUP(C180,customers!$A$1:$A$1001,customers!$G$1:$G$1001,,0)</f>
        <v>United States</v>
      </c>
      <c r="I180" t="str" cm="1">
        <f t="array" ref="I180">INDEX(products!$A$1:$G$49,MATCH(orders!$D180,products!$A$1:$A$49,0),MATCH(orders!I$1,products!$A$1:$G$1,0))</f>
        <v>Ara</v>
      </c>
      <c r="J180" t="str" cm="1">
        <f t="array" ref="J180">INDEX(products!$A$1:$G$49,MATCH(orders!$D180,products!$A$1:$A$49,0),MATCH(orders!J$1,products!$A$1:$G$1,0))</f>
        <v>L</v>
      </c>
      <c r="K180" cm="1">
        <f t="array" ref="K180">INDEX(products!$A$1:$G$49,MATCH(orders!$D180,products!$A$1:$A$49,0),MATCH(orders!K$1,products!$A$1:$G$1,0))</f>
        <v>1</v>
      </c>
      <c r="L180" s="4" cm="1">
        <f t="array" ref="L180">INDEX(products!$A$1:$G$49,MATCH(orders!$D180,products!$A$1:$A$49,0),MATCH(orders!L$1,products!$A$1:$G$1,0))</f>
        <v>12.95</v>
      </c>
      <c r="M180" s="4">
        <f t="shared" si="6"/>
        <v>25.9</v>
      </c>
      <c r="N180" t="str">
        <f t="shared" si="7"/>
        <v>Arabica</v>
      </c>
      <c r="O180" t="str">
        <f t="shared" si="8"/>
        <v>Light</v>
      </c>
      <c r="P180" s="5" t="str">
        <f>IF(_xlfn.XLOOKUP(Orders[[#This Row],[Customer ID]],customers!A180:A1179,customers!I180:I1179,"")="Yes","Yes","No")</f>
        <v>No</v>
      </c>
    </row>
    <row r="181" spans="1:16">
      <c r="A181" s="2" t="s">
        <v>430</v>
      </c>
      <c r="B181" s="3">
        <v>43830</v>
      </c>
      <c r="C181" s="2" t="s">
        <v>431</v>
      </c>
      <c r="D181" t="s">
        <v>99</v>
      </c>
      <c r="E181" s="2">
        <v>1</v>
      </c>
      <c r="F181" s="2" t="str">
        <f>_xlfn.XLOOKUP(C181,customers!$A$1:$A$1001,customers!B180:B1180)</f>
        <v>Tomasina Cotmore</v>
      </c>
      <c r="G181" s="2" t="str">
        <f>IF(_xlfn.XLOOKUP(C181,customers!$A$1:$A$1001,customers!$C$1:$C$1001,0)=0,"",(_xlfn.XLOOKUP(C181,customers!$A$1:$A$1001,customers!$C$1:$C$1001,0)))</f>
        <v/>
      </c>
      <c r="H181" s="2" t="str">
        <f>_xlfn.XLOOKUP(C181,customers!$A$1:$A$1001,customers!$G$1:$G$1001,,0)</f>
        <v>Ireland</v>
      </c>
      <c r="I181" t="str" cm="1">
        <f t="array" ref="I181">INDEX(products!$A$1:$G$49,MATCH(orders!$D181,products!$A$1:$A$49,0),MATCH(orders!I$1,products!$A$1:$G$1,0))</f>
        <v>Ara</v>
      </c>
      <c r="J181" t="str" cm="1">
        <f t="array" ref="J181">INDEX(products!$A$1:$G$49,MATCH(orders!$D181,products!$A$1:$A$49,0),MATCH(orders!J$1,products!$A$1:$G$1,0))</f>
        <v>D</v>
      </c>
      <c r="K181" cm="1">
        <f t="array" ref="K181">INDEX(products!$A$1:$G$49,MATCH(orders!$D181,products!$A$1:$A$49,0),MATCH(orders!K$1,products!$A$1:$G$1,0))</f>
        <v>0.2</v>
      </c>
      <c r="L181" s="4" cm="1">
        <f t="array" ref="L181">INDEX(products!$A$1:$G$49,MATCH(orders!$D181,products!$A$1:$A$49,0),MATCH(orders!L$1,products!$A$1:$G$1,0))</f>
        <v>2.985</v>
      </c>
      <c r="M181" s="4">
        <f t="shared" si="6"/>
        <v>2.985</v>
      </c>
      <c r="N181" t="str">
        <f t="shared" si="7"/>
        <v>Arabica</v>
      </c>
      <c r="O181" t="str">
        <f t="shared" si="8"/>
        <v>Dark</v>
      </c>
      <c r="P181" s="5" t="str">
        <f>IF(_xlfn.XLOOKUP(Orders[[#This Row],[Customer ID]],customers!A181:A1180,customers!I181:I1180,"")="Yes","Yes","No")</f>
        <v>No</v>
      </c>
    </row>
    <row r="182" spans="1:16">
      <c r="A182" s="2" t="s">
        <v>432</v>
      </c>
      <c r="B182" s="3">
        <v>43910</v>
      </c>
      <c r="C182" s="2" t="s">
        <v>433</v>
      </c>
      <c r="D182" t="s">
        <v>299</v>
      </c>
      <c r="E182" s="2">
        <v>5</v>
      </c>
      <c r="F182" s="2" t="str">
        <f>_xlfn.XLOOKUP(C182,customers!$A$1:$A$1001,customers!B181:B1181)</f>
        <v>Nicko Corps</v>
      </c>
      <c r="G182" s="2" t="str">
        <f>IF(_xlfn.XLOOKUP(C182,customers!$A$1:$A$1001,customers!$C$1:$C$1001,0)=0,"",(_xlfn.XLOOKUP(C182,customers!$A$1:$A$1001,customers!$C$1:$C$1001,0)))</f>
        <v>amussen50@51.la</v>
      </c>
      <c r="H182" s="2" t="str">
        <f>_xlfn.XLOOKUP(C182,customers!$A$1:$A$1001,customers!$G$1:$G$1001,,0)</f>
        <v>United States</v>
      </c>
      <c r="I182" t="str" cm="1">
        <f t="array" ref="I182">INDEX(products!$A$1:$G$49,MATCH(orders!$D182,products!$A$1:$A$49,0),MATCH(orders!I$1,products!$A$1:$G$1,0))</f>
        <v>Exc</v>
      </c>
      <c r="J182" t="str" cm="1">
        <f t="array" ref="J182">INDEX(products!$A$1:$G$49,MATCH(orders!$D182,products!$A$1:$A$49,0),MATCH(orders!J$1,products!$A$1:$G$1,0))</f>
        <v>L</v>
      </c>
      <c r="K182" cm="1">
        <f t="array" ref="K182">INDEX(products!$A$1:$G$49,MATCH(orders!$D182,products!$A$1:$A$49,0),MATCH(orders!K$1,products!$A$1:$G$1,0))</f>
        <v>0.2</v>
      </c>
      <c r="L182" s="4" cm="1">
        <f t="array" ref="L182">INDEX(products!$A$1:$G$49,MATCH(orders!$D182,products!$A$1:$A$49,0),MATCH(orders!L$1,products!$A$1:$G$1,0))</f>
        <v>4.455</v>
      </c>
      <c r="M182" s="4">
        <f t="shared" si="6"/>
        <v>22.275</v>
      </c>
      <c r="N182" t="str">
        <f t="shared" si="7"/>
        <v>Excelsa</v>
      </c>
      <c r="O182" t="str">
        <f t="shared" si="8"/>
        <v>Light</v>
      </c>
      <c r="P182" s="5" t="str">
        <f>IF(_xlfn.XLOOKUP(Orders[[#This Row],[Customer ID]],customers!A182:A1181,customers!I182:I1181,"")="Yes","Yes","No")</f>
        <v>No</v>
      </c>
    </row>
    <row r="183" spans="1:16">
      <c r="A183" s="2" t="s">
        <v>432</v>
      </c>
      <c r="B183" s="3">
        <v>43910</v>
      </c>
      <c r="C183" s="2" t="s">
        <v>433</v>
      </c>
      <c r="D183" t="s">
        <v>117</v>
      </c>
      <c r="E183" s="2">
        <v>5</v>
      </c>
      <c r="F183" s="2" t="str">
        <f>_xlfn.XLOOKUP(C183,customers!$A$1:$A$1001,customers!B182:B1182)</f>
        <v>Christabel Rubury</v>
      </c>
      <c r="G183" s="2" t="str">
        <f>IF(_xlfn.XLOOKUP(C183,customers!$A$1:$A$1001,customers!$C$1:$C$1001,0)=0,"",(_xlfn.XLOOKUP(C183,customers!$A$1:$A$1001,customers!$C$1:$C$1001,0)))</f>
        <v>amussen50@51.la</v>
      </c>
      <c r="H183" s="2" t="str">
        <f>_xlfn.XLOOKUP(C183,customers!$A$1:$A$1001,customers!$G$1:$G$1001,,0)</f>
        <v>United States</v>
      </c>
      <c r="I183" t="str" cm="1">
        <f t="array" ref="I183">INDEX(products!$A$1:$G$49,MATCH(orders!$D183,products!$A$1:$A$49,0),MATCH(orders!I$1,products!$A$1:$G$1,0))</f>
        <v>Ara</v>
      </c>
      <c r="J183" t="str" cm="1">
        <f t="array" ref="J183">INDEX(products!$A$1:$G$49,MATCH(orders!$D183,products!$A$1:$A$49,0),MATCH(orders!J$1,products!$A$1:$G$1,0))</f>
        <v>D</v>
      </c>
      <c r="K183" cm="1">
        <f t="array" ref="K183">INDEX(products!$A$1:$G$49,MATCH(orders!$D183,products!$A$1:$A$49,0),MATCH(orders!K$1,products!$A$1:$G$1,0))</f>
        <v>0.5</v>
      </c>
      <c r="L183" s="4" cm="1">
        <f t="array" ref="L183">INDEX(products!$A$1:$G$49,MATCH(orders!$D183,products!$A$1:$A$49,0),MATCH(orders!L$1,products!$A$1:$G$1,0))</f>
        <v>5.97</v>
      </c>
      <c r="M183" s="4">
        <f t="shared" si="6"/>
        <v>29.85</v>
      </c>
      <c r="N183" t="str">
        <f t="shared" si="7"/>
        <v>Arabica</v>
      </c>
      <c r="O183" t="str">
        <f t="shared" si="8"/>
        <v>Dark</v>
      </c>
      <c r="P183" s="5" t="str">
        <f>IF(_xlfn.XLOOKUP(Orders[[#This Row],[Customer ID]],customers!A183:A1182,customers!I183:I1182,"")="Yes","Yes","No")</f>
        <v>No</v>
      </c>
    </row>
    <row r="184" spans="1:16">
      <c r="A184" s="2" t="s">
        <v>434</v>
      </c>
      <c r="B184" s="3">
        <v>44284</v>
      </c>
      <c r="C184" s="2" t="s">
        <v>435</v>
      </c>
      <c r="D184" t="s">
        <v>191</v>
      </c>
      <c r="E184" s="2">
        <v>6</v>
      </c>
      <c r="F184" s="2" t="str">
        <f>_xlfn.XLOOKUP(C184,customers!$A$1:$A$1001,customers!B183:B1183)</f>
        <v>Parker Tofful</v>
      </c>
      <c r="G184" s="2" t="str">
        <f>IF(_xlfn.XLOOKUP(C184,customers!$A$1:$A$1001,customers!$C$1:$C$1001,0)=0,"",(_xlfn.XLOOKUP(C184,customers!$A$1:$A$1001,customers!$C$1:$C$1001,0)))</f>
        <v>amundford52@nbcnews.com</v>
      </c>
      <c r="H184" s="2" t="str">
        <f>_xlfn.XLOOKUP(C184,customers!$A$1:$A$1001,customers!$G$1:$G$1001,,0)</f>
        <v>United States</v>
      </c>
      <c r="I184" t="str" cm="1">
        <f t="array" ref="I184">INDEX(products!$A$1:$G$49,MATCH(orders!$D184,products!$A$1:$A$49,0),MATCH(orders!I$1,products!$A$1:$G$1,0))</f>
        <v>Rob</v>
      </c>
      <c r="J184" t="str" cm="1">
        <f t="array" ref="J184">INDEX(products!$A$1:$G$49,MATCH(orders!$D184,products!$A$1:$A$49,0),MATCH(orders!J$1,products!$A$1:$G$1,0))</f>
        <v>D</v>
      </c>
      <c r="K184" cm="1">
        <f t="array" ref="K184">INDEX(products!$A$1:$G$49,MATCH(orders!$D184,products!$A$1:$A$49,0),MATCH(orders!K$1,products!$A$1:$G$1,0))</f>
        <v>0.5</v>
      </c>
      <c r="L184" s="4" cm="1">
        <f t="array" ref="L184">INDEX(products!$A$1:$G$49,MATCH(orders!$D184,products!$A$1:$A$49,0),MATCH(orders!L$1,products!$A$1:$G$1,0))</f>
        <v>5.37</v>
      </c>
      <c r="M184" s="4">
        <f t="shared" si="6"/>
        <v>32.22</v>
      </c>
      <c r="N184" t="str">
        <f t="shared" si="7"/>
        <v>Robusta</v>
      </c>
      <c r="O184" t="str">
        <f t="shared" si="8"/>
        <v>Dark</v>
      </c>
      <c r="P184" s="5" t="str">
        <f>IF(_xlfn.XLOOKUP(Orders[[#This Row],[Customer ID]],customers!A184:A1183,customers!I184:I1183,"")="Yes","Yes","No")</f>
        <v>No</v>
      </c>
    </row>
    <row r="185" spans="1:16">
      <c r="A185" s="2" t="s">
        <v>436</v>
      </c>
      <c r="B185" s="3">
        <v>44512</v>
      </c>
      <c r="C185" s="2" t="s">
        <v>437</v>
      </c>
      <c r="D185" t="s">
        <v>109</v>
      </c>
      <c r="E185" s="2">
        <v>2</v>
      </c>
      <c r="F185" s="2" t="str">
        <f>_xlfn.XLOOKUP(C185,customers!$A$1:$A$1001,customers!B184:B1184)</f>
        <v>Saree Ellesworth</v>
      </c>
      <c r="G185" s="2" t="str">
        <f>IF(_xlfn.XLOOKUP(C185,customers!$A$1:$A$1001,customers!$C$1:$C$1001,0)=0,"",(_xlfn.XLOOKUP(C185,customers!$A$1:$A$1001,customers!$C$1:$C$1001,0)))</f>
        <v>twalas53@google.ca</v>
      </c>
      <c r="H185" s="2" t="str">
        <f>_xlfn.XLOOKUP(C185,customers!$A$1:$A$1001,customers!$G$1:$G$1001,,0)</f>
        <v>United States</v>
      </c>
      <c r="I185" t="str" cm="1">
        <f t="array" ref="I185">INDEX(products!$A$1:$G$49,MATCH(orders!$D185,products!$A$1:$A$49,0),MATCH(orders!I$1,products!$A$1:$G$1,0))</f>
        <v>Exc</v>
      </c>
      <c r="J185" t="str" cm="1">
        <f t="array" ref="J185">INDEX(products!$A$1:$G$49,MATCH(orders!$D185,products!$A$1:$A$49,0),MATCH(orders!J$1,products!$A$1:$G$1,0))</f>
        <v>M</v>
      </c>
      <c r="K185" cm="1">
        <f t="array" ref="K185">INDEX(products!$A$1:$G$49,MATCH(orders!$D185,products!$A$1:$A$49,0),MATCH(orders!K$1,products!$A$1:$G$1,0))</f>
        <v>0.2</v>
      </c>
      <c r="L185" s="4" cm="1">
        <f t="array" ref="L185">INDEX(products!$A$1:$G$49,MATCH(orders!$D185,products!$A$1:$A$49,0),MATCH(orders!L$1,products!$A$1:$G$1,0))</f>
        <v>4.125</v>
      </c>
      <c r="M185" s="4">
        <f t="shared" si="6"/>
        <v>8.25</v>
      </c>
      <c r="N185" t="str">
        <f t="shared" si="7"/>
        <v>Excelsa</v>
      </c>
      <c r="O185" t="str">
        <f t="shared" si="8"/>
        <v>Medium</v>
      </c>
      <c r="P185" s="5" t="str">
        <f>IF(_xlfn.XLOOKUP(Orders[[#This Row],[Customer ID]],customers!A185:A1184,customers!I185:I1184,"")="Yes","Yes","No")</f>
        <v>No</v>
      </c>
    </row>
    <row r="186" spans="1:16">
      <c r="A186" s="2" t="s">
        <v>438</v>
      </c>
      <c r="B186" s="3">
        <v>44397</v>
      </c>
      <c r="C186" s="2" t="s">
        <v>439</v>
      </c>
      <c r="D186" t="s">
        <v>237</v>
      </c>
      <c r="E186" s="2">
        <v>4</v>
      </c>
      <c r="F186" s="2" t="str">
        <f>_xlfn.XLOOKUP(C186,customers!$A$1:$A$1001,customers!B185:B1185)</f>
        <v>Leesa Flaonier</v>
      </c>
      <c r="G186" s="2" t="str">
        <f>IF(_xlfn.XLOOKUP(C186,customers!$A$1:$A$1001,customers!$C$1:$C$1001,0)=0,"",(_xlfn.XLOOKUP(C186,customers!$A$1:$A$1001,customers!$C$1:$C$1001,0)))</f>
        <v>iblazewicz54@thetimes.co.uk</v>
      </c>
      <c r="H186" s="2" t="str">
        <f>_xlfn.XLOOKUP(C186,customers!$A$1:$A$1001,customers!$G$1:$G$1001,,0)</f>
        <v>United States</v>
      </c>
      <c r="I186" t="str" cm="1">
        <f t="array" ref="I186">INDEX(products!$A$1:$G$49,MATCH(orders!$D186,products!$A$1:$A$49,0),MATCH(orders!I$1,products!$A$1:$G$1,0))</f>
        <v>Ara</v>
      </c>
      <c r="J186" t="str" cm="1">
        <f t="array" ref="J186">INDEX(products!$A$1:$G$49,MATCH(orders!$D186,products!$A$1:$A$49,0),MATCH(orders!J$1,products!$A$1:$G$1,0))</f>
        <v>L</v>
      </c>
      <c r="K186" cm="1">
        <f t="array" ref="K186">INDEX(products!$A$1:$G$49,MATCH(orders!$D186,products!$A$1:$A$49,0),MATCH(orders!K$1,products!$A$1:$G$1,0))</f>
        <v>0.5</v>
      </c>
      <c r="L186" s="4" cm="1">
        <f t="array" ref="L186">INDEX(products!$A$1:$G$49,MATCH(orders!$D186,products!$A$1:$A$49,0),MATCH(orders!L$1,products!$A$1:$G$1,0))</f>
        <v>7.77</v>
      </c>
      <c r="M186" s="4">
        <f t="shared" si="6"/>
        <v>31.08</v>
      </c>
      <c r="N186" t="str">
        <f t="shared" si="7"/>
        <v>Arabica</v>
      </c>
      <c r="O186" t="str">
        <f t="shared" si="8"/>
        <v>Light</v>
      </c>
      <c r="P186" s="5" t="str">
        <f>IF(_xlfn.XLOOKUP(Orders[[#This Row],[Customer ID]],customers!A186:A1185,customers!I186:I1185,"")="Yes","Yes","No")</f>
        <v>No</v>
      </c>
    </row>
    <row r="187" spans="1:16">
      <c r="A187" s="2" t="s">
        <v>440</v>
      </c>
      <c r="B187" s="3">
        <v>43483</v>
      </c>
      <c r="C187" s="2" t="s">
        <v>441</v>
      </c>
      <c r="D187" t="s">
        <v>61</v>
      </c>
      <c r="E187" s="2">
        <v>5</v>
      </c>
      <c r="F187" s="2" t="str">
        <f>_xlfn.XLOOKUP(C187,customers!$A$1:$A$1001,customers!B186:B1186)</f>
        <v>Corinna Catcheside</v>
      </c>
      <c r="G187" s="2" t="str">
        <f>IF(_xlfn.XLOOKUP(C187,customers!$A$1:$A$1001,customers!$C$1:$C$1001,0)=0,"",(_xlfn.XLOOKUP(C187,customers!$A$1:$A$1001,customers!$C$1:$C$1001,0)))</f>
        <v>arizzetti55@naver.com</v>
      </c>
      <c r="H187" s="2" t="str">
        <f>_xlfn.XLOOKUP(C187,customers!$A$1:$A$1001,customers!$G$1:$G$1001,,0)</f>
        <v>United States</v>
      </c>
      <c r="I187" t="str" cm="1">
        <f t="array" ref="I187">INDEX(products!$A$1:$G$49,MATCH(orders!$D187,products!$A$1:$A$49,0),MATCH(orders!I$1,products!$A$1:$G$1,0))</f>
        <v>Exc</v>
      </c>
      <c r="J187" t="str" cm="1">
        <f t="array" ref="J187">INDEX(products!$A$1:$G$49,MATCH(orders!$D187,products!$A$1:$A$49,0),MATCH(orders!J$1,products!$A$1:$G$1,0))</f>
        <v>D</v>
      </c>
      <c r="K187" cm="1">
        <f t="array" ref="K187">INDEX(products!$A$1:$G$49,MATCH(orders!$D187,products!$A$1:$A$49,0),MATCH(orders!K$1,products!$A$1:$G$1,0))</f>
        <v>0.5</v>
      </c>
      <c r="L187" s="4" cm="1">
        <f t="array" ref="L187">INDEX(products!$A$1:$G$49,MATCH(orders!$D187,products!$A$1:$A$49,0),MATCH(orders!L$1,products!$A$1:$G$1,0))</f>
        <v>7.29</v>
      </c>
      <c r="M187" s="4">
        <f t="shared" si="6"/>
        <v>36.45</v>
      </c>
      <c r="N187" t="str">
        <f t="shared" si="7"/>
        <v>Excelsa</v>
      </c>
      <c r="O187" t="str">
        <f t="shared" si="8"/>
        <v>Dark</v>
      </c>
      <c r="P187" s="5" t="str">
        <f>IF(_xlfn.XLOOKUP(Orders[[#This Row],[Customer ID]],customers!A187:A1186,customers!I187:I1186,"")="Yes","Yes","No")</f>
        <v>Yes</v>
      </c>
    </row>
    <row r="188" spans="1:16">
      <c r="A188" s="2" t="s">
        <v>442</v>
      </c>
      <c r="B188" s="3">
        <v>43684</v>
      </c>
      <c r="C188" s="2" t="s">
        <v>443</v>
      </c>
      <c r="D188" t="s">
        <v>86</v>
      </c>
      <c r="E188" s="2">
        <v>3</v>
      </c>
      <c r="F188" s="2" t="str">
        <f>_xlfn.XLOOKUP(C188,customers!$A$1:$A$1001,customers!B187:B1187)</f>
        <v>Terri Farra</v>
      </c>
      <c r="G188" s="2" t="str">
        <f>IF(_xlfn.XLOOKUP(C188,customers!$A$1:$A$1001,customers!$C$1:$C$1001,0)=0,"",(_xlfn.XLOOKUP(C188,customers!$A$1:$A$1001,customers!$C$1:$C$1001,0)))</f>
        <v>mmeriet56@noaa.gov</v>
      </c>
      <c r="H188" s="2" t="str">
        <f>_xlfn.XLOOKUP(C188,customers!$A$1:$A$1001,customers!$G$1:$G$1001,,0)</f>
        <v>United States</v>
      </c>
      <c r="I188" t="str" cm="1">
        <f t="array" ref="I188">INDEX(products!$A$1:$G$49,MATCH(orders!$D188,products!$A$1:$A$49,0),MATCH(orders!I$1,products!$A$1:$G$1,0))</f>
        <v>Rob</v>
      </c>
      <c r="J188" t="str" cm="1">
        <f t="array" ref="J188">INDEX(products!$A$1:$G$49,MATCH(orders!$D188,products!$A$1:$A$49,0),MATCH(orders!J$1,products!$A$1:$G$1,0))</f>
        <v>M</v>
      </c>
      <c r="K188" cm="1">
        <f t="array" ref="K188">INDEX(products!$A$1:$G$49,MATCH(orders!$D188,products!$A$1:$A$49,0),MATCH(orders!K$1,products!$A$1:$G$1,0))</f>
        <v>2.5</v>
      </c>
      <c r="L188" s="4" cm="1">
        <f t="array" ref="L188">INDEX(products!$A$1:$G$49,MATCH(orders!$D188,products!$A$1:$A$49,0),MATCH(orders!L$1,products!$A$1:$G$1,0))</f>
        <v>22.885</v>
      </c>
      <c r="M188" s="4">
        <f t="shared" si="6"/>
        <v>68.655</v>
      </c>
      <c r="N188" t="str">
        <f t="shared" si="7"/>
        <v>Robusta</v>
      </c>
      <c r="O188" t="str">
        <f t="shared" si="8"/>
        <v>Medium</v>
      </c>
      <c r="P188" s="5" t="str">
        <f>IF(_xlfn.XLOOKUP(Orders[[#This Row],[Customer ID]],customers!A188:A1187,customers!I188:I1187,"")="Yes","Yes","No")</f>
        <v>No</v>
      </c>
    </row>
    <row r="189" spans="1:16">
      <c r="A189" s="2" t="s">
        <v>444</v>
      </c>
      <c r="B189" s="3">
        <v>44633</v>
      </c>
      <c r="C189" s="2" t="s">
        <v>445</v>
      </c>
      <c r="D189" t="s">
        <v>123</v>
      </c>
      <c r="E189" s="2">
        <v>5</v>
      </c>
      <c r="F189" s="2" t="str">
        <f>_xlfn.XLOOKUP(C189,customers!$A$1:$A$1001,customers!B188:B1188)</f>
        <v>Gothart Bamfield</v>
      </c>
      <c r="G189" s="2" t="str">
        <f>IF(_xlfn.XLOOKUP(C189,customers!$A$1:$A$1001,customers!$C$1:$C$1001,0)=0,"",(_xlfn.XLOOKUP(C189,customers!$A$1:$A$1001,customers!$C$1:$C$1001,0)))</f>
        <v>lpratt57@netvibes.com</v>
      </c>
      <c r="H189" s="2" t="str">
        <f>_xlfn.XLOOKUP(C189,customers!$A$1:$A$1001,customers!$G$1:$G$1001,,0)</f>
        <v>United States</v>
      </c>
      <c r="I189" t="str" cm="1">
        <f t="array" ref="I189">INDEX(products!$A$1:$G$49,MATCH(orders!$D189,products!$A$1:$A$49,0),MATCH(orders!I$1,products!$A$1:$G$1,0))</f>
        <v>Lib</v>
      </c>
      <c r="J189" t="str" cm="1">
        <f t="array" ref="J189">INDEX(products!$A$1:$G$49,MATCH(orders!$D189,products!$A$1:$A$49,0),MATCH(orders!J$1,products!$A$1:$G$1,0))</f>
        <v>M</v>
      </c>
      <c r="K189" cm="1">
        <f t="array" ref="K189">INDEX(products!$A$1:$G$49,MATCH(orders!$D189,products!$A$1:$A$49,0),MATCH(orders!K$1,products!$A$1:$G$1,0))</f>
        <v>0.5</v>
      </c>
      <c r="L189" s="4" cm="1">
        <f t="array" ref="L189">INDEX(products!$A$1:$G$49,MATCH(orders!$D189,products!$A$1:$A$49,0),MATCH(orders!L$1,products!$A$1:$G$1,0))</f>
        <v>8.73</v>
      </c>
      <c r="M189" s="4">
        <f t="shared" si="6"/>
        <v>43.65</v>
      </c>
      <c r="N189" t="str">
        <f t="shared" si="7"/>
        <v>Liberica</v>
      </c>
      <c r="O189" t="str">
        <f t="shared" si="8"/>
        <v>Medium</v>
      </c>
      <c r="P189" s="5" t="str">
        <f>IF(_xlfn.XLOOKUP(Orders[[#This Row],[Customer ID]],customers!A189:A1188,customers!I189:I1188,"")="Yes","Yes","No")</f>
        <v>Yes</v>
      </c>
    </row>
    <row r="190" spans="1:16">
      <c r="A190" s="2" t="s">
        <v>446</v>
      </c>
      <c r="B190" s="3">
        <v>44698</v>
      </c>
      <c r="C190" s="2" t="s">
        <v>447</v>
      </c>
      <c r="D190" t="s">
        <v>299</v>
      </c>
      <c r="E190" s="2">
        <v>1</v>
      </c>
      <c r="F190" s="2" t="str">
        <f>_xlfn.XLOOKUP(C190,customers!$A$1:$A$1001,customers!B189:B1189)</f>
        <v>Judd De Leek</v>
      </c>
      <c r="G190" s="2" t="str">
        <f>IF(_xlfn.XLOOKUP(C190,customers!$A$1:$A$1001,customers!$C$1:$C$1001,0)=0,"",(_xlfn.XLOOKUP(C190,customers!$A$1:$A$1001,customers!$C$1:$C$1001,0)))</f>
        <v>akitchingham58@com.com</v>
      </c>
      <c r="H190" s="2" t="str">
        <f>_xlfn.XLOOKUP(C190,customers!$A$1:$A$1001,customers!$G$1:$G$1001,,0)</f>
        <v>United States</v>
      </c>
      <c r="I190" t="str" cm="1">
        <f t="array" ref="I190">INDEX(products!$A$1:$G$49,MATCH(orders!$D190,products!$A$1:$A$49,0),MATCH(orders!I$1,products!$A$1:$G$1,0))</f>
        <v>Exc</v>
      </c>
      <c r="J190" t="str" cm="1">
        <f t="array" ref="J190">INDEX(products!$A$1:$G$49,MATCH(orders!$D190,products!$A$1:$A$49,0),MATCH(orders!J$1,products!$A$1:$G$1,0))</f>
        <v>L</v>
      </c>
      <c r="K190" cm="1">
        <f t="array" ref="K190">INDEX(products!$A$1:$G$49,MATCH(orders!$D190,products!$A$1:$A$49,0),MATCH(orders!K$1,products!$A$1:$G$1,0))</f>
        <v>0.2</v>
      </c>
      <c r="L190" s="4" cm="1">
        <f t="array" ref="L190">INDEX(products!$A$1:$G$49,MATCH(orders!$D190,products!$A$1:$A$49,0),MATCH(orders!L$1,products!$A$1:$G$1,0))</f>
        <v>4.455</v>
      </c>
      <c r="M190" s="4">
        <f t="shared" si="6"/>
        <v>4.455</v>
      </c>
      <c r="N190" t="str">
        <f t="shared" si="7"/>
        <v>Excelsa</v>
      </c>
      <c r="O190" t="str">
        <f t="shared" si="8"/>
        <v>Light</v>
      </c>
      <c r="P190" s="5" t="str">
        <f>IF(_xlfn.XLOOKUP(Orders[[#This Row],[Customer ID]],customers!A190:A1189,customers!I190:I1189,"")="Yes","Yes","No")</f>
        <v>Yes</v>
      </c>
    </row>
    <row r="191" spans="1:16">
      <c r="A191" s="2" t="s">
        <v>448</v>
      </c>
      <c r="B191" s="3">
        <v>43813</v>
      </c>
      <c r="C191" s="2" t="s">
        <v>449</v>
      </c>
      <c r="D191" t="s">
        <v>141</v>
      </c>
      <c r="E191" s="2">
        <v>3</v>
      </c>
      <c r="F191" s="2" t="str">
        <f>_xlfn.XLOOKUP(C191,customers!$A$1:$A$1001,customers!B190:B1190)</f>
        <v>Jany Rudeforth</v>
      </c>
      <c r="G191" s="2" t="str">
        <f>IF(_xlfn.XLOOKUP(C191,customers!$A$1:$A$1001,customers!$C$1:$C$1001,0)=0,"",(_xlfn.XLOOKUP(C191,customers!$A$1:$A$1001,customers!$C$1:$C$1001,0)))</f>
        <v>bbartholin59@xinhuanet.com</v>
      </c>
      <c r="H191" s="2" t="str">
        <f>_xlfn.XLOOKUP(C191,customers!$A$1:$A$1001,customers!$G$1:$G$1001,,0)</f>
        <v>United States</v>
      </c>
      <c r="I191" t="str" cm="1">
        <f t="array" ref="I191">INDEX(products!$A$1:$G$49,MATCH(orders!$D191,products!$A$1:$A$49,0),MATCH(orders!I$1,products!$A$1:$G$1,0))</f>
        <v>Lib</v>
      </c>
      <c r="J191" t="str" cm="1">
        <f t="array" ref="J191">INDEX(products!$A$1:$G$49,MATCH(orders!$D191,products!$A$1:$A$49,0),MATCH(orders!J$1,products!$A$1:$G$1,0))</f>
        <v>M</v>
      </c>
      <c r="K191" cm="1">
        <f t="array" ref="K191">INDEX(products!$A$1:$G$49,MATCH(orders!$D191,products!$A$1:$A$49,0),MATCH(orders!K$1,products!$A$1:$G$1,0))</f>
        <v>1</v>
      </c>
      <c r="L191" s="4" cm="1">
        <f t="array" ref="L191">INDEX(products!$A$1:$G$49,MATCH(orders!$D191,products!$A$1:$A$49,0),MATCH(orders!L$1,products!$A$1:$G$1,0))</f>
        <v>14.55</v>
      </c>
      <c r="M191" s="4">
        <f t="shared" si="6"/>
        <v>43.65</v>
      </c>
      <c r="N191" t="str">
        <f t="shared" si="7"/>
        <v>Liberica</v>
      </c>
      <c r="O191" t="str">
        <f t="shared" si="8"/>
        <v>Medium</v>
      </c>
      <c r="P191" s="5" t="str">
        <f>IF(_xlfn.XLOOKUP(Orders[[#This Row],[Customer ID]],customers!A191:A1190,customers!I191:I1190,"")="Yes","Yes","No")</f>
        <v>Yes</v>
      </c>
    </row>
    <row r="192" spans="1:16">
      <c r="A192" s="2" t="s">
        <v>450</v>
      </c>
      <c r="B192" s="3">
        <v>43845</v>
      </c>
      <c r="C192" s="2" t="s">
        <v>451</v>
      </c>
      <c r="D192" t="s">
        <v>242</v>
      </c>
      <c r="E192" s="2">
        <v>1</v>
      </c>
      <c r="F192" s="2" t="str">
        <f>_xlfn.XLOOKUP(C192,customers!$A$1:$A$1001,customers!B191:B1191)</f>
        <v>Fanni Marti</v>
      </c>
      <c r="G192" s="2" t="str">
        <f>IF(_xlfn.XLOOKUP(C192,customers!$A$1:$A$1001,customers!$C$1:$C$1001,0)=0,"",(_xlfn.XLOOKUP(C192,customers!$A$1:$A$1001,customers!$C$1:$C$1001,0)))</f>
        <v>mprinn5a@usa.gov</v>
      </c>
      <c r="H192" s="2" t="str">
        <f>_xlfn.XLOOKUP(C192,customers!$A$1:$A$1001,customers!$G$1:$G$1001,,0)</f>
        <v>United States</v>
      </c>
      <c r="I192" t="str" cm="1">
        <f t="array" ref="I192">INDEX(products!$A$1:$G$49,MATCH(orders!$D192,products!$A$1:$A$49,0),MATCH(orders!I$1,products!$A$1:$G$1,0))</f>
        <v>Lib</v>
      </c>
      <c r="J192" t="str" cm="1">
        <f t="array" ref="J192">INDEX(products!$A$1:$G$49,MATCH(orders!$D192,products!$A$1:$A$49,0),MATCH(orders!J$1,products!$A$1:$G$1,0))</f>
        <v>M</v>
      </c>
      <c r="K192" cm="1">
        <f t="array" ref="K192">INDEX(products!$A$1:$G$49,MATCH(orders!$D192,products!$A$1:$A$49,0),MATCH(orders!K$1,products!$A$1:$G$1,0))</f>
        <v>2.5</v>
      </c>
      <c r="L192" s="4" cm="1">
        <f t="array" ref="L192">INDEX(products!$A$1:$G$49,MATCH(orders!$D192,products!$A$1:$A$49,0),MATCH(orders!L$1,products!$A$1:$G$1,0))</f>
        <v>33.465</v>
      </c>
      <c r="M192" s="4">
        <f t="shared" si="6"/>
        <v>33.465</v>
      </c>
      <c r="N192" t="str">
        <f t="shared" si="7"/>
        <v>Liberica</v>
      </c>
      <c r="O192" t="str">
        <f t="shared" si="8"/>
        <v>Medium</v>
      </c>
      <c r="P192" s="5" t="str">
        <f>IF(_xlfn.XLOOKUP(Orders[[#This Row],[Customer ID]],customers!A192:A1191,customers!I192:I1191,"")="Yes","Yes","No")</f>
        <v>Yes</v>
      </c>
    </row>
    <row r="193" spans="1:16">
      <c r="A193" s="2" t="s">
        <v>452</v>
      </c>
      <c r="B193" s="3">
        <v>43567</v>
      </c>
      <c r="C193" s="2" t="s">
        <v>453</v>
      </c>
      <c r="D193" t="s">
        <v>83</v>
      </c>
      <c r="E193" s="2">
        <v>5</v>
      </c>
      <c r="F193" s="2" t="str">
        <f>_xlfn.XLOOKUP(C193,customers!$A$1:$A$1001,customers!B192:B1192)</f>
        <v>Elka Windress</v>
      </c>
      <c r="G193" s="2" t="str">
        <f>IF(_xlfn.XLOOKUP(C193,customers!$A$1:$A$1001,customers!$C$1:$C$1001,0)=0,"",(_xlfn.XLOOKUP(C193,customers!$A$1:$A$1001,customers!$C$1:$C$1001,0)))</f>
        <v>abaudino5b@netvibes.com</v>
      </c>
      <c r="H193" s="2" t="str">
        <f>_xlfn.XLOOKUP(C193,customers!$A$1:$A$1001,customers!$G$1:$G$1001,,0)</f>
        <v>United States</v>
      </c>
      <c r="I193" t="str" cm="1">
        <f t="array" ref="I193">INDEX(products!$A$1:$G$49,MATCH(orders!$D193,products!$A$1:$A$49,0),MATCH(orders!I$1,products!$A$1:$G$1,0))</f>
        <v>Lib</v>
      </c>
      <c r="J193" t="str" cm="1">
        <f t="array" ref="J193">INDEX(products!$A$1:$G$49,MATCH(orders!$D193,products!$A$1:$A$49,0),MATCH(orders!J$1,products!$A$1:$G$1,0))</f>
        <v>D</v>
      </c>
      <c r="K193" cm="1">
        <f t="array" ref="K193">INDEX(products!$A$1:$G$49,MATCH(orders!$D193,products!$A$1:$A$49,0),MATCH(orders!K$1,products!$A$1:$G$1,0))</f>
        <v>0.2</v>
      </c>
      <c r="L193" s="4" cm="1">
        <f t="array" ref="L193">INDEX(products!$A$1:$G$49,MATCH(orders!$D193,products!$A$1:$A$49,0),MATCH(orders!L$1,products!$A$1:$G$1,0))</f>
        <v>3.885</v>
      </c>
      <c r="M193" s="4">
        <f t="shared" si="6"/>
        <v>19.425</v>
      </c>
      <c r="N193" t="str">
        <f t="shared" si="7"/>
        <v>Liberica</v>
      </c>
      <c r="O193" t="str">
        <f t="shared" si="8"/>
        <v>Dark</v>
      </c>
      <c r="P193" s="5" t="str">
        <f>IF(_xlfn.XLOOKUP(Orders[[#This Row],[Customer ID]],customers!A193:A1192,customers!I193:I1192,"")="Yes","Yes","No")</f>
        <v>Yes</v>
      </c>
    </row>
    <row r="194" spans="1:16">
      <c r="A194" s="2" t="s">
        <v>454</v>
      </c>
      <c r="B194" s="3">
        <v>43919</v>
      </c>
      <c r="C194" s="2" t="s">
        <v>455</v>
      </c>
      <c r="D194" t="s">
        <v>290</v>
      </c>
      <c r="E194" s="2">
        <v>6</v>
      </c>
      <c r="F194" s="2" t="str">
        <f>_xlfn.XLOOKUP(C194,customers!$A$1:$A$1001,customers!B193:B1193)</f>
        <v>Nickey Dimbleby</v>
      </c>
      <c r="G194" s="2" t="str">
        <f>IF(_xlfn.XLOOKUP(C194,customers!$A$1:$A$1001,customers!$C$1:$C$1001,0)=0,"",(_xlfn.XLOOKUP(C194,customers!$A$1:$A$1001,customers!$C$1:$C$1001,0)))</f>
        <v>ppetrushanko5c@blinklist.com</v>
      </c>
      <c r="H194" s="2" t="str">
        <f>_xlfn.XLOOKUP(C194,customers!$A$1:$A$1001,customers!$G$1:$G$1001,,0)</f>
        <v>Ireland</v>
      </c>
      <c r="I194" t="str" cm="1">
        <f t="array" ref="I194">INDEX(products!$A$1:$G$49,MATCH(orders!$D194,products!$A$1:$A$49,0),MATCH(orders!I$1,products!$A$1:$G$1,0))</f>
        <v>Exc</v>
      </c>
      <c r="J194" t="str" cm="1">
        <f t="array" ref="J194">INDEX(products!$A$1:$G$49,MATCH(orders!$D194,products!$A$1:$A$49,0),MATCH(orders!J$1,products!$A$1:$G$1,0))</f>
        <v>D</v>
      </c>
      <c r="K194" cm="1">
        <f t="array" ref="K194">INDEX(products!$A$1:$G$49,MATCH(orders!$D194,products!$A$1:$A$49,0),MATCH(orders!K$1,products!$A$1:$G$1,0))</f>
        <v>1</v>
      </c>
      <c r="L194" s="4" cm="1">
        <f t="array" ref="L194">INDEX(products!$A$1:$G$49,MATCH(orders!$D194,products!$A$1:$A$49,0),MATCH(orders!L$1,products!$A$1:$G$1,0))</f>
        <v>12.15</v>
      </c>
      <c r="M194" s="4">
        <f t="shared" si="6"/>
        <v>72.9</v>
      </c>
      <c r="N194" t="str">
        <f t="shared" si="7"/>
        <v>Excelsa</v>
      </c>
      <c r="O194" t="str">
        <f t="shared" si="8"/>
        <v>Dark</v>
      </c>
      <c r="P194" s="5" t="str">
        <f>IF(_xlfn.XLOOKUP(Orders[[#This Row],[Customer ID]],customers!A194:A1193,customers!I194:I1193,"")="Yes","Yes","No")</f>
        <v>Yes</v>
      </c>
    </row>
    <row r="195" spans="1:16">
      <c r="A195" s="2" t="s">
        <v>456</v>
      </c>
      <c r="B195" s="3">
        <v>44644</v>
      </c>
      <c r="C195" s="2" t="s">
        <v>457</v>
      </c>
      <c r="D195" t="s">
        <v>182</v>
      </c>
      <c r="E195" s="2">
        <v>3</v>
      </c>
      <c r="F195" s="2" t="str">
        <f>_xlfn.XLOOKUP(C195,customers!$A$1:$A$1001,customers!B194:B1194)</f>
        <v>Lenore Messenbird</v>
      </c>
      <c r="G195" s="2" t="str">
        <f>IF(_xlfn.XLOOKUP(C195,customers!$A$1:$A$1001,customers!$C$1:$C$1001,0)=0,"",(_xlfn.XLOOKUP(C195,customers!$A$1:$A$1001,customers!$C$1:$C$1001,0)))</f>
        <v/>
      </c>
      <c r="H195" s="2" t="str">
        <f>_xlfn.XLOOKUP(C195,customers!$A$1:$A$1001,customers!$G$1:$G$1001,,0)</f>
        <v>United States</v>
      </c>
      <c r="I195" t="str" cm="1">
        <f t="array" ref="I195">INDEX(products!$A$1:$G$49,MATCH(orders!$D195,products!$A$1:$A$49,0),MATCH(orders!I$1,products!$A$1:$G$1,0))</f>
        <v>Exc</v>
      </c>
      <c r="J195" t="str" cm="1">
        <f t="array" ref="J195">INDEX(products!$A$1:$G$49,MATCH(orders!$D195,products!$A$1:$A$49,0),MATCH(orders!J$1,products!$A$1:$G$1,0))</f>
        <v>L</v>
      </c>
      <c r="K195" cm="1">
        <f t="array" ref="K195">INDEX(products!$A$1:$G$49,MATCH(orders!$D195,products!$A$1:$A$49,0),MATCH(orders!K$1,products!$A$1:$G$1,0))</f>
        <v>1</v>
      </c>
      <c r="L195" s="4" cm="1">
        <f t="array" ref="L195">INDEX(products!$A$1:$G$49,MATCH(orders!$D195,products!$A$1:$A$49,0),MATCH(orders!L$1,products!$A$1:$G$1,0))</f>
        <v>14.85</v>
      </c>
      <c r="M195" s="4">
        <f t="shared" ref="M195:M258" si="9">L195*E195</f>
        <v>44.55</v>
      </c>
      <c r="N195" t="str">
        <f t="shared" ref="N195:N258" si="10">IF(I195="Rob","Robusta",IF(I195="Exc","Excelsa",IF(I195="Ara","Arabica",IF(I195="Lib","Liberica",""))))</f>
        <v>Excelsa</v>
      </c>
      <c r="O195" t="str">
        <f t="shared" ref="O195:O258" si="11">IF(J195="M","Medium",IF(J195="L","Light",IF(J195="D","Dark","")))</f>
        <v>Light</v>
      </c>
      <c r="P195" s="5" t="str">
        <f>IF(_xlfn.XLOOKUP(Orders[[#This Row],[Customer ID]],customers!A195:A1194,customers!I195:I1194,"")="Yes","Yes","No")</f>
        <v>No</v>
      </c>
    </row>
    <row r="196" spans="1:16">
      <c r="A196" s="2" t="s">
        <v>458</v>
      </c>
      <c r="B196" s="3">
        <v>44398</v>
      </c>
      <c r="C196" s="2" t="s">
        <v>459</v>
      </c>
      <c r="D196" t="s">
        <v>61</v>
      </c>
      <c r="E196" s="2">
        <v>5</v>
      </c>
      <c r="F196" s="2" t="str">
        <f>_xlfn.XLOOKUP(C196,customers!$A$1:$A$1001,customers!B195:B1195)</f>
        <v>Maisie Sarvar</v>
      </c>
      <c r="G196" s="2" t="str">
        <f>IF(_xlfn.XLOOKUP(C196,customers!$A$1:$A$1001,customers!$C$1:$C$1001,0)=0,"",(_xlfn.XLOOKUP(C196,customers!$A$1:$A$1001,customers!$C$1:$C$1001,0)))</f>
        <v>elaird5e@bing.com</v>
      </c>
      <c r="H196" s="2" t="str">
        <f>_xlfn.XLOOKUP(C196,customers!$A$1:$A$1001,customers!$G$1:$G$1001,,0)</f>
        <v>United States</v>
      </c>
      <c r="I196" t="str" cm="1">
        <f t="array" ref="I196">INDEX(products!$A$1:$G$49,MATCH(orders!$D196,products!$A$1:$A$49,0),MATCH(orders!I$1,products!$A$1:$G$1,0))</f>
        <v>Exc</v>
      </c>
      <c r="J196" t="str" cm="1">
        <f t="array" ref="J196">INDEX(products!$A$1:$G$49,MATCH(orders!$D196,products!$A$1:$A$49,0),MATCH(orders!J$1,products!$A$1:$G$1,0))</f>
        <v>D</v>
      </c>
      <c r="K196" cm="1">
        <f t="array" ref="K196">INDEX(products!$A$1:$G$49,MATCH(orders!$D196,products!$A$1:$A$49,0),MATCH(orders!K$1,products!$A$1:$G$1,0))</f>
        <v>0.5</v>
      </c>
      <c r="L196" s="4" cm="1">
        <f t="array" ref="L196">INDEX(products!$A$1:$G$49,MATCH(orders!$D196,products!$A$1:$A$49,0),MATCH(orders!L$1,products!$A$1:$G$1,0))</f>
        <v>7.29</v>
      </c>
      <c r="M196" s="4">
        <f t="shared" si="9"/>
        <v>36.45</v>
      </c>
      <c r="N196" t="str">
        <f t="shared" si="10"/>
        <v>Excelsa</v>
      </c>
      <c r="O196" t="str">
        <f t="shared" si="11"/>
        <v>Dark</v>
      </c>
      <c r="P196" s="5" t="str">
        <f>IF(_xlfn.XLOOKUP(Orders[[#This Row],[Customer ID]],customers!A196:A1195,customers!I196:I1195,"")="Yes","Yes","No")</f>
        <v>No</v>
      </c>
    </row>
    <row r="197" spans="1:16">
      <c r="A197" s="2" t="s">
        <v>460</v>
      </c>
      <c r="B197" s="3">
        <v>43683</v>
      </c>
      <c r="C197" s="2" t="s">
        <v>461</v>
      </c>
      <c r="D197" t="s">
        <v>51</v>
      </c>
      <c r="E197" s="2">
        <v>3</v>
      </c>
      <c r="F197" s="2" t="str">
        <f>_xlfn.XLOOKUP(C197,customers!$A$1:$A$1001,customers!B196:B1196)</f>
        <v>Sloan Diviny</v>
      </c>
      <c r="G197" s="2" t="str">
        <f>IF(_xlfn.XLOOKUP(C197,customers!$A$1:$A$1001,customers!$C$1:$C$1001,0)=0,"",(_xlfn.XLOOKUP(C197,customers!$A$1:$A$1001,customers!$C$1:$C$1001,0)))</f>
        <v>mhowsden5f@infoseek.co.jp</v>
      </c>
      <c r="H197" s="2" t="str">
        <f>_xlfn.XLOOKUP(C197,customers!$A$1:$A$1001,customers!$G$1:$G$1001,,0)</f>
        <v>United States</v>
      </c>
      <c r="I197" t="str" cm="1">
        <f t="array" ref="I197">INDEX(products!$A$1:$G$49,MATCH(orders!$D197,products!$A$1:$A$49,0),MATCH(orders!I$1,products!$A$1:$G$1,0))</f>
        <v>Ara</v>
      </c>
      <c r="J197" t="str" cm="1">
        <f t="array" ref="J197">INDEX(products!$A$1:$G$49,MATCH(orders!$D197,products!$A$1:$A$49,0),MATCH(orders!J$1,products!$A$1:$G$1,0))</f>
        <v>L</v>
      </c>
      <c r="K197" cm="1">
        <f t="array" ref="K197">INDEX(products!$A$1:$G$49,MATCH(orders!$D197,products!$A$1:$A$49,0),MATCH(orders!K$1,products!$A$1:$G$1,0))</f>
        <v>1</v>
      </c>
      <c r="L197" s="4" cm="1">
        <f t="array" ref="L197">INDEX(products!$A$1:$G$49,MATCH(orders!$D197,products!$A$1:$A$49,0),MATCH(orders!L$1,products!$A$1:$G$1,0))</f>
        <v>12.95</v>
      </c>
      <c r="M197" s="4">
        <f t="shared" si="9"/>
        <v>38.85</v>
      </c>
      <c r="N197" t="str">
        <f t="shared" si="10"/>
        <v>Arabica</v>
      </c>
      <c r="O197" t="str">
        <f t="shared" si="11"/>
        <v>Light</v>
      </c>
      <c r="P197" s="5" t="str">
        <f>IF(_xlfn.XLOOKUP(Orders[[#This Row],[Customer ID]],customers!A197:A1196,customers!I197:I1196,"")="Yes","Yes","No")</f>
        <v>No</v>
      </c>
    </row>
    <row r="198" spans="1:16">
      <c r="A198" s="2" t="s">
        <v>462</v>
      </c>
      <c r="B198" s="3">
        <v>44339</v>
      </c>
      <c r="C198" s="2" t="s">
        <v>463</v>
      </c>
      <c r="D198" t="s">
        <v>221</v>
      </c>
      <c r="E198" s="2">
        <v>6</v>
      </c>
      <c r="F198" s="2" t="str">
        <f>_xlfn.XLOOKUP(C198,customers!$A$1:$A$1001,customers!B197:B1197)</f>
        <v>Anson Iddison</v>
      </c>
      <c r="G198" s="2" t="str">
        <f>IF(_xlfn.XLOOKUP(C198,customers!$A$1:$A$1001,customers!$C$1:$C$1001,0)=0,"",(_xlfn.XLOOKUP(C198,customers!$A$1:$A$1001,customers!$C$1:$C$1001,0)))</f>
        <v>ncuttler5g@parallels.com</v>
      </c>
      <c r="H198" s="2" t="str">
        <f>_xlfn.XLOOKUP(C198,customers!$A$1:$A$1001,customers!$G$1:$G$1001,,0)</f>
        <v>United States</v>
      </c>
      <c r="I198" t="str" cm="1">
        <f t="array" ref="I198">INDEX(products!$A$1:$G$49,MATCH(orders!$D198,products!$A$1:$A$49,0),MATCH(orders!I$1,products!$A$1:$G$1,0))</f>
        <v>Exc</v>
      </c>
      <c r="J198" t="str" cm="1">
        <f t="array" ref="J198">INDEX(products!$A$1:$G$49,MATCH(orders!$D198,products!$A$1:$A$49,0),MATCH(orders!J$1,products!$A$1:$G$1,0))</f>
        <v>L</v>
      </c>
      <c r="K198" cm="1">
        <f t="array" ref="K198">INDEX(products!$A$1:$G$49,MATCH(orders!$D198,products!$A$1:$A$49,0),MATCH(orders!K$1,products!$A$1:$G$1,0))</f>
        <v>0.5</v>
      </c>
      <c r="L198" s="4" cm="1">
        <f t="array" ref="L198">INDEX(products!$A$1:$G$49,MATCH(orders!$D198,products!$A$1:$A$49,0),MATCH(orders!L$1,products!$A$1:$G$1,0))</f>
        <v>8.91</v>
      </c>
      <c r="M198" s="4">
        <f t="shared" si="9"/>
        <v>53.46</v>
      </c>
      <c r="N198" t="str">
        <f t="shared" si="10"/>
        <v>Excelsa</v>
      </c>
      <c r="O198" t="str">
        <f t="shared" si="11"/>
        <v>Light</v>
      </c>
      <c r="P198" s="5" t="str">
        <f>IF(_xlfn.XLOOKUP(Orders[[#This Row],[Customer ID]],customers!A198:A1197,customers!I198:I1197,"")="Yes","Yes","No")</f>
        <v>No</v>
      </c>
    </row>
    <row r="199" spans="1:16">
      <c r="A199" s="2" t="s">
        <v>462</v>
      </c>
      <c r="B199" s="3">
        <v>44339</v>
      </c>
      <c r="C199" s="2" t="s">
        <v>463</v>
      </c>
      <c r="D199" t="s">
        <v>154</v>
      </c>
      <c r="E199" s="2">
        <v>2</v>
      </c>
      <c r="F199" s="2" t="str">
        <f>_xlfn.XLOOKUP(C199,customers!$A$1:$A$1001,customers!B198:B1198)</f>
        <v>Dov Sprosson</v>
      </c>
      <c r="G199" s="2" t="str">
        <f>IF(_xlfn.XLOOKUP(C199,customers!$A$1:$A$1001,customers!$C$1:$C$1001,0)=0,"",(_xlfn.XLOOKUP(C199,customers!$A$1:$A$1001,customers!$C$1:$C$1001,0)))</f>
        <v>ncuttler5g@parallels.com</v>
      </c>
      <c r="H199" s="2" t="str">
        <f>_xlfn.XLOOKUP(C199,customers!$A$1:$A$1001,customers!$G$1:$G$1001,,0)</f>
        <v>United States</v>
      </c>
      <c r="I199" t="str" cm="1">
        <f t="array" ref="I199">INDEX(products!$A$1:$G$49,MATCH(orders!$D199,products!$A$1:$A$49,0),MATCH(orders!I$1,products!$A$1:$G$1,0))</f>
        <v>Lib</v>
      </c>
      <c r="J199" t="str" cm="1">
        <f t="array" ref="J199">INDEX(products!$A$1:$G$49,MATCH(orders!$D199,products!$A$1:$A$49,0),MATCH(orders!J$1,products!$A$1:$G$1,0))</f>
        <v>D</v>
      </c>
      <c r="K199" cm="1">
        <f t="array" ref="K199">INDEX(products!$A$1:$G$49,MATCH(orders!$D199,products!$A$1:$A$49,0),MATCH(orders!K$1,products!$A$1:$G$1,0))</f>
        <v>2.5</v>
      </c>
      <c r="L199" s="4" cm="1">
        <f t="array" ref="L199">INDEX(products!$A$1:$G$49,MATCH(orders!$D199,products!$A$1:$A$49,0),MATCH(orders!L$1,products!$A$1:$G$1,0))</f>
        <v>29.785</v>
      </c>
      <c r="M199" s="4">
        <f t="shared" si="9"/>
        <v>59.57</v>
      </c>
      <c r="N199" t="str">
        <f t="shared" si="10"/>
        <v>Liberica</v>
      </c>
      <c r="O199" t="str">
        <f t="shared" si="11"/>
        <v>Dark</v>
      </c>
      <c r="P199" s="5" t="str">
        <f>IF(_xlfn.XLOOKUP(Orders[[#This Row],[Customer ID]],customers!A199:A1198,customers!I199:I1198,"")="Yes","Yes","No")</f>
        <v>No</v>
      </c>
    </row>
    <row r="200" spans="1:16">
      <c r="A200" s="2" t="s">
        <v>462</v>
      </c>
      <c r="B200" s="3">
        <v>44339</v>
      </c>
      <c r="C200" s="2" t="s">
        <v>463</v>
      </c>
      <c r="D200" t="s">
        <v>154</v>
      </c>
      <c r="E200" s="2">
        <v>3</v>
      </c>
      <c r="F200" s="2" t="str">
        <f>_xlfn.XLOOKUP(C200,customers!$A$1:$A$1001,customers!B199:B1199)</f>
        <v>Randal Longfield</v>
      </c>
      <c r="G200" s="2" t="str">
        <f>IF(_xlfn.XLOOKUP(C200,customers!$A$1:$A$1001,customers!$C$1:$C$1001,0)=0,"",(_xlfn.XLOOKUP(C200,customers!$A$1:$A$1001,customers!$C$1:$C$1001,0)))</f>
        <v>ncuttler5g@parallels.com</v>
      </c>
      <c r="H200" s="2" t="str">
        <f>_xlfn.XLOOKUP(C200,customers!$A$1:$A$1001,customers!$G$1:$G$1001,,0)</f>
        <v>United States</v>
      </c>
      <c r="I200" t="str" cm="1">
        <f t="array" ref="I200">INDEX(products!$A$1:$G$49,MATCH(orders!$D200,products!$A$1:$A$49,0),MATCH(orders!I$1,products!$A$1:$G$1,0))</f>
        <v>Lib</v>
      </c>
      <c r="J200" t="str" cm="1">
        <f t="array" ref="J200">INDEX(products!$A$1:$G$49,MATCH(orders!$D200,products!$A$1:$A$49,0),MATCH(orders!J$1,products!$A$1:$G$1,0))</f>
        <v>D</v>
      </c>
      <c r="K200" cm="1">
        <f t="array" ref="K200">INDEX(products!$A$1:$G$49,MATCH(orders!$D200,products!$A$1:$A$49,0),MATCH(orders!K$1,products!$A$1:$G$1,0))</f>
        <v>2.5</v>
      </c>
      <c r="L200" s="4" cm="1">
        <f t="array" ref="L200">INDEX(products!$A$1:$G$49,MATCH(orders!$D200,products!$A$1:$A$49,0),MATCH(orders!L$1,products!$A$1:$G$1,0))</f>
        <v>29.785</v>
      </c>
      <c r="M200" s="4">
        <f t="shared" si="9"/>
        <v>89.355</v>
      </c>
      <c r="N200" t="str">
        <f t="shared" si="10"/>
        <v>Liberica</v>
      </c>
      <c r="O200" t="str">
        <f t="shared" si="11"/>
        <v>Dark</v>
      </c>
      <c r="P200" s="5" t="str">
        <f>IF(_xlfn.XLOOKUP(Orders[[#This Row],[Customer ID]],customers!A200:A1199,customers!I200:I1199,"")="Yes","Yes","No")</f>
        <v>No</v>
      </c>
    </row>
    <row r="201" spans="1:16">
      <c r="A201" s="2" t="s">
        <v>462</v>
      </c>
      <c r="B201" s="3">
        <v>44339</v>
      </c>
      <c r="C201" s="2" t="s">
        <v>463</v>
      </c>
      <c r="D201" t="s">
        <v>128</v>
      </c>
      <c r="E201" s="2">
        <v>4</v>
      </c>
      <c r="F201" s="2" t="str">
        <f>_xlfn.XLOOKUP(C201,customers!$A$1:$A$1001,customers!B200:B1200)</f>
        <v>Gregorius Kislingbury</v>
      </c>
      <c r="G201" s="2" t="str">
        <f>IF(_xlfn.XLOOKUP(C201,customers!$A$1:$A$1001,customers!$C$1:$C$1001,0)=0,"",(_xlfn.XLOOKUP(C201,customers!$A$1:$A$1001,customers!$C$1:$C$1001,0)))</f>
        <v>ncuttler5g@parallels.com</v>
      </c>
      <c r="H201" s="2" t="str">
        <f>_xlfn.XLOOKUP(C201,customers!$A$1:$A$1001,customers!$G$1:$G$1001,,0)</f>
        <v>United States</v>
      </c>
      <c r="I201" t="str" cm="1">
        <f t="array" ref="I201">INDEX(products!$A$1:$G$49,MATCH(orders!$D201,products!$A$1:$A$49,0),MATCH(orders!I$1,products!$A$1:$G$1,0))</f>
        <v>Lib</v>
      </c>
      <c r="J201" t="str" cm="1">
        <f t="array" ref="J201">INDEX(products!$A$1:$G$49,MATCH(orders!$D201,products!$A$1:$A$49,0),MATCH(orders!J$1,products!$A$1:$G$1,0))</f>
        <v>L</v>
      </c>
      <c r="K201" cm="1">
        <f t="array" ref="K201">INDEX(products!$A$1:$G$49,MATCH(orders!$D201,products!$A$1:$A$49,0),MATCH(orders!K$1,products!$A$1:$G$1,0))</f>
        <v>0.5</v>
      </c>
      <c r="L201" s="4" cm="1">
        <f t="array" ref="L201">INDEX(products!$A$1:$G$49,MATCH(orders!$D201,products!$A$1:$A$49,0),MATCH(orders!L$1,products!$A$1:$G$1,0))</f>
        <v>9.51</v>
      </c>
      <c r="M201" s="4">
        <f t="shared" si="9"/>
        <v>38.04</v>
      </c>
      <c r="N201" t="str">
        <f t="shared" si="10"/>
        <v>Liberica</v>
      </c>
      <c r="O201" t="str">
        <f t="shared" si="11"/>
        <v>Light</v>
      </c>
      <c r="P201" s="5" t="str">
        <f>IF(_xlfn.XLOOKUP(Orders[[#This Row],[Customer ID]],customers!A201:A1200,customers!I201:I1200,"")="Yes","Yes","No")</f>
        <v>No</v>
      </c>
    </row>
    <row r="202" spans="1:16">
      <c r="A202" s="2" t="s">
        <v>462</v>
      </c>
      <c r="B202" s="3">
        <v>44339</v>
      </c>
      <c r="C202" s="2" t="s">
        <v>463</v>
      </c>
      <c r="D202" t="s">
        <v>54</v>
      </c>
      <c r="E202" s="2">
        <v>3</v>
      </c>
      <c r="F202" s="2" t="str">
        <f>_xlfn.XLOOKUP(C202,customers!$A$1:$A$1001,customers!B201:B1201)</f>
        <v>Xenos Gibbons</v>
      </c>
      <c r="G202" s="2" t="str">
        <f>IF(_xlfn.XLOOKUP(C202,customers!$A$1:$A$1001,customers!$C$1:$C$1001,0)=0,"",(_xlfn.XLOOKUP(C202,customers!$A$1:$A$1001,customers!$C$1:$C$1001,0)))</f>
        <v>ncuttler5g@parallels.com</v>
      </c>
      <c r="H202" s="2" t="str">
        <f>_xlfn.XLOOKUP(C202,customers!$A$1:$A$1001,customers!$G$1:$G$1001,,0)</f>
        <v>United States</v>
      </c>
      <c r="I202" t="str" cm="1">
        <f t="array" ref="I202">INDEX(products!$A$1:$G$49,MATCH(orders!$D202,products!$A$1:$A$49,0),MATCH(orders!I$1,products!$A$1:$G$1,0))</f>
        <v>Exc</v>
      </c>
      <c r="J202" t="str" cm="1">
        <f t="array" ref="J202">INDEX(products!$A$1:$G$49,MATCH(orders!$D202,products!$A$1:$A$49,0),MATCH(orders!J$1,products!$A$1:$G$1,0))</f>
        <v>M</v>
      </c>
      <c r="K202" cm="1">
        <f t="array" ref="K202">INDEX(products!$A$1:$G$49,MATCH(orders!$D202,products!$A$1:$A$49,0),MATCH(orders!K$1,products!$A$1:$G$1,0))</f>
        <v>1</v>
      </c>
      <c r="L202" s="4" cm="1">
        <f t="array" ref="L202">INDEX(products!$A$1:$G$49,MATCH(orders!$D202,products!$A$1:$A$49,0),MATCH(orders!L$1,products!$A$1:$G$1,0))</f>
        <v>13.75</v>
      </c>
      <c r="M202" s="4">
        <f t="shared" si="9"/>
        <v>41.25</v>
      </c>
      <c r="N202" t="str">
        <f t="shared" si="10"/>
        <v>Excelsa</v>
      </c>
      <c r="O202" t="str">
        <f t="shared" si="11"/>
        <v>Medium</v>
      </c>
      <c r="P202" s="5" t="str">
        <f>IF(_xlfn.XLOOKUP(Orders[[#This Row],[Customer ID]],customers!A202:A1201,customers!I202:I1201,"")="Yes","Yes","No")</f>
        <v>No</v>
      </c>
    </row>
    <row r="203" spans="1:16">
      <c r="A203" s="2" t="s">
        <v>464</v>
      </c>
      <c r="B203" s="3">
        <v>44294</v>
      </c>
      <c r="C203" s="2" t="s">
        <v>465</v>
      </c>
      <c r="D203" t="s">
        <v>128</v>
      </c>
      <c r="E203" s="2">
        <v>6</v>
      </c>
      <c r="F203" s="2" t="str">
        <f>_xlfn.XLOOKUP(C203,customers!$A$1:$A$1001,customers!B202:B1202)</f>
        <v>Gale Croysdale</v>
      </c>
      <c r="G203" s="2" t="str">
        <f>IF(_xlfn.XLOOKUP(C203,customers!$A$1:$A$1001,customers!$C$1:$C$1001,0)=0,"",(_xlfn.XLOOKUP(C203,customers!$A$1:$A$1001,customers!$C$1:$C$1001,0)))</f>
        <v/>
      </c>
      <c r="H203" s="2" t="str">
        <f>_xlfn.XLOOKUP(C203,customers!$A$1:$A$1001,customers!$G$1:$G$1001,,0)</f>
        <v>United States</v>
      </c>
      <c r="I203" t="str" cm="1">
        <f t="array" ref="I203">INDEX(products!$A$1:$G$49,MATCH(orders!$D203,products!$A$1:$A$49,0),MATCH(orders!I$1,products!$A$1:$G$1,0))</f>
        <v>Lib</v>
      </c>
      <c r="J203" t="str" cm="1">
        <f t="array" ref="J203">INDEX(products!$A$1:$G$49,MATCH(orders!$D203,products!$A$1:$A$49,0),MATCH(orders!J$1,products!$A$1:$G$1,0))</f>
        <v>L</v>
      </c>
      <c r="K203" cm="1">
        <f t="array" ref="K203">INDEX(products!$A$1:$G$49,MATCH(orders!$D203,products!$A$1:$A$49,0),MATCH(orders!K$1,products!$A$1:$G$1,0))</f>
        <v>0.5</v>
      </c>
      <c r="L203" s="4" cm="1">
        <f t="array" ref="L203">INDEX(products!$A$1:$G$49,MATCH(orders!$D203,products!$A$1:$A$49,0),MATCH(orders!L$1,products!$A$1:$G$1,0))</f>
        <v>9.51</v>
      </c>
      <c r="M203" s="4">
        <f t="shared" si="9"/>
        <v>57.06</v>
      </c>
      <c r="N203" t="str">
        <f t="shared" si="10"/>
        <v>Liberica</v>
      </c>
      <c r="O203" t="str">
        <f t="shared" si="11"/>
        <v>Light</v>
      </c>
      <c r="P203" s="5" t="str">
        <f>IF(_xlfn.XLOOKUP(Orders[[#This Row],[Customer ID]],customers!A203:A1202,customers!I203:I1202,"")="Yes","Yes","No")</f>
        <v>No</v>
      </c>
    </row>
    <row r="204" spans="1:16">
      <c r="A204" s="2" t="s">
        <v>466</v>
      </c>
      <c r="B204" s="3">
        <v>44486</v>
      </c>
      <c r="C204" s="2" t="s">
        <v>467</v>
      </c>
      <c r="D204" t="s">
        <v>154</v>
      </c>
      <c r="E204" s="2">
        <v>6</v>
      </c>
      <c r="F204" s="2" t="str">
        <f>_xlfn.XLOOKUP(C204,customers!$A$1:$A$1001,customers!B203:B1203)</f>
        <v>Tania Craggs</v>
      </c>
      <c r="G204" s="2" t="str">
        <f>IF(_xlfn.XLOOKUP(C204,customers!$A$1:$A$1001,customers!$C$1:$C$1001,0)=0,"",(_xlfn.XLOOKUP(C204,customers!$A$1:$A$1001,customers!$C$1:$C$1001,0)))</f>
        <v>tfelip5m@typepad.com</v>
      </c>
      <c r="H204" s="2" t="str">
        <f>_xlfn.XLOOKUP(C204,customers!$A$1:$A$1001,customers!$G$1:$G$1001,,0)</f>
        <v>United States</v>
      </c>
      <c r="I204" t="str" cm="1">
        <f t="array" ref="I204">INDEX(products!$A$1:$G$49,MATCH(orders!$D204,products!$A$1:$A$49,0),MATCH(orders!I$1,products!$A$1:$G$1,0))</f>
        <v>Lib</v>
      </c>
      <c r="J204" t="str" cm="1">
        <f t="array" ref="J204">INDEX(products!$A$1:$G$49,MATCH(orders!$D204,products!$A$1:$A$49,0),MATCH(orders!J$1,products!$A$1:$G$1,0))</f>
        <v>D</v>
      </c>
      <c r="K204" cm="1">
        <f t="array" ref="K204">INDEX(products!$A$1:$G$49,MATCH(orders!$D204,products!$A$1:$A$49,0),MATCH(orders!K$1,products!$A$1:$G$1,0))</f>
        <v>2.5</v>
      </c>
      <c r="L204" s="4" cm="1">
        <f t="array" ref="L204">INDEX(products!$A$1:$G$49,MATCH(orders!$D204,products!$A$1:$A$49,0),MATCH(orders!L$1,products!$A$1:$G$1,0))</f>
        <v>29.785</v>
      </c>
      <c r="M204" s="4">
        <f t="shared" si="9"/>
        <v>178.71</v>
      </c>
      <c r="N204" t="str">
        <f t="shared" si="10"/>
        <v>Liberica</v>
      </c>
      <c r="O204" t="str">
        <f t="shared" si="11"/>
        <v>Dark</v>
      </c>
      <c r="P204" s="5" t="str">
        <f>IF(_xlfn.XLOOKUP(Orders[[#This Row],[Customer ID]],customers!A204:A1203,customers!I204:I1203,"")="Yes","Yes","No")</f>
        <v>Yes</v>
      </c>
    </row>
    <row r="205" spans="1:16">
      <c r="A205" s="2" t="s">
        <v>468</v>
      </c>
      <c r="B205" s="3">
        <v>44608</v>
      </c>
      <c r="C205" s="2" t="s">
        <v>469</v>
      </c>
      <c r="D205" t="s">
        <v>64</v>
      </c>
      <c r="E205" s="2">
        <v>1</v>
      </c>
      <c r="F205" s="2" t="str">
        <f>_xlfn.XLOOKUP(C205,customers!$A$1:$A$1001,customers!B204:B1204)</f>
        <v>Auguste Rizon</v>
      </c>
      <c r="G205" s="2" t="str">
        <f>IF(_xlfn.XLOOKUP(C205,customers!$A$1:$A$1001,customers!$C$1:$C$1001,0)=0,"",(_xlfn.XLOOKUP(C205,customers!$A$1:$A$1001,customers!$C$1:$C$1001,0)))</f>
        <v>vle5n@disqus.com</v>
      </c>
      <c r="H205" s="2" t="str">
        <f>_xlfn.XLOOKUP(C205,customers!$A$1:$A$1001,customers!$G$1:$G$1001,,0)</f>
        <v>United States</v>
      </c>
      <c r="I205" t="str" cm="1">
        <f t="array" ref="I205">INDEX(products!$A$1:$G$49,MATCH(orders!$D205,products!$A$1:$A$49,0),MATCH(orders!I$1,products!$A$1:$G$1,0))</f>
        <v>Lib</v>
      </c>
      <c r="J205" t="str" cm="1">
        <f t="array" ref="J205">INDEX(products!$A$1:$G$49,MATCH(orders!$D205,products!$A$1:$A$49,0),MATCH(orders!J$1,products!$A$1:$G$1,0))</f>
        <v>L</v>
      </c>
      <c r="K205" cm="1">
        <f t="array" ref="K205">INDEX(products!$A$1:$G$49,MATCH(orders!$D205,products!$A$1:$A$49,0),MATCH(orders!K$1,products!$A$1:$G$1,0))</f>
        <v>0.2</v>
      </c>
      <c r="L205" s="4" cm="1">
        <f t="array" ref="L205">INDEX(products!$A$1:$G$49,MATCH(orders!$D205,products!$A$1:$A$49,0),MATCH(orders!L$1,products!$A$1:$G$1,0))</f>
        <v>4.755</v>
      </c>
      <c r="M205" s="4">
        <f t="shared" si="9"/>
        <v>4.755</v>
      </c>
      <c r="N205" t="str">
        <f t="shared" si="10"/>
        <v>Liberica</v>
      </c>
      <c r="O205" t="str">
        <f t="shared" si="11"/>
        <v>Light</v>
      </c>
      <c r="P205" s="5" t="str">
        <f>IF(_xlfn.XLOOKUP(Orders[[#This Row],[Customer ID]],customers!A205:A1204,customers!I205:I1204,"")="Yes","Yes","No")</f>
        <v>No</v>
      </c>
    </row>
    <row r="206" spans="1:16">
      <c r="A206" s="2" t="s">
        <v>470</v>
      </c>
      <c r="B206" s="3">
        <v>44027</v>
      </c>
      <c r="C206" s="2" t="s">
        <v>471</v>
      </c>
      <c r="D206" t="s">
        <v>54</v>
      </c>
      <c r="E206" s="2">
        <v>6</v>
      </c>
      <c r="F206" s="2" t="str">
        <f>_xlfn.XLOOKUP(C206,customers!$A$1:$A$1001,customers!B205:B1205)</f>
        <v>Felice Miell</v>
      </c>
      <c r="G206" s="2" t="str">
        <f>IF(_xlfn.XLOOKUP(C206,customers!$A$1:$A$1001,customers!$C$1:$C$1001,0)=0,"",(_xlfn.XLOOKUP(C206,customers!$A$1:$A$1001,customers!$C$1:$C$1001,0)))</f>
        <v/>
      </c>
      <c r="H206" s="2" t="str">
        <f>_xlfn.XLOOKUP(C206,customers!$A$1:$A$1001,customers!$G$1:$G$1001,,0)</f>
        <v>United States</v>
      </c>
      <c r="I206" t="str" cm="1">
        <f t="array" ref="I206">INDEX(products!$A$1:$G$49,MATCH(orders!$D206,products!$A$1:$A$49,0),MATCH(orders!I$1,products!$A$1:$G$1,0))</f>
        <v>Exc</v>
      </c>
      <c r="J206" t="str" cm="1">
        <f t="array" ref="J206">INDEX(products!$A$1:$G$49,MATCH(orders!$D206,products!$A$1:$A$49,0),MATCH(orders!J$1,products!$A$1:$G$1,0))</f>
        <v>M</v>
      </c>
      <c r="K206" cm="1">
        <f t="array" ref="K206">INDEX(products!$A$1:$G$49,MATCH(orders!$D206,products!$A$1:$A$49,0),MATCH(orders!K$1,products!$A$1:$G$1,0))</f>
        <v>1</v>
      </c>
      <c r="L206" s="4" cm="1">
        <f t="array" ref="L206">INDEX(products!$A$1:$G$49,MATCH(orders!$D206,products!$A$1:$A$49,0),MATCH(orders!L$1,products!$A$1:$G$1,0))</f>
        <v>13.75</v>
      </c>
      <c r="M206" s="4">
        <f t="shared" si="9"/>
        <v>82.5</v>
      </c>
      <c r="N206" t="str">
        <f t="shared" si="10"/>
        <v>Excelsa</v>
      </c>
      <c r="O206" t="str">
        <f t="shared" si="11"/>
        <v>Medium</v>
      </c>
      <c r="P206" s="5" t="str">
        <f>IF(_xlfn.XLOOKUP(Orders[[#This Row],[Customer ID]],customers!A206:A1205,customers!I206:I1205,"")="Yes","Yes","No")</f>
        <v>No</v>
      </c>
    </row>
    <row r="207" spans="1:16">
      <c r="A207" s="2" t="s">
        <v>472</v>
      </c>
      <c r="B207" s="3">
        <v>43883</v>
      </c>
      <c r="C207" s="2" t="s">
        <v>473</v>
      </c>
      <c r="D207" t="s">
        <v>146</v>
      </c>
      <c r="E207" s="2">
        <v>3</v>
      </c>
      <c r="F207" s="2" t="str">
        <f>_xlfn.XLOOKUP(C207,customers!$A$1:$A$1001,customers!B206:B1206)</f>
        <v>Giordano Lorenzin</v>
      </c>
      <c r="G207" s="2" t="str">
        <f>IF(_xlfn.XLOOKUP(C207,customers!$A$1:$A$1001,customers!$C$1:$C$1001,0)=0,"",(_xlfn.XLOOKUP(C207,customers!$A$1:$A$1001,customers!$C$1:$C$1001,0)))</f>
        <v/>
      </c>
      <c r="H207" s="2" t="str">
        <f>_xlfn.XLOOKUP(C207,customers!$A$1:$A$1001,customers!$G$1:$G$1001,,0)</f>
        <v>United States</v>
      </c>
      <c r="I207" t="str" cm="1">
        <f t="array" ref="I207">INDEX(products!$A$1:$G$49,MATCH(orders!$D207,products!$A$1:$A$49,0),MATCH(orders!I$1,products!$A$1:$G$1,0))</f>
        <v>Rob</v>
      </c>
      <c r="J207" t="str" cm="1">
        <f t="array" ref="J207">INDEX(products!$A$1:$G$49,MATCH(orders!$D207,products!$A$1:$A$49,0),MATCH(orders!J$1,products!$A$1:$G$1,0))</f>
        <v>D</v>
      </c>
      <c r="K207" cm="1">
        <f t="array" ref="K207">INDEX(products!$A$1:$G$49,MATCH(orders!$D207,products!$A$1:$A$49,0),MATCH(orders!K$1,products!$A$1:$G$1,0))</f>
        <v>0.2</v>
      </c>
      <c r="L207" s="4" cm="1">
        <f t="array" ref="L207">INDEX(products!$A$1:$G$49,MATCH(orders!$D207,products!$A$1:$A$49,0),MATCH(orders!L$1,products!$A$1:$G$1,0))</f>
        <v>2.685</v>
      </c>
      <c r="M207" s="4">
        <f t="shared" si="9"/>
        <v>8.055</v>
      </c>
      <c r="N207" t="str">
        <f t="shared" si="10"/>
        <v>Robusta</v>
      </c>
      <c r="O207" t="str">
        <f t="shared" si="11"/>
        <v>Dark</v>
      </c>
      <c r="P207" s="5" t="str">
        <f>IF(_xlfn.XLOOKUP(Orders[[#This Row],[Customer ID]],customers!A207:A1206,customers!I207:I1206,"")="Yes","Yes","No")</f>
        <v>Yes</v>
      </c>
    </row>
    <row r="208" spans="1:16">
      <c r="A208" s="2" t="s">
        <v>474</v>
      </c>
      <c r="B208" s="3">
        <v>44211</v>
      </c>
      <c r="C208" s="2" t="s">
        <v>475</v>
      </c>
      <c r="D208" t="s">
        <v>106</v>
      </c>
      <c r="E208" s="2">
        <v>2</v>
      </c>
      <c r="F208" s="2" t="str">
        <f>_xlfn.XLOOKUP(C208,customers!$A$1:$A$1001,customers!B207:B1207)</f>
        <v>Freeland Missenden</v>
      </c>
      <c r="G208" s="2" t="str">
        <f>IF(_xlfn.XLOOKUP(C208,customers!$A$1:$A$1001,customers!$C$1:$C$1001,0)=0,"",(_xlfn.XLOOKUP(C208,customers!$A$1:$A$1001,customers!$C$1:$C$1001,0)))</f>
        <v>npoolman5q@howstuffworks.com</v>
      </c>
      <c r="H208" s="2" t="str">
        <f>_xlfn.XLOOKUP(C208,customers!$A$1:$A$1001,customers!$G$1:$G$1001,,0)</f>
        <v>United States</v>
      </c>
      <c r="I208" t="str" cm="1">
        <f t="array" ref="I208">INDEX(products!$A$1:$G$49,MATCH(orders!$D208,products!$A$1:$A$49,0),MATCH(orders!I$1,products!$A$1:$G$1,0))</f>
        <v>Ara</v>
      </c>
      <c r="J208" t="str" cm="1">
        <f t="array" ref="J208">INDEX(products!$A$1:$G$49,MATCH(orders!$D208,products!$A$1:$A$49,0),MATCH(orders!J$1,products!$A$1:$G$1,0))</f>
        <v>M</v>
      </c>
      <c r="K208" cm="1">
        <f t="array" ref="K208">INDEX(products!$A$1:$G$49,MATCH(orders!$D208,products!$A$1:$A$49,0),MATCH(orders!K$1,products!$A$1:$G$1,0))</f>
        <v>1</v>
      </c>
      <c r="L208" s="4" cm="1">
        <f t="array" ref="L208">INDEX(products!$A$1:$G$49,MATCH(orders!$D208,products!$A$1:$A$49,0),MATCH(orders!L$1,products!$A$1:$G$1,0))</f>
        <v>11.25</v>
      </c>
      <c r="M208" s="4">
        <f t="shared" si="9"/>
        <v>22.5</v>
      </c>
      <c r="N208" t="str">
        <f t="shared" si="10"/>
        <v>Arabica</v>
      </c>
      <c r="O208" t="str">
        <f t="shared" si="11"/>
        <v>Medium</v>
      </c>
      <c r="P208" s="5" t="str">
        <f>IF(_xlfn.XLOOKUP(Orders[[#This Row],[Customer ID]],customers!A208:A1207,customers!I208:I1207,"")="Yes","Yes","No")</f>
        <v>No</v>
      </c>
    </row>
    <row r="209" spans="1:16">
      <c r="A209" s="2" t="s">
        <v>476</v>
      </c>
      <c r="B209" s="3">
        <v>44207</v>
      </c>
      <c r="C209" s="2" t="s">
        <v>477</v>
      </c>
      <c r="D209" t="s">
        <v>112</v>
      </c>
      <c r="E209" s="2">
        <v>6</v>
      </c>
      <c r="F209" s="2" t="str">
        <f>_xlfn.XLOOKUP(C209,customers!$A$1:$A$1001,customers!B208:B1208)</f>
        <v>Kiri Avramow</v>
      </c>
      <c r="G209" s="2" t="str">
        <f>IF(_xlfn.XLOOKUP(C209,customers!$A$1:$A$1001,customers!$C$1:$C$1001,0)=0,"",(_xlfn.XLOOKUP(C209,customers!$A$1:$A$1001,customers!$C$1:$C$1001,0)))</f>
        <v>oduny5r@constantcontact.com</v>
      </c>
      <c r="H209" s="2" t="str">
        <f>_xlfn.XLOOKUP(C209,customers!$A$1:$A$1001,customers!$G$1:$G$1001,,0)</f>
        <v>United States</v>
      </c>
      <c r="I209" t="str" cm="1">
        <f t="array" ref="I209">INDEX(products!$A$1:$G$49,MATCH(orders!$D209,products!$A$1:$A$49,0),MATCH(orders!I$1,products!$A$1:$G$1,0))</f>
        <v>Ara</v>
      </c>
      <c r="J209" t="str" cm="1">
        <f t="array" ref="J209">INDEX(products!$A$1:$G$49,MATCH(orders!$D209,products!$A$1:$A$49,0),MATCH(orders!J$1,products!$A$1:$G$1,0))</f>
        <v>M</v>
      </c>
      <c r="K209" cm="1">
        <f t="array" ref="K209">INDEX(products!$A$1:$G$49,MATCH(orders!$D209,products!$A$1:$A$49,0),MATCH(orders!K$1,products!$A$1:$G$1,0))</f>
        <v>0.5</v>
      </c>
      <c r="L209" s="4" cm="1">
        <f t="array" ref="L209">INDEX(products!$A$1:$G$49,MATCH(orders!$D209,products!$A$1:$A$49,0),MATCH(orders!L$1,products!$A$1:$G$1,0))</f>
        <v>6.75</v>
      </c>
      <c r="M209" s="4">
        <f t="shared" si="9"/>
        <v>40.5</v>
      </c>
      <c r="N209" t="str">
        <f t="shared" si="10"/>
        <v>Arabica</v>
      </c>
      <c r="O209" t="str">
        <f t="shared" si="11"/>
        <v>Medium</v>
      </c>
      <c r="P209" s="5" t="str">
        <f>IF(_xlfn.XLOOKUP(Orders[[#This Row],[Customer ID]],customers!A209:A1208,customers!I209:I1208,"")="Yes","Yes","No")</f>
        <v>Yes</v>
      </c>
    </row>
    <row r="210" spans="1:16">
      <c r="A210" s="2" t="s">
        <v>478</v>
      </c>
      <c r="B210" s="3">
        <v>44659</v>
      </c>
      <c r="C210" s="2" t="s">
        <v>479</v>
      </c>
      <c r="D210" t="s">
        <v>61</v>
      </c>
      <c r="E210" s="2">
        <v>4</v>
      </c>
      <c r="F210" s="2" t="str">
        <f>_xlfn.XLOOKUP(C210,customers!$A$1:$A$1001,customers!B209:B1209)</f>
        <v>Reggis Pracy</v>
      </c>
      <c r="G210" s="2" t="str">
        <f>IF(_xlfn.XLOOKUP(C210,customers!$A$1:$A$1001,customers!$C$1:$C$1001,0)=0,"",(_xlfn.XLOOKUP(C210,customers!$A$1:$A$1001,customers!$C$1:$C$1001,0)))</f>
        <v>chalfhide5s@google.ru</v>
      </c>
      <c r="H210" s="2" t="str">
        <f>_xlfn.XLOOKUP(C210,customers!$A$1:$A$1001,customers!$G$1:$G$1001,,0)</f>
        <v>Ireland</v>
      </c>
      <c r="I210" t="str" cm="1">
        <f t="array" ref="I210">INDEX(products!$A$1:$G$49,MATCH(orders!$D210,products!$A$1:$A$49,0),MATCH(orders!I$1,products!$A$1:$G$1,0))</f>
        <v>Exc</v>
      </c>
      <c r="J210" t="str" cm="1">
        <f t="array" ref="J210">INDEX(products!$A$1:$G$49,MATCH(orders!$D210,products!$A$1:$A$49,0),MATCH(orders!J$1,products!$A$1:$G$1,0))</f>
        <v>D</v>
      </c>
      <c r="K210" cm="1">
        <f t="array" ref="K210">INDEX(products!$A$1:$G$49,MATCH(orders!$D210,products!$A$1:$A$49,0),MATCH(orders!K$1,products!$A$1:$G$1,0))</f>
        <v>0.5</v>
      </c>
      <c r="L210" s="4" cm="1">
        <f t="array" ref="L210">INDEX(products!$A$1:$G$49,MATCH(orders!$D210,products!$A$1:$A$49,0),MATCH(orders!L$1,products!$A$1:$G$1,0))</f>
        <v>7.29</v>
      </c>
      <c r="M210" s="4">
        <f t="shared" si="9"/>
        <v>29.16</v>
      </c>
      <c r="N210" t="str">
        <f t="shared" si="10"/>
        <v>Excelsa</v>
      </c>
      <c r="O210" t="str">
        <f t="shared" si="11"/>
        <v>Dark</v>
      </c>
      <c r="P210" s="5" t="str">
        <f>IF(_xlfn.XLOOKUP(Orders[[#This Row],[Customer ID]],customers!A210:A1209,customers!I210:I1209,"")="Yes","Yes","No")</f>
        <v>Yes</v>
      </c>
    </row>
    <row r="211" spans="1:16">
      <c r="A211" s="2" t="s">
        <v>480</v>
      </c>
      <c r="B211" s="3">
        <v>44105</v>
      </c>
      <c r="C211" s="2" t="s">
        <v>481</v>
      </c>
      <c r="D211" t="s">
        <v>112</v>
      </c>
      <c r="E211" s="2">
        <v>1</v>
      </c>
      <c r="F211" s="2" t="str">
        <f>_xlfn.XLOOKUP(C211,customers!$A$1:$A$1001,customers!B210:B1210)</f>
        <v>Broderick McGilvra</v>
      </c>
      <c r="G211" s="2" t="str">
        <f>IF(_xlfn.XLOOKUP(C211,customers!$A$1:$A$1001,customers!$C$1:$C$1001,0)=0,"",(_xlfn.XLOOKUP(C211,customers!$A$1:$A$1001,customers!$C$1:$C$1001,0)))</f>
        <v>fmalecky5t@list-manage.com</v>
      </c>
      <c r="H211" s="2" t="str">
        <f>_xlfn.XLOOKUP(C211,customers!$A$1:$A$1001,customers!$G$1:$G$1001,,0)</f>
        <v>United Kingdom</v>
      </c>
      <c r="I211" t="str" cm="1">
        <f t="array" ref="I211">INDEX(products!$A$1:$G$49,MATCH(orders!$D211,products!$A$1:$A$49,0),MATCH(orders!I$1,products!$A$1:$G$1,0))</f>
        <v>Ara</v>
      </c>
      <c r="J211" t="str" cm="1">
        <f t="array" ref="J211">INDEX(products!$A$1:$G$49,MATCH(orders!$D211,products!$A$1:$A$49,0),MATCH(orders!J$1,products!$A$1:$G$1,0))</f>
        <v>M</v>
      </c>
      <c r="K211" cm="1">
        <f t="array" ref="K211">INDEX(products!$A$1:$G$49,MATCH(orders!$D211,products!$A$1:$A$49,0),MATCH(orders!K$1,products!$A$1:$G$1,0))</f>
        <v>0.5</v>
      </c>
      <c r="L211" s="4" cm="1">
        <f t="array" ref="L211">INDEX(products!$A$1:$G$49,MATCH(orders!$D211,products!$A$1:$A$49,0),MATCH(orders!L$1,products!$A$1:$G$1,0))</f>
        <v>6.75</v>
      </c>
      <c r="M211" s="4">
        <f t="shared" si="9"/>
        <v>6.75</v>
      </c>
      <c r="N211" t="str">
        <f t="shared" si="10"/>
        <v>Arabica</v>
      </c>
      <c r="O211" t="str">
        <f t="shared" si="11"/>
        <v>Medium</v>
      </c>
      <c r="P211" s="5" t="str">
        <f>IF(_xlfn.XLOOKUP(Orders[[#This Row],[Customer ID]],customers!A211:A1210,customers!I211:I1210,"")="Yes","Yes","No")</f>
        <v>No</v>
      </c>
    </row>
    <row r="212" spans="1:16">
      <c r="A212" s="2" t="s">
        <v>482</v>
      </c>
      <c r="B212" s="3">
        <v>43766</v>
      </c>
      <c r="C212" s="2" t="s">
        <v>483</v>
      </c>
      <c r="D212" t="s">
        <v>58</v>
      </c>
      <c r="E212" s="2">
        <v>4</v>
      </c>
      <c r="F212" s="2" t="str">
        <f>_xlfn.XLOOKUP(C212,customers!$A$1:$A$1001,customers!B211:B1211)</f>
        <v>Anthia McKeller</v>
      </c>
      <c r="G212" s="2" t="str">
        <f>IF(_xlfn.XLOOKUP(C212,customers!$A$1:$A$1001,customers!$C$1:$C$1001,0)=0,"",(_xlfn.XLOOKUP(C212,customers!$A$1:$A$1001,customers!$C$1:$C$1001,0)))</f>
        <v>aattwater5u@wikia.com</v>
      </c>
      <c r="H212" s="2" t="str">
        <f>_xlfn.XLOOKUP(C212,customers!$A$1:$A$1001,customers!$G$1:$G$1001,,0)</f>
        <v>United States</v>
      </c>
      <c r="I212" t="str" cm="1">
        <f t="array" ref="I212">INDEX(products!$A$1:$G$49,MATCH(orders!$D212,products!$A$1:$A$49,0),MATCH(orders!I$1,products!$A$1:$G$1,0))</f>
        <v>Lib</v>
      </c>
      <c r="J212" t="str" cm="1">
        <f t="array" ref="J212">INDEX(products!$A$1:$G$49,MATCH(orders!$D212,products!$A$1:$A$49,0),MATCH(orders!J$1,products!$A$1:$G$1,0))</f>
        <v>D</v>
      </c>
      <c r="K212" cm="1">
        <f t="array" ref="K212">INDEX(products!$A$1:$G$49,MATCH(orders!$D212,products!$A$1:$A$49,0),MATCH(orders!K$1,products!$A$1:$G$1,0))</f>
        <v>1</v>
      </c>
      <c r="L212" s="4" cm="1">
        <f t="array" ref="L212">INDEX(products!$A$1:$G$49,MATCH(orders!$D212,products!$A$1:$A$49,0),MATCH(orders!L$1,products!$A$1:$G$1,0))</f>
        <v>12.95</v>
      </c>
      <c r="M212" s="4">
        <f t="shared" si="9"/>
        <v>51.8</v>
      </c>
      <c r="N212" t="str">
        <f t="shared" si="10"/>
        <v>Liberica</v>
      </c>
      <c r="O212" t="str">
        <f t="shared" si="11"/>
        <v>Dark</v>
      </c>
      <c r="P212" s="5" t="str">
        <f>IF(_xlfn.XLOOKUP(Orders[[#This Row],[Customer ID]],customers!A212:A1211,customers!I212:I1211,"")="Yes","Yes","No")</f>
        <v>Yes</v>
      </c>
    </row>
    <row r="213" spans="1:16">
      <c r="A213" s="2" t="s">
        <v>484</v>
      </c>
      <c r="B213" s="3">
        <v>44283</v>
      </c>
      <c r="C213" s="2" t="s">
        <v>485</v>
      </c>
      <c r="D213" t="s">
        <v>221</v>
      </c>
      <c r="E213" s="2">
        <v>6</v>
      </c>
      <c r="F213" s="2" t="str">
        <f>_xlfn.XLOOKUP(C213,customers!$A$1:$A$1001,customers!B212:B1212)</f>
        <v>Nevins Glowacz</v>
      </c>
      <c r="G213" s="2" t="str">
        <f>IF(_xlfn.XLOOKUP(C213,customers!$A$1:$A$1001,customers!$C$1:$C$1001,0)=0,"",(_xlfn.XLOOKUP(C213,customers!$A$1:$A$1001,customers!$C$1:$C$1001,0)))</f>
        <v>mwhellans5v@mapquest.com</v>
      </c>
      <c r="H213" s="2" t="str">
        <f>_xlfn.XLOOKUP(C213,customers!$A$1:$A$1001,customers!$G$1:$G$1001,,0)</f>
        <v>United States</v>
      </c>
      <c r="I213" t="str" cm="1">
        <f t="array" ref="I213">INDEX(products!$A$1:$G$49,MATCH(orders!$D213,products!$A$1:$A$49,0),MATCH(orders!I$1,products!$A$1:$G$1,0))</f>
        <v>Exc</v>
      </c>
      <c r="J213" t="str" cm="1">
        <f t="array" ref="J213">INDEX(products!$A$1:$G$49,MATCH(orders!$D213,products!$A$1:$A$49,0),MATCH(orders!J$1,products!$A$1:$G$1,0))</f>
        <v>L</v>
      </c>
      <c r="K213" cm="1">
        <f t="array" ref="K213">INDEX(products!$A$1:$G$49,MATCH(orders!$D213,products!$A$1:$A$49,0),MATCH(orders!K$1,products!$A$1:$G$1,0))</f>
        <v>0.5</v>
      </c>
      <c r="L213" s="4" cm="1">
        <f t="array" ref="L213">INDEX(products!$A$1:$G$49,MATCH(orders!$D213,products!$A$1:$A$49,0),MATCH(orders!L$1,products!$A$1:$G$1,0))</f>
        <v>8.91</v>
      </c>
      <c r="M213" s="4">
        <f t="shared" si="9"/>
        <v>53.46</v>
      </c>
      <c r="N213" t="str">
        <f t="shared" si="10"/>
        <v>Excelsa</v>
      </c>
      <c r="O213" t="str">
        <f t="shared" si="11"/>
        <v>Light</v>
      </c>
      <c r="P213" s="5" t="str">
        <f>IF(_xlfn.XLOOKUP(Orders[[#This Row],[Customer ID]],customers!A213:A1212,customers!I213:I1212,"")="Yes","Yes","No")</f>
        <v>No</v>
      </c>
    </row>
    <row r="214" spans="1:16">
      <c r="A214" s="2" t="s">
        <v>486</v>
      </c>
      <c r="B214" s="3">
        <v>43921</v>
      </c>
      <c r="C214" s="2" t="s">
        <v>487</v>
      </c>
      <c r="D214" t="s">
        <v>96</v>
      </c>
      <c r="E214" s="2">
        <v>4</v>
      </c>
      <c r="F214" s="2" t="str">
        <f>_xlfn.XLOOKUP(C214,customers!$A$1:$A$1001,customers!B213:B1213)</f>
        <v>Yulma Dombrell</v>
      </c>
      <c r="G214" s="2" t="str">
        <f>IF(_xlfn.XLOOKUP(C214,customers!$A$1:$A$1001,customers!$C$1:$C$1001,0)=0,"",(_xlfn.XLOOKUP(C214,customers!$A$1:$A$1001,customers!$C$1:$C$1001,0)))</f>
        <v>dcamilletti5w@businesswire.com</v>
      </c>
      <c r="H214" s="2" t="str">
        <f>_xlfn.XLOOKUP(C214,customers!$A$1:$A$1001,customers!$G$1:$G$1001,,0)</f>
        <v>United States</v>
      </c>
      <c r="I214" t="str" cm="1">
        <f t="array" ref="I214">INDEX(products!$A$1:$G$49,MATCH(orders!$D214,products!$A$1:$A$49,0),MATCH(orders!I$1,products!$A$1:$G$1,0))</f>
        <v>Exc</v>
      </c>
      <c r="J214" t="str" cm="1">
        <f t="array" ref="J214">INDEX(products!$A$1:$G$49,MATCH(orders!$D214,products!$A$1:$A$49,0),MATCH(orders!J$1,products!$A$1:$G$1,0))</f>
        <v>D</v>
      </c>
      <c r="K214" cm="1">
        <f t="array" ref="K214">INDEX(products!$A$1:$G$49,MATCH(orders!$D214,products!$A$1:$A$49,0),MATCH(orders!K$1,products!$A$1:$G$1,0))</f>
        <v>0.2</v>
      </c>
      <c r="L214" s="4" cm="1">
        <f t="array" ref="L214">INDEX(products!$A$1:$G$49,MATCH(orders!$D214,products!$A$1:$A$49,0),MATCH(orders!L$1,products!$A$1:$G$1,0))</f>
        <v>3.645</v>
      </c>
      <c r="M214" s="4">
        <f t="shared" si="9"/>
        <v>14.58</v>
      </c>
      <c r="N214" t="str">
        <f t="shared" si="10"/>
        <v>Excelsa</v>
      </c>
      <c r="O214" t="str">
        <f t="shared" si="11"/>
        <v>Dark</v>
      </c>
      <c r="P214" s="5" t="str">
        <f>IF(_xlfn.XLOOKUP(Orders[[#This Row],[Customer ID]],customers!A214:A1213,customers!I214:I1213,"")="Yes","Yes","No")</f>
        <v>Yes</v>
      </c>
    </row>
    <row r="215" spans="1:16">
      <c r="A215" s="2" t="s">
        <v>488</v>
      </c>
      <c r="B215" s="3">
        <v>44646</v>
      </c>
      <c r="C215" s="2" t="s">
        <v>489</v>
      </c>
      <c r="D215" t="s">
        <v>80</v>
      </c>
      <c r="E215" s="2">
        <v>1</v>
      </c>
      <c r="F215" s="2" t="str">
        <f>_xlfn.XLOOKUP(C215,customers!$A$1:$A$1001,customers!B214:B1214)</f>
        <v>Manuel Darrigoe</v>
      </c>
      <c r="G215" s="2" t="str">
        <f>IF(_xlfn.XLOOKUP(C215,customers!$A$1:$A$1001,customers!$C$1:$C$1001,0)=0,"",(_xlfn.XLOOKUP(C215,customers!$A$1:$A$1001,customers!$C$1:$C$1001,0)))</f>
        <v>egalgey5x@wufoo.com</v>
      </c>
      <c r="H215" s="2" t="str">
        <f>_xlfn.XLOOKUP(C215,customers!$A$1:$A$1001,customers!$G$1:$G$1001,,0)</f>
        <v>United States</v>
      </c>
      <c r="I215" t="str" cm="1">
        <f t="array" ref="I215">INDEX(products!$A$1:$G$49,MATCH(orders!$D215,products!$A$1:$A$49,0),MATCH(orders!I$1,products!$A$1:$G$1,0))</f>
        <v>Rob</v>
      </c>
      <c r="J215" t="str" cm="1">
        <f t="array" ref="J215">INDEX(products!$A$1:$G$49,MATCH(orders!$D215,products!$A$1:$A$49,0),MATCH(orders!J$1,products!$A$1:$G$1,0))</f>
        <v>D</v>
      </c>
      <c r="K215" cm="1">
        <f t="array" ref="K215">INDEX(products!$A$1:$G$49,MATCH(orders!$D215,products!$A$1:$A$49,0),MATCH(orders!K$1,products!$A$1:$G$1,0))</f>
        <v>2.5</v>
      </c>
      <c r="L215" s="4" cm="1">
        <f t="array" ref="L215">INDEX(products!$A$1:$G$49,MATCH(orders!$D215,products!$A$1:$A$49,0),MATCH(orders!L$1,products!$A$1:$G$1,0))</f>
        <v>20.585</v>
      </c>
      <c r="M215" s="4">
        <f t="shared" si="9"/>
        <v>20.585</v>
      </c>
      <c r="N215" t="str">
        <f t="shared" si="10"/>
        <v>Robusta</v>
      </c>
      <c r="O215" t="str">
        <f t="shared" si="11"/>
        <v>Dark</v>
      </c>
      <c r="P215" s="5" t="str">
        <f>IF(_xlfn.XLOOKUP(Orders[[#This Row],[Customer ID]],customers!A215:A1214,customers!I215:I1214,"")="Yes","Yes","No")</f>
        <v>No</v>
      </c>
    </row>
    <row r="216" spans="1:16">
      <c r="A216" s="2" t="s">
        <v>490</v>
      </c>
      <c r="B216" s="3">
        <v>43775</v>
      </c>
      <c r="C216" s="2" t="s">
        <v>491</v>
      </c>
      <c r="D216" t="s">
        <v>177</v>
      </c>
      <c r="E216" s="2">
        <v>2</v>
      </c>
      <c r="F216" s="2" t="str">
        <f>_xlfn.XLOOKUP(C216,customers!$A$1:$A$1001,customers!B215:B1215)</f>
        <v>Minetta Ackrill</v>
      </c>
      <c r="G216" s="2" t="str">
        <f>IF(_xlfn.XLOOKUP(C216,customers!$A$1:$A$1001,customers!$C$1:$C$1001,0)=0,"",(_xlfn.XLOOKUP(C216,customers!$A$1:$A$1001,customers!$C$1:$C$1001,0)))</f>
        <v>mhame5y@newsvine.com</v>
      </c>
      <c r="H216" s="2" t="str">
        <f>_xlfn.XLOOKUP(C216,customers!$A$1:$A$1001,customers!$G$1:$G$1001,,0)</f>
        <v>Ireland</v>
      </c>
      <c r="I216" t="str" cm="1">
        <f t="array" ref="I216">INDEX(products!$A$1:$G$49,MATCH(orders!$D216,products!$A$1:$A$49,0),MATCH(orders!I$1,products!$A$1:$G$1,0))</f>
        <v>Lib</v>
      </c>
      <c r="J216" t="str" cm="1">
        <f t="array" ref="J216">INDEX(products!$A$1:$G$49,MATCH(orders!$D216,products!$A$1:$A$49,0),MATCH(orders!J$1,products!$A$1:$G$1,0))</f>
        <v>L</v>
      </c>
      <c r="K216" cm="1">
        <f t="array" ref="K216">INDEX(products!$A$1:$G$49,MATCH(orders!$D216,products!$A$1:$A$49,0),MATCH(orders!K$1,products!$A$1:$G$1,0))</f>
        <v>1</v>
      </c>
      <c r="L216" s="4" cm="1">
        <f t="array" ref="L216">INDEX(products!$A$1:$G$49,MATCH(orders!$D216,products!$A$1:$A$49,0),MATCH(orders!L$1,products!$A$1:$G$1,0))</f>
        <v>15.85</v>
      </c>
      <c r="M216" s="4">
        <f t="shared" si="9"/>
        <v>31.7</v>
      </c>
      <c r="N216" t="str">
        <f t="shared" si="10"/>
        <v>Liberica</v>
      </c>
      <c r="O216" t="str">
        <f t="shared" si="11"/>
        <v>Light</v>
      </c>
      <c r="P216" s="5" t="str">
        <f>IF(_xlfn.XLOOKUP(Orders[[#This Row],[Customer ID]],customers!A216:A1215,customers!I216:I1215,"")="Yes","Yes","No")</f>
        <v>No</v>
      </c>
    </row>
    <row r="217" spans="1:16">
      <c r="A217" s="2" t="s">
        <v>492</v>
      </c>
      <c r="B217" s="3">
        <v>43829</v>
      </c>
      <c r="C217" s="2" t="s">
        <v>493</v>
      </c>
      <c r="D217" t="s">
        <v>83</v>
      </c>
      <c r="E217" s="2">
        <v>6</v>
      </c>
      <c r="F217" s="2" t="str">
        <f>_xlfn.XLOOKUP(C217,customers!$A$1:$A$1001,customers!B216:B1216)</f>
        <v>Melosa Kippen</v>
      </c>
      <c r="G217" s="2" t="str">
        <f>IF(_xlfn.XLOOKUP(C217,customers!$A$1:$A$1001,customers!$C$1:$C$1001,0)=0,"",(_xlfn.XLOOKUP(C217,customers!$A$1:$A$1001,customers!$C$1:$C$1001,0)))</f>
        <v>igurnee5z@usnews.com</v>
      </c>
      <c r="H217" s="2" t="str">
        <f>_xlfn.XLOOKUP(C217,customers!$A$1:$A$1001,customers!$G$1:$G$1001,,0)</f>
        <v>United States</v>
      </c>
      <c r="I217" t="str" cm="1">
        <f t="array" ref="I217">INDEX(products!$A$1:$G$49,MATCH(orders!$D217,products!$A$1:$A$49,0),MATCH(orders!I$1,products!$A$1:$G$1,0))</f>
        <v>Lib</v>
      </c>
      <c r="J217" t="str" cm="1">
        <f t="array" ref="J217">INDEX(products!$A$1:$G$49,MATCH(orders!$D217,products!$A$1:$A$49,0),MATCH(orders!J$1,products!$A$1:$G$1,0))</f>
        <v>D</v>
      </c>
      <c r="K217" cm="1">
        <f t="array" ref="K217">INDEX(products!$A$1:$G$49,MATCH(orders!$D217,products!$A$1:$A$49,0),MATCH(orders!K$1,products!$A$1:$G$1,0))</f>
        <v>0.2</v>
      </c>
      <c r="L217" s="4" cm="1">
        <f t="array" ref="L217">INDEX(products!$A$1:$G$49,MATCH(orders!$D217,products!$A$1:$A$49,0),MATCH(orders!L$1,products!$A$1:$G$1,0))</f>
        <v>3.885</v>
      </c>
      <c r="M217" s="4">
        <f t="shared" si="9"/>
        <v>23.31</v>
      </c>
      <c r="N217" t="str">
        <f t="shared" si="10"/>
        <v>Liberica</v>
      </c>
      <c r="O217" t="str">
        <f t="shared" si="11"/>
        <v>Dark</v>
      </c>
      <c r="P217" s="5" t="str">
        <f>IF(_xlfn.XLOOKUP(Orders[[#This Row],[Customer ID]],customers!A217:A1216,customers!I217:I1216,"")="Yes","Yes","No")</f>
        <v>No</v>
      </c>
    </row>
    <row r="218" spans="1:16">
      <c r="A218" s="2" t="s">
        <v>494</v>
      </c>
      <c r="B218" s="3">
        <v>44470</v>
      </c>
      <c r="C218" s="2" t="s">
        <v>495</v>
      </c>
      <c r="D218" t="s">
        <v>141</v>
      </c>
      <c r="E218" s="2">
        <v>4</v>
      </c>
      <c r="F218" s="2" t="str">
        <f>_xlfn.XLOOKUP(C218,customers!$A$1:$A$1001,customers!B217:B1217)</f>
        <v>Rod Gowdie</v>
      </c>
      <c r="G218" s="2" t="str">
        <f>IF(_xlfn.XLOOKUP(C218,customers!$A$1:$A$1001,customers!$C$1:$C$1001,0)=0,"",(_xlfn.XLOOKUP(C218,customers!$A$1:$A$1001,customers!$C$1:$C$1001,0)))</f>
        <v>asnowding60@comsenz.com</v>
      </c>
      <c r="H218" s="2" t="str">
        <f>_xlfn.XLOOKUP(C218,customers!$A$1:$A$1001,customers!$G$1:$G$1001,,0)</f>
        <v>United States</v>
      </c>
      <c r="I218" t="str" cm="1">
        <f t="array" ref="I218">INDEX(products!$A$1:$G$49,MATCH(orders!$D218,products!$A$1:$A$49,0),MATCH(orders!I$1,products!$A$1:$G$1,0))</f>
        <v>Lib</v>
      </c>
      <c r="J218" t="str" cm="1">
        <f t="array" ref="J218">INDEX(products!$A$1:$G$49,MATCH(orders!$D218,products!$A$1:$A$49,0),MATCH(orders!J$1,products!$A$1:$G$1,0))</f>
        <v>M</v>
      </c>
      <c r="K218" cm="1">
        <f t="array" ref="K218">INDEX(products!$A$1:$G$49,MATCH(orders!$D218,products!$A$1:$A$49,0),MATCH(orders!K$1,products!$A$1:$G$1,0))</f>
        <v>1</v>
      </c>
      <c r="L218" s="4" cm="1">
        <f t="array" ref="L218">INDEX(products!$A$1:$G$49,MATCH(orders!$D218,products!$A$1:$A$49,0),MATCH(orders!L$1,products!$A$1:$G$1,0))</f>
        <v>14.55</v>
      </c>
      <c r="M218" s="4">
        <f t="shared" si="9"/>
        <v>58.2</v>
      </c>
      <c r="N218" t="str">
        <f t="shared" si="10"/>
        <v>Liberica</v>
      </c>
      <c r="O218" t="str">
        <f t="shared" si="11"/>
        <v>Medium</v>
      </c>
      <c r="P218" s="5" t="str">
        <f>IF(_xlfn.XLOOKUP(Orders[[#This Row],[Customer ID]],customers!A218:A1217,customers!I218:I1217,"")="Yes","Yes","No")</f>
        <v>Yes</v>
      </c>
    </row>
    <row r="219" spans="1:16">
      <c r="A219" s="2" t="s">
        <v>496</v>
      </c>
      <c r="B219" s="3">
        <v>44174</v>
      </c>
      <c r="C219" s="2" t="s">
        <v>497</v>
      </c>
      <c r="D219" t="s">
        <v>221</v>
      </c>
      <c r="E219" s="2">
        <v>4</v>
      </c>
      <c r="F219" s="2" t="str">
        <f>_xlfn.XLOOKUP(C219,customers!$A$1:$A$1001,customers!B218:B1218)</f>
        <v>Nevsa Fields</v>
      </c>
      <c r="G219" s="2" t="str">
        <f>IF(_xlfn.XLOOKUP(C219,customers!$A$1:$A$1001,customers!$C$1:$C$1001,0)=0,"",(_xlfn.XLOOKUP(C219,customers!$A$1:$A$1001,customers!$C$1:$C$1001,0)))</f>
        <v>gpoinsett61@berkeley.edu</v>
      </c>
      <c r="H219" s="2" t="str">
        <f>_xlfn.XLOOKUP(C219,customers!$A$1:$A$1001,customers!$G$1:$G$1001,,0)</f>
        <v>United States</v>
      </c>
      <c r="I219" t="str" cm="1">
        <f t="array" ref="I219">INDEX(products!$A$1:$G$49,MATCH(orders!$D219,products!$A$1:$A$49,0),MATCH(orders!I$1,products!$A$1:$G$1,0))</f>
        <v>Exc</v>
      </c>
      <c r="J219" t="str" cm="1">
        <f t="array" ref="J219">INDEX(products!$A$1:$G$49,MATCH(orders!$D219,products!$A$1:$A$49,0),MATCH(orders!J$1,products!$A$1:$G$1,0))</f>
        <v>L</v>
      </c>
      <c r="K219" cm="1">
        <f t="array" ref="K219">INDEX(products!$A$1:$G$49,MATCH(orders!$D219,products!$A$1:$A$49,0),MATCH(orders!K$1,products!$A$1:$G$1,0))</f>
        <v>0.5</v>
      </c>
      <c r="L219" s="4" cm="1">
        <f t="array" ref="L219">INDEX(products!$A$1:$G$49,MATCH(orders!$D219,products!$A$1:$A$49,0),MATCH(orders!L$1,products!$A$1:$G$1,0))</f>
        <v>8.91</v>
      </c>
      <c r="M219" s="4">
        <f t="shared" si="9"/>
        <v>35.64</v>
      </c>
      <c r="N219" t="str">
        <f t="shared" si="10"/>
        <v>Excelsa</v>
      </c>
      <c r="O219" t="str">
        <f t="shared" si="11"/>
        <v>Light</v>
      </c>
      <c r="P219" s="5" t="str">
        <f>IF(_xlfn.XLOOKUP(Orders[[#This Row],[Customer ID]],customers!A219:A1218,customers!I219:I1218,"")="Yes","Yes","No")</f>
        <v>No</v>
      </c>
    </row>
    <row r="220" spans="1:16">
      <c r="A220" s="2" t="s">
        <v>498</v>
      </c>
      <c r="B220" s="3">
        <v>44317</v>
      </c>
      <c r="C220" s="2" t="s">
        <v>499</v>
      </c>
      <c r="D220" t="s">
        <v>106</v>
      </c>
      <c r="E220" s="2">
        <v>5</v>
      </c>
      <c r="F220" s="2" t="str">
        <f>_xlfn.XLOOKUP(C220,customers!$A$1:$A$1001,customers!B219:B1219)</f>
        <v>Orly Ryland</v>
      </c>
      <c r="G220" s="2" t="str">
        <f>IF(_xlfn.XLOOKUP(C220,customers!$A$1:$A$1001,customers!$C$1:$C$1001,0)=0,"",(_xlfn.XLOOKUP(C220,customers!$A$1:$A$1001,customers!$C$1:$C$1001,0)))</f>
        <v>rfurman62@t.co</v>
      </c>
      <c r="H220" s="2" t="str">
        <f>_xlfn.XLOOKUP(C220,customers!$A$1:$A$1001,customers!$G$1:$G$1001,,0)</f>
        <v>Ireland</v>
      </c>
      <c r="I220" t="str" cm="1">
        <f t="array" ref="I220">INDEX(products!$A$1:$G$49,MATCH(orders!$D220,products!$A$1:$A$49,0),MATCH(orders!I$1,products!$A$1:$G$1,0))</f>
        <v>Ara</v>
      </c>
      <c r="J220" t="str" cm="1">
        <f t="array" ref="J220">INDEX(products!$A$1:$G$49,MATCH(orders!$D220,products!$A$1:$A$49,0),MATCH(orders!J$1,products!$A$1:$G$1,0))</f>
        <v>M</v>
      </c>
      <c r="K220" cm="1">
        <f t="array" ref="K220">INDEX(products!$A$1:$G$49,MATCH(orders!$D220,products!$A$1:$A$49,0),MATCH(orders!K$1,products!$A$1:$G$1,0))</f>
        <v>1</v>
      </c>
      <c r="L220" s="4" cm="1">
        <f t="array" ref="L220">INDEX(products!$A$1:$G$49,MATCH(orders!$D220,products!$A$1:$A$49,0),MATCH(orders!L$1,products!$A$1:$G$1,0))</f>
        <v>11.25</v>
      </c>
      <c r="M220" s="4">
        <f t="shared" si="9"/>
        <v>56.25</v>
      </c>
      <c r="N220" t="str">
        <f t="shared" si="10"/>
        <v>Arabica</v>
      </c>
      <c r="O220" t="str">
        <f t="shared" si="11"/>
        <v>Medium</v>
      </c>
      <c r="P220" s="5" t="str">
        <f>IF(_xlfn.XLOOKUP(Orders[[#This Row],[Customer ID]],customers!A220:A1219,customers!I220:I1219,"")="Yes","Yes","No")</f>
        <v>Yes</v>
      </c>
    </row>
    <row r="221" spans="1:16">
      <c r="A221" s="2" t="s">
        <v>500</v>
      </c>
      <c r="B221" s="3">
        <v>44777</v>
      </c>
      <c r="C221" s="2" t="s">
        <v>501</v>
      </c>
      <c r="D221" t="s">
        <v>227</v>
      </c>
      <c r="E221" s="2">
        <v>3</v>
      </c>
      <c r="F221" s="2" t="str">
        <f>_xlfn.XLOOKUP(C221,customers!$A$1:$A$1001,customers!B220:B1220)</f>
        <v>Brandy Lottrington</v>
      </c>
      <c r="G221" s="2" t="str">
        <f>IF(_xlfn.XLOOKUP(C221,customers!$A$1:$A$1001,customers!$C$1:$C$1001,0)=0,"",(_xlfn.XLOOKUP(C221,customers!$A$1:$A$1001,customers!$C$1:$C$1001,0)))</f>
        <v>ccrosier63@xrea.com</v>
      </c>
      <c r="H221" s="2" t="str">
        <f>_xlfn.XLOOKUP(C221,customers!$A$1:$A$1001,customers!$G$1:$G$1001,,0)</f>
        <v>United States</v>
      </c>
      <c r="I221" t="str" cm="1">
        <f t="array" ref="I221">INDEX(products!$A$1:$G$49,MATCH(orders!$D221,products!$A$1:$A$49,0),MATCH(orders!I$1,products!$A$1:$G$1,0))</f>
        <v>Rob</v>
      </c>
      <c r="J221" t="str" cm="1">
        <f t="array" ref="J221">INDEX(products!$A$1:$G$49,MATCH(orders!$D221,products!$A$1:$A$49,0),MATCH(orders!J$1,products!$A$1:$G$1,0))</f>
        <v>L</v>
      </c>
      <c r="K221" cm="1">
        <f t="array" ref="K221">INDEX(products!$A$1:$G$49,MATCH(orders!$D221,products!$A$1:$A$49,0),MATCH(orders!K$1,products!$A$1:$G$1,0))</f>
        <v>0.2</v>
      </c>
      <c r="L221" s="4" cm="1">
        <f t="array" ref="L221">INDEX(products!$A$1:$G$49,MATCH(orders!$D221,products!$A$1:$A$49,0),MATCH(orders!L$1,products!$A$1:$G$1,0))</f>
        <v>3.585</v>
      </c>
      <c r="M221" s="4">
        <f t="shared" si="9"/>
        <v>10.755</v>
      </c>
      <c r="N221" t="str">
        <f t="shared" si="10"/>
        <v>Robusta</v>
      </c>
      <c r="O221" t="str">
        <f t="shared" si="11"/>
        <v>Light</v>
      </c>
      <c r="P221" s="5" t="str">
        <f>IF(_xlfn.XLOOKUP(Orders[[#This Row],[Customer ID]],customers!A221:A1220,customers!I221:I1220,"")="Yes","Yes","No")</f>
        <v>No</v>
      </c>
    </row>
    <row r="222" spans="1:16">
      <c r="A222" s="2" t="s">
        <v>500</v>
      </c>
      <c r="B222" s="3">
        <v>44777</v>
      </c>
      <c r="C222" s="2" t="s">
        <v>501</v>
      </c>
      <c r="D222" t="s">
        <v>207</v>
      </c>
      <c r="E222" s="2">
        <v>5</v>
      </c>
      <c r="F222" s="2" t="str">
        <f>_xlfn.XLOOKUP(C222,customers!$A$1:$A$1001,customers!B221:B1221)</f>
        <v>Chickie Ragless</v>
      </c>
      <c r="G222" s="2" t="str">
        <f>IF(_xlfn.XLOOKUP(C222,customers!$A$1:$A$1001,customers!$C$1:$C$1001,0)=0,"",(_xlfn.XLOOKUP(C222,customers!$A$1:$A$1001,customers!$C$1:$C$1001,0)))</f>
        <v>ccrosier63@xrea.com</v>
      </c>
      <c r="H222" s="2" t="str">
        <f>_xlfn.XLOOKUP(C222,customers!$A$1:$A$1001,customers!$G$1:$G$1001,,0)</f>
        <v>United States</v>
      </c>
      <c r="I222" t="str" cm="1">
        <f t="array" ref="I222">INDEX(products!$A$1:$G$49,MATCH(orders!$D222,products!$A$1:$A$49,0),MATCH(orders!I$1,products!$A$1:$G$1,0))</f>
        <v>Rob</v>
      </c>
      <c r="J222" t="str" cm="1">
        <f t="array" ref="J222">INDEX(products!$A$1:$G$49,MATCH(orders!$D222,products!$A$1:$A$49,0),MATCH(orders!J$1,products!$A$1:$G$1,0))</f>
        <v>M</v>
      </c>
      <c r="K222" cm="1">
        <f t="array" ref="K222">INDEX(products!$A$1:$G$49,MATCH(orders!$D222,products!$A$1:$A$49,0),MATCH(orders!K$1,products!$A$1:$G$1,0))</f>
        <v>0.2</v>
      </c>
      <c r="L222" s="4" cm="1">
        <f t="array" ref="L222">INDEX(products!$A$1:$G$49,MATCH(orders!$D222,products!$A$1:$A$49,0),MATCH(orders!L$1,products!$A$1:$G$1,0))</f>
        <v>2.985</v>
      </c>
      <c r="M222" s="4">
        <f t="shared" si="9"/>
        <v>14.925</v>
      </c>
      <c r="N222" t="str">
        <f t="shared" si="10"/>
        <v>Robusta</v>
      </c>
      <c r="O222" t="str">
        <f t="shared" si="11"/>
        <v>Medium</v>
      </c>
      <c r="P222" s="5" t="str">
        <f>IF(_xlfn.XLOOKUP(Orders[[#This Row],[Customer ID]],customers!A222:A1221,customers!I222:I1221,"")="Yes","Yes","No")</f>
        <v>No</v>
      </c>
    </row>
    <row r="223" spans="1:16">
      <c r="A223" s="2" t="s">
        <v>502</v>
      </c>
      <c r="B223" s="3">
        <v>44513</v>
      </c>
      <c r="C223" s="2" t="s">
        <v>503</v>
      </c>
      <c r="D223" t="s">
        <v>51</v>
      </c>
      <c r="E223" s="2">
        <v>6</v>
      </c>
      <c r="F223" s="2" t="str">
        <f>_xlfn.XLOOKUP(C223,customers!$A$1:$A$1001,customers!B222:B1222)</f>
        <v>Koralle Heads</v>
      </c>
      <c r="G223" s="2" t="str">
        <f>IF(_xlfn.XLOOKUP(C223,customers!$A$1:$A$1001,customers!$C$1:$C$1001,0)=0,"",(_xlfn.XLOOKUP(C223,customers!$A$1:$A$1001,customers!$C$1:$C$1001,0)))</f>
        <v>lrushmer65@europa.eu</v>
      </c>
      <c r="H223" s="2" t="str">
        <f>_xlfn.XLOOKUP(C223,customers!$A$1:$A$1001,customers!$G$1:$G$1001,,0)</f>
        <v>United States</v>
      </c>
      <c r="I223" t="str" cm="1">
        <f t="array" ref="I223">INDEX(products!$A$1:$G$49,MATCH(orders!$D223,products!$A$1:$A$49,0),MATCH(orders!I$1,products!$A$1:$G$1,0))</f>
        <v>Ara</v>
      </c>
      <c r="J223" t="str" cm="1">
        <f t="array" ref="J223">INDEX(products!$A$1:$G$49,MATCH(orders!$D223,products!$A$1:$A$49,0),MATCH(orders!J$1,products!$A$1:$G$1,0))</f>
        <v>L</v>
      </c>
      <c r="K223" cm="1">
        <f t="array" ref="K223">INDEX(products!$A$1:$G$49,MATCH(orders!$D223,products!$A$1:$A$49,0),MATCH(orders!K$1,products!$A$1:$G$1,0))</f>
        <v>1</v>
      </c>
      <c r="L223" s="4" cm="1">
        <f t="array" ref="L223">INDEX(products!$A$1:$G$49,MATCH(orders!$D223,products!$A$1:$A$49,0),MATCH(orders!L$1,products!$A$1:$G$1,0))</f>
        <v>12.95</v>
      </c>
      <c r="M223" s="4">
        <f t="shared" si="9"/>
        <v>77.7</v>
      </c>
      <c r="N223" t="str">
        <f t="shared" si="10"/>
        <v>Arabica</v>
      </c>
      <c r="O223" t="str">
        <f t="shared" si="11"/>
        <v>Light</v>
      </c>
      <c r="P223" s="5" t="str">
        <f>IF(_xlfn.XLOOKUP(Orders[[#This Row],[Customer ID]],customers!A223:A1222,customers!I223:I1222,"")="Yes","Yes","No")</f>
        <v>Yes</v>
      </c>
    </row>
    <row r="224" spans="1:16">
      <c r="A224" s="2" t="s">
        <v>504</v>
      </c>
      <c r="B224" s="3">
        <v>44090</v>
      </c>
      <c r="C224" s="2" t="s">
        <v>505</v>
      </c>
      <c r="D224" t="s">
        <v>168</v>
      </c>
      <c r="E224" s="2">
        <v>3</v>
      </c>
      <c r="F224" s="2" t="str">
        <f>_xlfn.XLOOKUP(C224,customers!$A$1:$A$1001,customers!B223:B1223)</f>
        <v>Rasia Jacquemard</v>
      </c>
      <c r="G224" s="2" t="str">
        <f>IF(_xlfn.XLOOKUP(C224,customers!$A$1:$A$1001,customers!$C$1:$C$1001,0)=0,"",(_xlfn.XLOOKUP(C224,customers!$A$1:$A$1001,customers!$C$1:$C$1001,0)))</f>
        <v>wedinborough66@github.io</v>
      </c>
      <c r="H224" s="2" t="str">
        <f>_xlfn.XLOOKUP(C224,customers!$A$1:$A$1001,customers!$G$1:$G$1001,,0)</f>
        <v>United States</v>
      </c>
      <c r="I224" t="str" cm="1">
        <f t="array" ref="I224">INDEX(products!$A$1:$G$49,MATCH(orders!$D224,products!$A$1:$A$49,0),MATCH(orders!I$1,products!$A$1:$G$1,0))</f>
        <v>Lib</v>
      </c>
      <c r="J224" t="str" cm="1">
        <f t="array" ref="J224">INDEX(products!$A$1:$G$49,MATCH(orders!$D224,products!$A$1:$A$49,0),MATCH(orders!J$1,products!$A$1:$G$1,0))</f>
        <v>D</v>
      </c>
      <c r="K224" cm="1">
        <f t="array" ref="K224">INDEX(products!$A$1:$G$49,MATCH(orders!$D224,products!$A$1:$A$49,0),MATCH(orders!K$1,products!$A$1:$G$1,0))</f>
        <v>0.5</v>
      </c>
      <c r="L224" s="4" cm="1">
        <f t="array" ref="L224">INDEX(products!$A$1:$G$49,MATCH(orders!$D224,products!$A$1:$A$49,0),MATCH(orders!L$1,products!$A$1:$G$1,0))</f>
        <v>7.77</v>
      </c>
      <c r="M224" s="4">
        <f t="shared" si="9"/>
        <v>23.31</v>
      </c>
      <c r="N224" t="str">
        <f t="shared" si="10"/>
        <v>Liberica</v>
      </c>
      <c r="O224" t="str">
        <f t="shared" si="11"/>
        <v>Dark</v>
      </c>
      <c r="P224" s="5" t="str">
        <f>IF(_xlfn.XLOOKUP(Orders[[#This Row],[Customer ID]],customers!A224:A1223,customers!I224:I1223,"")="Yes","Yes","No")</f>
        <v>No</v>
      </c>
    </row>
    <row r="225" spans="1:16">
      <c r="A225" s="2" t="s">
        <v>506</v>
      </c>
      <c r="B225" s="3">
        <v>44109</v>
      </c>
      <c r="C225" s="2" t="s">
        <v>507</v>
      </c>
      <c r="D225" t="s">
        <v>182</v>
      </c>
      <c r="E225" s="2">
        <v>4</v>
      </c>
      <c r="F225" s="2" t="str">
        <f>_xlfn.XLOOKUP(C225,customers!$A$1:$A$1001,customers!B224:B1224)</f>
        <v>Wain Cholomin</v>
      </c>
      <c r="G225" s="2" t="str">
        <f>IF(_xlfn.XLOOKUP(C225,customers!$A$1:$A$1001,customers!$C$1:$C$1001,0)=0,"",(_xlfn.XLOOKUP(C225,customers!$A$1:$A$1001,customers!$C$1:$C$1001,0)))</f>
        <v/>
      </c>
      <c r="H225" s="2" t="str">
        <f>_xlfn.XLOOKUP(C225,customers!$A$1:$A$1001,customers!$G$1:$G$1001,,0)</f>
        <v>United States</v>
      </c>
      <c r="I225" t="str" cm="1">
        <f t="array" ref="I225">INDEX(products!$A$1:$G$49,MATCH(orders!$D225,products!$A$1:$A$49,0),MATCH(orders!I$1,products!$A$1:$G$1,0))</f>
        <v>Exc</v>
      </c>
      <c r="J225" t="str" cm="1">
        <f t="array" ref="J225">INDEX(products!$A$1:$G$49,MATCH(orders!$D225,products!$A$1:$A$49,0),MATCH(orders!J$1,products!$A$1:$G$1,0))</f>
        <v>L</v>
      </c>
      <c r="K225" cm="1">
        <f t="array" ref="K225">INDEX(products!$A$1:$G$49,MATCH(orders!$D225,products!$A$1:$A$49,0),MATCH(orders!K$1,products!$A$1:$G$1,0))</f>
        <v>1</v>
      </c>
      <c r="L225" s="4" cm="1">
        <f t="array" ref="L225">INDEX(products!$A$1:$G$49,MATCH(orders!$D225,products!$A$1:$A$49,0),MATCH(orders!L$1,products!$A$1:$G$1,0))</f>
        <v>14.85</v>
      </c>
      <c r="M225" s="4">
        <f t="shared" si="9"/>
        <v>59.4</v>
      </c>
      <c r="N225" t="str">
        <f t="shared" si="10"/>
        <v>Excelsa</v>
      </c>
      <c r="O225" t="str">
        <f t="shared" si="11"/>
        <v>Light</v>
      </c>
      <c r="P225" s="5" t="str">
        <f>IF(_xlfn.XLOOKUP(Orders[[#This Row],[Customer ID]],customers!A225:A1224,customers!I225:I1224,"")="Yes","Yes","No")</f>
        <v>Yes</v>
      </c>
    </row>
    <row r="226" spans="1:16">
      <c r="A226" s="2" t="s">
        <v>508</v>
      </c>
      <c r="B226" s="3">
        <v>43836</v>
      </c>
      <c r="C226" s="2" t="s">
        <v>509</v>
      </c>
      <c r="D226" t="s">
        <v>154</v>
      </c>
      <c r="E226" s="2">
        <v>4</v>
      </c>
      <c r="F226" s="2" t="str">
        <f>_xlfn.XLOOKUP(C226,customers!$A$1:$A$1001,customers!B225:B1225)</f>
        <v>Pru Durban</v>
      </c>
      <c r="G226" s="2" t="str">
        <f>IF(_xlfn.XLOOKUP(C226,customers!$A$1:$A$1001,customers!$C$1:$C$1001,0)=0,"",(_xlfn.XLOOKUP(C226,customers!$A$1:$A$1001,customers!$C$1:$C$1001,0)))</f>
        <v>kbromehead68@un.org</v>
      </c>
      <c r="H226" s="2" t="str">
        <f>_xlfn.XLOOKUP(C226,customers!$A$1:$A$1001,customers!$G$1:$G$1001,,0)</f>
        <v>United States</v>
      </c>
      <c r="I226" t="str" cm="1">
        <f t="array" ref="I226">INDEX(products!$A$1:$G$49,MATCH(orders!$D226,products!$A$1:$A$49,0),MATCH(orders!I$1,products!$A$1:$G$1,0))</f>
        <v>Lib</v>
      </c>
      <c r="J226" t="str" cm="1">
        <f t="array" ref="J226">INDEX(products!$A$1:$G$49,MATCH(orders!$D226,products!$A$1:$A$49,0),MATCH(orders!J$1,products!$A$1:$G$1,0))</f>
        <v>D</v>
      </c>
      <c r="K226" cm="1">
        <f t="array" ref="K226">INDEX(products!$A$1:$G$49,MATCH(orders!$D226,products!$A$1:$A$49,0),MATCH(orders!K$1,products!$A$1:$G$1,0))</f>
        <v>2.5</v>
      </c>
      <c r="L226" s="4" cm="1">
        <f t="array" ref="L226">INDEX(products!$A$1:$G$49,MATCH(orders!$D226,products!$A$1:$A$49,0),MATCH(orders!L$1,products!$A$1:$G$1,0))</f>
        <v>29.785</v>
      </c>
      <c r="M226" s="4">
        <f t="shared" si="9"/>
        <v>119.14</v>
      </c>
      <c r="N226" t="str">
        <f t="shared" si="10"/>
        <v>Liberica</v>
      </c>
      <c r="O226" t="str">
        <f t="shared" si="11"/>
        <v>Dark</v>
      </c>
      <c r="P226" s="5" t="str">
        <f>IF(_xlfn.XLOOKUP(Orders[[#This Row],[Customer ID]],customers!A226:A1225,customers!I226:I1225,"")="Yes","Yes","No")</f>
        <v>Yes</v>
      </c>
    </row>
    <row r="227" spans="1:16">
      <c r="A227" s="2" t="s">
        <v>510</v>
      </c>
      <c r="B227" s="3">
        <v>44337</v>
      </c>
      <c r="C227" s="2" t="s">
        <v>511</v>
      </c>
      <c r="D227" t="s">
        <v>227</v>
      </c>
      <c r="E227" s="2">
        <v>4</v>
      </c>
      <c r="F227" s="2" t="str">
        <f>_xlfn.XLOOKUP(C227,customers!$A$1:$A$1001,customers!B226:B1226)</f>
        <v>Sim Pamphilon</v>
      </c>
      <c r="G227" s="2" t="str">
        <f>IF(_xlfn.XLOOKUP(C227,customers!$A$1:$A$1001,customers!$C$1:$C$1001,0)=0,"",(_xlfn.XLOOKUP(C227,customers!$A$1:$A$1001,customers!$C$1:$C$1001,0)))</f>
        <v>ewesterman69@si.edu</v>
      </c>
      <c r="H227" s="2" t="str">
        <f>_xlfn.XLOOKUP(C227,customers!$A$1:$A$1001,customers!$G$1:$G$1001,,0)</f>
        <v>Ireland</v>
      </c>
      <c r="I227" t="str" cm="1">
        <f t="array" ref="I227">INDEX(products!$A$1:$G$49,MATCH(orders!$D227,products!$A$1:$A$49,0),MATCH(orders!I$1,products!$A$1:$G$1,0))</f>
        <v>Rob</v>
      </c>
      <c r="J227" t="str" cm="1">
        <f t="array" ref="J227">INDEX(products!$A$1:$G$49,MATCH(orders!$D227,products!$A$1:$A$49,0),MATCH(orders!J$1,products!$A$1:$G$1,0))</f>
        <v>L</v>
      </c>
      <c r="K227" cm="1">
        <f t="array" ref="K227">INDEX(products!$A$1:$G$49,MATCH(orders!$D227,products!$A$1:$A$49,0),MATCH(orders!K$1,products!$A$1:$G$1,0))</f>
        <v>0.2</v>
      </c>
      <c r="L227" s="4" cm="1">
        <f t="array" ref="L227">INDEX(products!$A$1:$G$49,MATCH(orders!$D227,products!$A$1:$A$49,0),MATCH(orders!L$1,products!$A$1:$G$1,0))</f>
        <v>3.585</v>
      </c>
      <c r="M227" s="4">
        <f t="shared" si="9"/>
        <v>14.34</v>
      </c>
      <c r="N227" t="str">
        <f t="shared" si="10"/>
        <v>Robusta</v>
      </c>
      <c r="O227" t="str">
        <f t="shared" si="11"/>
        <v>Light</v>
      </c>
      <c r="P227" s="5" t="str">
        <f>IF(_xlfn.XLOOKUP(Orders[[#This Row],[Customer ID]],customers!A227:A1226,customers!I227:I1226,"")="Yes","Yes","No")</f>
        <v>No</v>
      </c>
    </row>
    <row r="228" spans="1:16">
      <c r="A228" s="2" t="s">
        <v>512</v>
      </c>
      <c r="B228" s="3">
        <v>43887</v>
      </c>
      <c r="C228" s="2" t="s">
        <v>513</v>
      </c>
      <c r="D228" t="s">
        <v>216</v>
      </c>
      <c r="E228" s="2">
        <v>5</v>
      </c>
      <c r="F228" s="2" t="str">
        <f>_xlfn.XLOOKUP(C228,customers!$A$1:$A$1001,customers!B227:B1227)</f>
        <v>Morgen Seson</v>
      </c>
      <c r="G228" s="2" t="str">
        <f>IF(_xlfn.XLOOKUP(C228,customers!$A$1:$A$1001,customers!$C$1:$C$1001,0)=0,"",(_xlfn.XLOOKUP(C228,customers!$A$1:$A$1001,customers!$C$1:$C$1001,0)))</f>
        <v>ahutchens6a@amazonaws.com</v>
      </c>
      <c r="H228" s="2" t="str">
        <f>_xlfn.XLOOKUP(C228,customers!$A$1:$A$1001,customers!$G$1:$G$1001,,0)</f>
        <v>United States</v>
      </c>
      <c r="I228" t="str" cm="1">
        <f t="array" ref="I228">INDEX(products!$A$1:$G$49,MATCH(orders!$D228,products!$A$1:$A$49,0),MATCH(orders!I$1,products!$A$1:$G$1,0))</f>
        <v>Ara</v>
      </c>
      <c r="J228" t="str" cm="1">
        <f t="array" ref="J228">INDEX(products!$A$1:$G$49,MATCH(orders!$D228,products!$A$1:$A$49,0),MATCH(orders!J$1,products!$A$1:$G$1,0))</f>
        <v>M</v>
      </c>
      <c r="K228" cm="1">
        <f t="array" ref="K228">INDEX(products!$A$1:$G$49,MATCH(orders!$D228,products!$A$1:$A$49,0),MATCH(orders!K$1,products!$A$1:$G$1,0))</f>
        <v>2.5</v>
      </c>
      <c r="L228" s="4" cm="1">
        <f t="array" ref="L228">INDEX(products!$A$1:$G$49,MATCH(orders!$D228,products!$A$1:$A$49,0),MATCH(orders!L$1,products!$A$1:$G$1,0))</f>
        <v>25.875</v>
      </c>
      <c r="M228" s="4">
        <f t="shared" si="9"/>
        <v>129.375</v>
      </c>
      <c r="N228" t="str">
        <f t="shared" si="10"/>
        <v>Arabica</v>
      </c>
      <c r="O228" t="str">
        <f t="shared" si="11"/>
        <v>Medium</v>
      </c>
      <c r="P228" s="5" t="str">
        <f>IF(_xlfn.XLOOKUP(Orders[[#This Row],[Customer ID]],customers!A228:A1227,customers!I228:I1227,"")="Yes","Yes","No")</f>
        <v>No</v>
      </c>
    </row>
    <row r="229" spans="1:16">
      <c r="A229" s="2" t="s">
        <v>514</v>
      </c>
      <c r="B229" s="3">
        <v>43880</v>
      </c>
      <c r="C229" s="2" t="s">
        <v>515</v>
      </c>
      <c r="D229" t="s">
        <v>146</v>
      </c>
      <c r="E229" s="2">
        <v>6</v>
      </c>
      <c r="F229" s="2" t="str">
        <f>_xlfn.XLOOKUP(C229,customers!$A$1:$A$1001,customers!B228:B1228)</f>
        <v>Reube Cawley</v>
      </c>
      <c r="G229" s="2" t="str">
        <f>IF(_xlfn.XLOOKUP(C229,customers!$A$1:$A$1001,customers!$C$1:$C$1001,0)=0,"",(_xlfn.XLOOKUP(C229,customers!$A$1:$A$1001,customers!$C$1:$C$1001,0)))</f>
        <v>nwyvill6b@naver.com</v>
      </c>
      <c r="H229" s="2" t="str">
        <f>_xlfn.XLOOKUP(C229,customers!$A$1:$A$1001,customers!$G$1:$G$1001,,0)</f>
        <v>United Kingdom</v>
      </c>
      <c r="I229" t="str" cm="1">
        <f t="array" ref="I229">INDEX(products!$A$1:$G$49,MATCH(orders!$D229,products!$A$1:$A$49,0),MATCH(orders!I$1,products!$A$1:$G$1,0))</f>
        <v>Rob</v>
      </c>
      <c r="J229" t="str" cm="1">
        <f t="array" ref="J229">INDEX(products!$A$1:$G$49,MATCH(orders!$D229,products!$A$1:$A$49,0),MATCH(orders!J$1,products!$A$1:$G$1,0))</f>
        <v>D</v>
      </c>
      <c r="K229" cm="1">
        <f t="array" ref="K229">INDEX(products!$A$1:$G$49,MATCH(orders!$D229,products!$A$1:$A$49,0),MATCH(orders!K$1,products!$A$1:$G$1,0))</f>
        <v>0.2</v>
      </c>
      <c r="L229" s="4" cm="1">
        <f t="array" ref="L229">INDEX(products!$A$1:$G$49,MATCH(orders!$D229,products!$A$1:$A$49,0),MATCH(orders!L$1,products!$A$1:$G$1,0))</f>
        <v>2.685</v>
      </c>
      <c r="M229" s="4">
        <f t="shared" si="9"/>
        <v>16.11</v>
      </c>
      <c r="N229" t="str">
        <f t="shared" si="10"/>
        <v>Robusta</v>
      </c>
      <c r="O229" t="str">
        <f t="shared" si="11"/>
        <v>Dark</v>
      </c>
      <c r="P229" s="5" t="str">
        <f>IF(_xlfn.XLOOKUP(Orders[[#This Row],[Customer ID]],customers!A229:A1228,customers!I229:I1228,"")="Yes","Yes","No")</f>
        <v>Yes</v>
      </c>
    </row>
    <row r="230" spans="1:16">
      <c r="A230" s="2" t="s">
        <v>516</v>
      </c>
      <c r="B230" s="3">
        <v>44376</v>
      </c>
      <c r="C230" s="2" t="s">
        <v>517</v>
      </c>
      <c r="D230" t="s">
        <v>227</v>
      </c>
      <c r="E230" s="2">
        <v>5</v>
      </c>
      <c r="F230" s="2" t="str">
        <f>_xlfn.XLOOKUP(C230,customers!$A$1:$A$1001,customers!B229:B1229)</f>
        <v>Agnes Adamides</v>
      </c>
      <c r="G230" s="2" t="str">
        <f>IF(_xlfn.XLOOKUP(C230,customers!$A$1:$A$1001,customers!$C$1:$C$1001,0)=0,"",(_xlfn.XLOOKUP(C230,customers!$A$1:$A$1001,customers!$C$1:$C$1001,0)))</f>
        <v>bmathon6c@barnesandnoble.com</v>
      </c>
      <c r="H230" s="2" t="str">
        <f>_xlfn.XLOOKUP(C230,customers!$A$1:$A$1001,customers!$G$1:$G$1001,,0)</f>
        <v>United States</v>
      </c>
      <c r="I230" t="str" cm="1">
        <f t="array" ref="I230">INDEX(products!$A$1:$G$49,MATCH(orders!$D230,products!$A$1:$A$49,0),MATCH(orders!I$1,products!$A$1:$G$1,0))</f>
        <v>Rob</v>
      </c>
      <c r="J230" t="str" cm="1">
        <f t="array" ref="J230">INDEX(products!$A$1:$G$49,MATCH(orders!$D230,products!$A$1:$A$49,0),MATCH(orders!J$1,products!$A$1:$G$1,0))</f>
        <v>L</v>
      </c>
      <c r="K230" cm="1">
        <f t="array" ref="K230">INDEX(products!$A$1:$G$49,MATCH(orders!$D230,products!$A$1:$A$49,0),MATCH(orders!K$1,products!$A$1:$G$1,0))</f>
        <v>0.2</v>
      </c>
      <c r="L230" s="4" cm="1">
        <f t="array" ref="L230">INDEX(products!$A$1:$G$49,MATCH(orders!$D230,products!$A$1:$A$49,0),MATCH(orders!L$1,products!$A$1:$G$1,0))</f>
        <v>3.585</v>
      </c>
      <c r="M230" s="4">
        <f t="shared" si="9"/>
        <v>17.925</v>
      </c>
      <c r="N230" t="str">
        <f t="shared" si="10"/>
        <v>Robusta</v>
      </c>
      <c r="O230" t="str">
        <f t="shared" si="11"/>
        <v>Light</v>
      </c>
      <c r="P230" s="5" t="str">
        <f>IF(_xlfn.XLOOKUP(Orders[[#This Row],[Customer ID]],customers!A230:A1229,customers!I230:I1229,"")="Yes","Yes","No")</f>
        <v>No</v>
      </c>
    </row>
    <row r="231" spans="1:16">
      <c r="A231" s="2" t="s">
        <v>518</v>
      </c>
      <c r="B231" s="3">
        <v>44282</v>
      </c>
      <c r="C231" s="2" t="s">
        <v>519</v>
      </c>
      <c r="D231" t="s">
        <v>122</v>
      </c>
      <c r="E231" s="2">
        <v>2</v>
      </c>
      <c r="F231" s="2" t="str">
        <f>_xlfn.XLOOKUP(C231,customers!$A$1:$A$1001,customers!B230:B1230)</f>
        <v>Rodolfo Willoway</v>
      </c>
      <c r="G231" s="2" t="str">
        <f>IF(_xlfn.XLOOKUP(C231,customers!$A$1:$A$1001,customers!$C$1:$C$1001,0)=0,"",(_xlfn.XLOOKUP(C231,customers!$A$1:$A$1001,customers!$C$1:$C$1001,0)))</f>
        <v>kstreight6d@about.com</v>
      </c>
      <c r="H231" s="2" t="str">
        <f>_xlfn.XLOOKUP(C231,customers!$A$1:$A$1001,customers!$G$1:$G$1001,,0)</f>
        <v>United States</v>
      </c>
      <c r="I231" t="str" cm="1">
        <f t="array" ref="I231">INDEX(products!$A$1:$G$49,MATCH(orders!$D231,products!$A$1:$A$49,0),MATCH(orders!I$1,products!$A$1:$G$1,0))</f>
        <v>Lib</v>
      </c>
      <c r="J231" t="str" cm="1">
        <f t="array" ref="J231">INDEX(products!$A$1:$G$49,MATCH(orders!$D231,products!$A$1:$A$49,0),MATCH(orders!J$1,products!$A$1:$G$1,0))</f>
        <v>M</v>
      </c>
      <c r="K231" cm="1">
        <f t="array" ref="K231">INDEX(products!$A$1:$G$49,MATCH(orders!$D231,products!$A$1:$A$49,0),MATCH(orders!K$1,products!$A$1:$G$1,0))</f>
        <v>0.2</v>
      </c>
      <c r="L231" s="4" cm="1">
        <f t="array" ref="L231">INDEX(products!$A$1:$G$49,MATCH(orders!$D231,products!$A$1:$A$49,0),MATCH(orders!L$1,products!$A$1:$G$1,0))</f>
        <v>4.365</v>
      </c>
      <c r="M231" s="4">
        <f t="shared" si="9"/>
        <v>8.73</v>
      </c>
      <c r="N231" t="str">
        <f t="shared" si="10"/>
        <v>Liberica</v>
      </c>
      <c r="O231" t="str">
        <f t="shared" si="11"/>
        <v>Medium</v>
      </c>
      <c r="P231" s="5" t="str">
        <f>IF(_xlfn.XLOOKUP(Orders[[#This Row],[Customer ID]],customers!A231:A1230,customers!I231:I1230,"")="Yes","Yes","No")</f>
        <v>No</v>
      </c>
    </row>
    <row r="232" spans="1:16">
      <c r="A232" s="2" t="s">
        <v>520</v>
      </c>
      <c r="B232" s="3">
        <v>44496</v>
      </c>
      <c r="C232" s="2" t="s">
        <v>521</v>
      </c>
      <c r="D232" t="s">
        <v>216</v>
      </c>
      <c r="E232" s="2">
        <v>2</v>
      </c>
      <c r="F232" s="2" t="str">
        <f>_xlfn.XLOOKUP(C232,customers!$A$1:$A$1001,customers!B231:B1231)</f>
        <v>Araldo Bilbrook</v>
      </c>
      <c r="G232" s="2" t="str">
        <f>IF(_xlfn.XLOOKUP(C232,customers!$A$1:$A$1001,customers!$C$1:$C$1001,0)=0,"",(_xlfn.XLOOKUP(C232,customers!$A$1:$A$1001,customers!$C$1:$C$1001,0)))</f>
        <v>pcutchie6e@globo.com</v>
      </c>
      <c r="H232" s="2" t="str">
        <f>_xlfn.XLOOKUP(C232,customers!$A$1:$A$1001,customers!$G$1:$G$1001,,0)</f>
        <v>United States</v>
      </c>
      <c r="I232" t="str" cm="1">
        <f t="array" ref="I232">INDEX(products!$A$1:$G$49,MATCH(orders!$D232,products!$A$1:$A$49,0),MATCH(orders!I$1,products!$A$1:$G$1,0))</f>
        <v>Ara</v>
      </c>
      <c r="J232" t="str" cm="1">
        <f t="array" ref="J232">INDEX(products!$A$1:$G$49,MATCH(orders!$D232,products!$A$1:$A$49,0),MATCH(orders!J$1,products!$A$1:$G$1,0))</f>
        <v>M</v>
      </c>
      <c r="K232" cm="1">
        <f t="array" ref="K232">INDEX(products!$A$1:$G$49,MATCH(orders!$D232,products!$A$1:$A$49,0),MATCH(orders!K$1,products!$A$1:$G$1,0))</f>
        <v>2.5</v>
      </c>
      <c r="L232" s="4" cm="1">
        <f t="array" ref="L232">INDEX(products!$A$1:$G$49,MATCH(orders!$D232,products!$A$1:$A$49,0),MATCH(orders!L$1,products!$A$1:$G$1,0))</f>
        <v>25.875</v>
      </c>
      <c r="M232" s="4">
        <f t="shared" si="9"/>
        <v>51.75</v>
      </c>
      <c r="N232" t="str">
        <f t="shared" si="10"/>
        <v>Arabica</v>
      </c>
      <c r="O232" t="str">
        <f t="shared" si="11"/>
        <v>Medium</v>
      </c>
      <c r="P232" s="5" t="str">
        <f>IF(_xlfn.XLOOKUP(Orders[[#This Row],[Customer ID]],customers!A232:A1231,customers!I232:I1231,"")="Yes","Yes","No")</f>
        <v>No</v>
      </c>
    </row>
    <row r="233" spans="1:16">
      <c r="A233" s="2" t="s">
        <v>522</v>
      </c>
      <c r="B233" s="3">
        <v>43628</v>
      </c>
      <c r="C233" s="2" t="s">
        <v>523</v>
      </c>
      <c r="D233" t="s">
        <v>122</v>
      </c>
      <c r="E233" s="2">
        <v>2</v>
      </c>
      <c r="F233" s="2" t="str">
        <f>_xlfn.XLOOKUP(C233,customers!$A$1:$A$1001,customers!B232:B1232)</f>
        <v>Borg Daile</v>
      </c>
      <c r="G233" s="2" t="str">
        <f>IF(_xlfn.XLOOKUP(C233,customers!$A$1:$A$1001,customers!$C$1:$C$1001,0)=0,"",(_xlfn.XLOOKUP(C233,customers!$A$1:$A$1001,customers!$C$1:$C$1001,0)))</f>
        <v/>
      </c>
      <c r="H233" s="2" t="str">
        <f>_xlfn.XLOOKUP(C233,customers!$A$1:$A$1001,customers!$G$1:$G$1001,,0)</f>
        <v>United States</v>
      </c>
      <c r="I233" t="str" cm="1">
        <f t="array" ref="I233">INDEX(products!$A$1:$G$49,MATCH(orders!$D233,products!$A$1:$A$49,0),MATCH(orders!I$1,products!$A$1:$G$1,0))</f>
        <v>Lib</v>
      </c>
      <c r="J233" t="str" cm="1">
        <f t="array" ref="J233">INDEX(products!$A$1:$G$49,MATCH(orders!$D233,products!$A$1:$A$49,0),MATCH(orders!J$1,products!$A$1:$G$1,0))</f>
        <v>M</v>
      </c>
      <c r="K233" cm="1">
        <f t="array" ref="K233">INDEX(products!$A$1:$G$49,MATCH(orders!$D233,products!$A$1:$A$49,0),MATCH(orders!K$1,products!$A$1:$G$1,0))</f>
        <v>0.2</v>
      </c>
      <c r="L233" s="4" cm="1">
        <f t="array" ref="L233">INDEX(products!$A$1:$G$49,MATCH(orders!$D233,products!$A$1:$A$49,0),MATCH(orders!L$1,products!$A$1:$G$1,0))</f>
        <v>4.365</v>
      </c>
      <c r="M233" s="4">
        <f t="shared" si="9"/>
        <v>8.73</v>
      </c>
      <c r="N233" t="str">
        <f t="shared" si="10"/>
        <v>Liberica</v>
      </c>
      <c r="O233" t="str">
        <f t="shared" si="11"/>
        <v>Medium</v>
      </c>
      <c r="P233" s="5" t="str">
        <f>IF(_xlfn.XLOOKUP(Orders[[#This Row],[Customer ID]],customers!A233:A1232,customers!I233:I1232,"")="Yes","Yes","No")</f>
        <v>Yes</v>
      </c>
    </row>
    <row r="234" spans="1:16">
      <c r="A234" s="2" t="s">
        <v>524</v>
      </c>
      <c r="B234" s="3">
        <v>44010</v>
      </c>
      <c r="C234" s="2" t="s">
        <v>525</v>
      </c>
      <c r="D234" t="s">
        <v>64</v>
      </c>
      <c r="E234" s="2">
        <v>5</v>
      </c>
      <c r="F234" s="2" t="str">
        <f>_xlfn.XLOOKUP(C234,customers!$A$1:$A$1001,customers!B233:B1233)</f>
        <v>Annetta Brentnall</v>
      </c>
      <c r="G234" s="2" t="str">
        <f>IF(_xlfn.XLOOKUP(C234,customers!$A$1:$A$1001,customers!$C$1:$C$1001,0)=0,"",(_xlfn.XLOOKUP(C234,customers!$A$1:$A$1001,customers!$C$1:$C$1001,0)))</f>
        <v>cgheraldi6g@opera.com</v>
      </c>
      <c r="H234" s="2" t="str">
        <f>_xlfn.XLOOKUP(C234,customers!$A$1:$A$1001,customers!$G$1:$G$1001,,0)</f>
        <v>United Kingdom</v>
      </c>
      <c r="I234" t="str" cm="1">
        <f t="array" ref="I234">INDEX(products!$A$1:$G$49,MATCH(orders!$D234,products!$A$1:$A$49,0),MATCH(orders!I$1,products!$A$1:$G$1,0))</f>
        <v>Lib</v>
      </c>
      <c r="J234" t="str" cm="1">
        <f t="array" ref="J234">INDEX(products!$A$1:$G$49,MATCH(orders!$D234,products!$A$1:$A$49,0),MATCH(orders!J$1,products!$A$1:$G$1,0))</f>
        <v>L</v>
      </c>
      <c r="K234" cm="1">
        <f t="array" ref="K234">INDEX(products!$A$1:$G$49,MATCH(orders!$D234,products!$A$1:$A$49,0),MATCH(orders!K$1,products!$A$1:$G$1,0))</f>
        <v>0.2</v>
      </c>
      <c r="L234" s="4" cm="1">
        <f t="array" ref="L234">INDEX(products!$A$1:$G$49,MATCH(orders!$D234,products!$A$1:$A$49,0),MATCH(orders!L$1,products!$A$1:$G$1,0))</f>
        <v>4.755</v>
      </c>
      <c r="M234" s="4">
        <f t="shared" si="9"/>
        <v>23.775</v>
      </c>
      <c r="N234" t="str">
        <f t="shared" si="10"/>
        <v>Liberica</v>
      </c>
      <c r="O234" t="str">
        <f t="shared" si="11"/>
        <v>Light</v>
      </c>
      <c r="P234" s="5" t="str">
        <f>IF(_xlfn.XLOOKUP(Orders[[#This Row],[Customer ID]],customers!A234:A1233,customers!I234:I1233,"")="Yes","Yes","No")</f>
        <v>No</v>
      </c>
    </row>
    <row r="235" spans="1:16">
      <c r="A235" s="2" t="s">
        <v>526</v>
      </c>
      <c r="B235" s="3">
        <v>44278</v>
      </c>
      <c r="C235" s="2" t="s">
        <v>527</v>
      </c>
      <c r="D235" t="s">
        <v>109</v>
      </c>
      <c r="E235" s="2">
        <v>5</v>
      </c>
      <c r="F235" s="2" t="str">
        <f>_xlfn.XLOOKUP(C235,customers!$A$1:$A$1001,customers!B234:B1234)</f>
        <v>Dagny Kornel</v>
      </c>
      <c r="G235" s="2" t="str">
        <f>IF(_xlfn.XLOOKUP(C235,customers!$A$1:$A$1001,customers!$C$1:$C$1001,0)=0,"",(_xlfn.XLOOKUP(C235,customers!$A$1:$A$1001,customers!$C$1:$C$1001,0)))</f>
        <v>bkenwell6h@over-blog.com</v>
      </c>
      <c r="H235" s="2" t="str">
        <f>_xlfn.XLOOKUP(C235,customers!$A$1:$A$1001,customers!$G$1:$G$1001,,0)</f>
        <v>United States</v>
      </c>
      <c r="I235" t="str" cm="1">
        <f t="array" ref="I235">INDEX(products!$A$1:$G$49,MATCH(orders!$D235,products!$A$1:$A$49,0),MATCH(orders!I$1,products!$A$1:$G$1,0))</f>
        <v>Exc</v>
      </c>
      <c r="J235" t="str" cm="1">
        <f t="array" ref="J235">INDEX(products!$A$1:$G$49,MATCH(orders!$D235,products!$A$1:$A$49,0),MATCH(orders!J$1,products!$A$1:$G$1,0))</f>
        <v>M</v>
      </c>
      <c r="K235" cm="1">
        <f t="array" ref="K235">INDEX(products!$A$1:$G$49,MATCH(orders!$D235,products!$A$1:$A$49,0),MATCH(orders!K$1,products!$A$1:$G$1,0))</f>
        <v>0.2</v>
      </c>
      <c r="L235" s="4" cm="1">
        <f t="array" ref="L235">INDEX(products!$A$1:$G$49,MATCH(orders!$D235,products!$A$1:$A$49,0),MATCH(orders!L$1,products!$A$1:$G$1,0))</f>
        <v>4.125</v>
      </c>
      <c r="M235" s="4">
        <f t="shared" si="9"/>
        <v>20.625</v>
      </c>
      <c r="N235" t="str">
        <f t="shared" si="10"/>
        <v>Excelsa</v>
      </c>
      <c r="O235" t="str">
        <f t="shared" si="11"/>
        <v>Medium</v>
      </c>
      <c r="P235" s="5" t="str">
        <f>IF(_xlfn.XLOOKUP(Orders[[#This Row],[Customer ID]],customers!A235:A1234,customers!I235:I1234,"")="Yes","Yes","No")</f>
        <v>No</v>
      </c>
    </row>
    <row r="236" spans="1:16">
      <c r="A236" s="2" t="s">
        <v>528</v>
      </c>
      <c r="B236" s="3">
        <v>44602</v>
      </c>
      <c r="C236" s="2" t="s">
        <v>529</v>
      </c>
      <c r="D236" t="s">
        <v>149</v>
      </c>
      <c r="E236" s="2">
        <v>1</v>
      </c>
      <c r="F236" s="2" t="str">
        <f>_xlfn.XLOOKUP(C236,customers!$A$1:$A$1001,customers!B235:B1235)</f>
        <v>Julius Mccaull</v>
      </c>
      <c r="G236" s="2" t="str">
        <f>IF(_xlfn.XLOOKUP(C236,customers!$A$1:$A$1001,customers!$C$1:$C$1001,0)=0,"",(_xlfn.XLOOKUP(C236,customers!$A$1:$A$1001,customers!$C$1:$C$1001,0)))</f>
        <v>tsutty6i@google.es</v>
      </c>
      <c r="H236" s="2" t="str">
        <f>_xlfn.XLOOKUP(C236,customers!$A$1:$A$1001,customers!$G$1:$G$1001,,0)</f>
        <v>United States</v>
      </c>
      <c r="I236" t="str" cm="1">
        <f t="array" ref="I236">INDEX(products!$A$1:$G$49,MATCH(orders!$D236,products!$A$1:$A$49,0),MATCH(orders!I$1,products!$A$1:$G$1,0))</f>
        <v>Lib</v>
      </c>
      <c r="J236" t="str" cm="1">
        <f t="array" ref="J236">INDEX(products!$A$1:$G$49,MATCH(orders!$D236,products!$A$1:$A$49,0),MATCH(orders!J$1,products!$A$1:$G$1,0))</f>
        <v>L</v>
      </c>
      <c r="K236" cm="1">
        <f t="array" ref="K236">INDEX(products!$A$1:$G$49,MATCH(orders!$D236,products!$A$1:$A$49,0),MATCH(orders!K$1,products!$A$1:$G$1,0))</f>
        <v>2.5</v>
      </c>
      <c r="L236" s="4" cm="1">
        <f t="array" ref="L236">INDEX(products!$A$1:$G$49,MATCH(orders!$D236,products!$A$1:$A$49,0),MATCH(orders!L$1,products!$A$1:$G$1,0))</f>
        <v>36.455</v>
      </c>
      <c r="M236" s="4">
        <f t="shared" si="9"/>
        <v>36.455</v>
      </c>
      <c r="N236" t="str">
        <f t="shared" si="10"/>
        <v>Liberica</v>
      </c>
      <c r="O236" t="str">
        <f t="shared" si="11"/>
        <v>Light</v>
      </c>
      <c r="P236" s="5" t="str">
        <f>IF(_xlfn.XLOOKUP(Orders[[#This Row],[Customer ID]],customers!A236:A1235,customers!I236:I1235,"")="Yes","Yes","No")</f>
        <v>No</v>
      </c>
    </row>
    <row r="237" spans="1:16">
      <c r="A237" s="2" t="s">
        <v>530</v>
      </c>
      <c r="B237" s="3">
        <v>43571</v>
      </c>
      <c r="C237" s="2" t="s">
        <v>531</v>
      </c>
      <c r="D237" t="s">
        <v>149</v>
      </c>
      <c r="E237" s="2">
        <v>5</v>
      </c>
      <c r="F237" s="2" t="str">
        <f>_xlfn.XLOOKUP(C237,customers!$A$1:$A$1001,customers!B236:B1236)</f>
        <v>Alberto Hutchinson</v>
      </c>
      <c r="G237" s="2" t="str">
        <f>IF(_xlfn.XLOOKUP(C237,customers!$A$1:$A$1001,customers!$C$1:$C$1001,0)=0,"",(_xlfn.XLOOKUP(C237,customers!$A$1:$A$1001,customers!$C$1:$C$1001,0)))</f>
        <v/>
      </c>
      <c r="H237" s="2" t="str">
        <f>_xlfn.XLOOKUP(C237,customers!$A$1:$A$1001,customers!$G$1:$G$1001,,0)</f>
        <v>Ireland</v>
      </c>
      <c r="I237" t="str" cm="1">
        <f t="array" ref="I237">INDEX(products!$A$1:$G$49,MATCH(orders!$D237,products!$A$1:$A$49,0),MATCH(orders!I$1,products!$A$1:$G$1,0))</f>
        <v>Lib</v>
      </c>
      <c r="J237" t="str" cm="1">
        <f t="array" ref="J237">INDEX(products!$A$1:$G$49,MATCH(orders!$D237,products!$A$1:$A$49,0),MATCH(orders!J$1,products!$A$1:$G$1,0))</f>
        <v>L</v>
      </c>
      <c r="K237" cm="1">
        <f t="array" ref="K237">INDEX(products!$A$1:$G$49,MATCH(orders!$D237,products!$A$1:$A$49,0),MATCH(orders!K$1,products!$A$1:$G$1,0))</f>
        <v>2.5</v>
      </c>
      <c r="L237" s="4" cm="1">
        <f t="array" ref="L237">INDEX(products!$A$1:$G$49,MATCH(orders!$D237,products!$A$1:$A$49,0),MATCH(orders!L$1,products!$A$1:$G$1,0))</f>
        <v>36.455</v>
      </c>
      <c r="M237" s="4">
        <f t="shared" si="9"/>
        <v>182.275</v>
      </c>
      <c r="N237" t="str">
        <f t="shared" si="10"/>
        <v>Liberica</v>
      </c>
      <c r="O237" t="str">
        <f t="shared" si="11"/>
        <v>Light</v>
      </c>
      <c r="P237" s="5" t="str">
        <f>IF(_xlfn.XLOOKUP(Orders[[#This Row],[Customer ID]],customers!A237:A1236,customers!I237:I1236,"")="Yes","Yes","No")</f>
        <v>No</v>
      </c>
    </row>
    <row r="238" spans="1:16">
      <c r="A238" s="2" t="s">
        <v>532</v>
      </c>
      <c r="B238" s="3">
        <v>43873</v>
      </c>
      <c r="C238" s="2" t="s">
        <v>533</v>
      </c>
      <c r="D238" t="s">
        <v>154</v>
      </c>
      <c r="E238" s="2">
        <v>3</v>
      </c>
      <c r="F238" s="2" t="str">
        <f>_xlfn.XLOOKUP(C238,customers!$A$1:$A$1001,customers!B237:B1237)</f>
        <v>Roxine Drivers</v>
      </c>
      <c r="G238" s="2" t="str">
        <f>IF(_xlfn.XLOOKUP(C238,customers!$A$1:$A$1001,customers!$C$1:$C$1001,0)=0,"",(_xlfn.XLOOKUP(C238,customers!$A$1:$A$1001,customers!$C$1:$C$1001,0)))</f>
        <v>charce6k@cafepress.com</v>
      </c>
      <c r="H238" s="2" t="str">
        <f>_xlfn.XLOOKUP(C238,customers!$A$1:$A$1001,customers!$G$1:$G$1001,,0)</f>
        <v>Ireland</v>
      </c>
      <c r="I238" t="str" cm="1">
        <f t="array" ref="I238">INDEX(products!$A$1:$G$49,MATCH(orders!$D238,products!$A$1:$A$49,0),MATCH(orders!I$1,products!$A$1:$G$1,0))</f>
        <v>Lib</v>
      </c>
      <c r="J238" t="str" cm="1">
        <f t="array" ref="J238">INDEX(products!$A$1:$G$49,MATCH(orders!$D238,products!$A$1:$A$49,0),MATCH(orders!J$1,products!$A$1:$G$1,0))</f>
        <v>D</v>
      </c>
      <c r="K238" cm="1">
        <f t="array" ref="K238">INDEX(products!$A$1:$G$49,MATCH(orders!$D238,products!$A$1:$A$49,0),MATCH(orders!K$1,products!$A$1:$G$1,0))</f>
        <v>2.5</v>
      </c>
      <c r="L238" s="4" cm="1">
        <f t="array" ref="L238">INDEX(products!$A$1:$G$49,MATCH(orders!$D238,products!$A$1:$A$49,0),MATCH(orders!L$1,products!$A$1:$G$1,0))</f>
        <v>29.785</v>
      </c>
      <c r="M238" s="4">
        <f t="shared" si="9"/>
        <v>89.355</v>
      </c>
      <c r="N238" t="str">
        <f t="shared" si="10"/>
        <v>Liberica</v>
      </c>
      <c r="O238" t="str">
        <f t="shared" si="11"/>
        <v>Dark</v>
      </c>
      <c r="P238" s="5" t="str">
        <f>IF(_xlfn.XLOOKUP(Orders[[#This Row],[Customer ID]],customers!A238:A1237,customers!I238:I1237,"")="Yes","Yes","No")</f>
        <v>No</v>
      </c>
    </row>
    <row r="239" spans="1:16">
      <c r="A239" s="2" t="s">
        <v>534</v>
      </c>
      <c r="B239" s="3">
        <v>44563</v>
      </c>
      <c r="C239" s="2" t="s">
        <v>535</v>
      </c>
      <c r="D239" t="s">
        <v>227</v>
      </c>
      <c r="E239" s="2">
        <v>1</v>
      </c>
      <c r="F239" s="2" t="str">
        <f>_xlfn.XLOOKUP(C239,customers!$A$1:$A$1001,customers!B238:B1238)</f>
        <v>Granger Smallcombe</v>
      </c>
      <c r="G239" s="2" t="str">
        <f>IF(_xlfn.XLOOKUP(C239,customers!$A$1:$A$1001,customers!$C$1:$C$1001,0)=0,"",(_xlfn.XLOOKUP(C239,customers!$A$1:$A$1001,customers!$C$1:$C$1001,0)))</f>
        <v/>
      </c>
      <c r="H239" s="2" t="str">
        <f>_xlfn.XLOOKUP(C239,customers!$A$1:$A$1001,customers!$G$1:$G$1001,,0)</f>
        <v>United States</v>
      </c>
      <c r="I239" t="str" cm="1">
        <f t="array" ref="I239">INDEX(products!$A$1:$G$49,MATCH(orders!$D239,products!$A$1:$A$49,0),MATCH(orders!I$1,products!$A$1:$G$1,0))</f>
        <v>Rob</v>
      </c>
      <c r="J239" t="str" cm="1">
        <f t="array" ref="J239">INDEX(products!$A$1:$G$49,MATCH(orders!$D239,products!$A$1:$A$49,0),MATCH(orders!J$1,products!$A$1:$G$1,0))</f>
        <v>L</v>
      </c>
      <c r="K239" cm="1">
        <f t="array" ref="K239">INDEX(products!$A$1:$G$49,MATCH(orders!$D239,products!$A$1:$A$49,0),MATCH(orders!K$1,products!$A$1:$G$1,0))</f>
        <v>0.2</v>
      </c>
      <c r="L239" s="4" cm="1">
        <f t="array" ref="L239">INDEX(products!$A$1:$G$49,MATCH(orders!$D239,products!$A$1:$A$49,0),MATCH(orders!L$1,products!$A$1:$G$1,0))</f>
        <v>3.585</v>
      </c>
      <c r="M239" s="4">
        <f t="shared" si="9"/>
        <v>3.585</v>
      </c>
      <c r="N239" t="str">
        <f t="shared" si="10"/>
        <v>Robusta</v>
      </c>
      <c r="O239" t="str">
        <f t="shared" si="11"/>
        <v>Light</v>
      </c>
      <c r="P239" s="5" t="str">
        <f>IF(_xlfn.XLOOKUP(Orders[[#This Row],[Customer ID]],customers!A239:A1238,customers!I239:I1238,"")="Yes","Yes","No")</f>
        <v>Yes</v>
      </c>
    </row>
    <row r="240" spans="1:16">
      <c r="A240" s="2" t="s">
        <v>536</v>
      </c>
      <c r="B240" s="3">
        <v>44172</v>
      </c>
      <c r="C240" s="2" t="s">
        <v>537</v>
      </c>
      <c r="D240" t="s">
        <v>86</v>
      </c>
      <c r="E240" s="2">
        <v>2</v>
      </c>
      <c r="F240" s="2" t="str">
        <f>_xlfn.XLOOKUP(C240,customers!$A$1:$A$1001,customers!B239:B1239)</f>
        <v>Gardy Dimitriou</v>
      </c>
      <c r="G240" s="2" t="str">
        <f>IF(_xlfn.XLOOKUP(C240,customers!$A$1:$A$1001,customers!$C$1:$C$1001,0)=0,"",(_xlfn.XLOOKUP(C240,customers!$A$1:$A$1001,customers!$C$1:$C$1001,0)))</f>
        <v>fdrysdale6m@symantec.com</v>
      </c>
      <c r="H240" s="2" t="str">
        <f>_xlfn.XLOOKUP(C240,customers!$A$1:$A$1001,customers!$G$1:$G$1001,,0)</f>
        <v>United States</v>
      </c>
      <c r="I240" t="str" cm="1">
        <f t="array" ref="I240">INDEX(products!$A$1:$G$49,MATCH(orders!$D240,products!$A$1:$A$49,0),MATCH(orders!I$1,products!$A$1:$G$1,0))</f>
        <v>Rob</v>
      </c>
      <c r="J240" t="str" cm="1">
        <f t="array" ref="J240">INDEX(products!$A$1:$G$49,MATCH(orders!$D240,products!$A$1:$A$49,0),MATCH(orders!J$1,products!$A$1:$G$1,0))</f>
        <v>M</v>
      </c>
      <c r="K240" cm="1">
        <f t="array" ref="K240">INDEX(products!$A$1:$G$49,MATCH(orders!$D240,products!$A$1:$A$49,0),MATCH(orders!K$1,products!$A$1:$G$1,0))</f>
        <v>2.5</v>
      </c>
      <c r="L240" s="4" cm="1">
        <f t="array" ref="L240">INDEX(products!$A$1:$G$49,MATCH(orders!$D240,products!$A$1:$A$49,0),MATCH(orders!L$1,products!$A$1:$G$1,0))</f>
        <v>22.885</v>
      </c>
      <c r="M240" s="4">
        <f t="shared" si="9"/>
        <v>45.77</v>
      </c>
      <c r="N240" t="str">
        <f t="shared" si="10"/>
        <v>Robusta</v>
      </c>
      <c r="O240" t="str">
        <f t="shared" si="11"/>
        <v>Medium</v>
      </c>
      <c r="P240" s="5" t="str">
        <f>IF(_xlfn.XLOOKUP(Orders[[#This Row],[Customer ID]],customers!A240:A1239,customers!I240:I1239,"")="Yes","Yes","No")</f>
        <v>Yes</v>
      </c>
    </row>
    <row r="241" spans="1:16">
      <c r="A241" s="2" t="s">
        <v>538</v>
      </c>
      <c r="B241" s="3">
        <v>43881</v>
      </c>
      <c r="C241" s="2" t="s">
        <v>539</v>
      </c>
      <c r="D241" t="s">
        <v>182</v>
      </c>
      <c r="E241" s="2">
        <v>4</v>
      </c>
      <c r="F241" s="2" t="str">
        <f>_xlfn.XLOOKUP(C241,customers!$A$1:$A$1001,customers!B240:B1240)</f>
        <v>Ailey Brash</v>
      </c>
      <c r="G241" s="2" t="str">
        <f>IF(_xlfn.XLOOKUP(C241,customers!$A$1:$A$1001,customers!$C$1:$C$1001,0)=0,"",(_xlfn.XLOOKUP(C241,customers!$A$1:$A$1001,customers!$C$1:$C$1001,0)))</f>
        <v>dmagowan6n@fc2.com</v>
      </c>
      <c r="H241" s="2" t="str">
        <f>_xlfn.XLOOKUP(C241,customers!$A$1:$A$1001,customers!$G$1:$G$1001,,0)</f>
        <v>United States</v>
      </c>
      <c r="I241" t="str" cm="1">
        <f t="array" ref="I241">INDEX(products!$A$1:$G$49,MATCH(orders!$D241,products!$A$1:$A$49,0),MATCH(orders!I$1,products!$A$1:$G$1,0))</f>
        <v>Exc</v>
      </c>
      <c r="J241" t="str" cm="1">
        <f t="array" ref="J241">INDEX(products!$A$1:$G$49,MATCH(orders!$D241,products!$A$1:$A$49,0),MATCH(orders!J$1,products!$A$1:$G$1,0))</f>
        <v>L</v>
      </c>
      <c r="K241" cm="1">
        <f t="array" ref="K241">INDEX(products!$A$1:$G$49,MATCH(orders!$D241,products!$A$1:$A$49,0),MATCH(orders!K$1,products!$A$1:$G$1,0))</f>
        <v>1</v>
      </c>
      <c r="L241" s="4" cm="1">
        <f t="array" ref="L241">INDEX(products!$A$1:$G$49,MATCH(orders!$D241,products!$A$1:$A$49,0),MATCH(orders!L$1,products!$A$1:$G$1,0))</f>
        <v>14.85</v>
      </c>
      <c r="M241" s="4">
        <f t="shared" si="9"/>
        <v>59.4</v>
      </c>
      <c r="N241" t="str">
        <f t="shared" si="10"/>
        <v>Excelsa</v>
      </c>
      <c r="O241" t="str">
        <f t="shared" si="11"/>
        <v>Light</v>
      </c>
      <c r="P241" s="5" t="str">
        <f>IF(_xlfn.XLOOKUP(Orders[[#This Row],[Customer ID]],customers!A241:A1240,customers!I241:I1240,"")="Yes","Yes","No")</f>
        <v>No</v>
      </c>
    </row>
    <row r="242" spans="1:16">
      <c r="A242" s="2" t="s">
        <v>540</v>
      </c>
      <c r="B242" s="3">
        <v>43993</v>
      </c>
      <c r="C242" s="2" t="s">
        <v>541</v>
      </c>
      <c r="D242" t="s">
        <v>216</v>
      </c>
      <c r="E242" s="2">
        <v>6</v>
      </c>
      <c r="F242" s="2" t="str">
        <f>_xlfn.XLOOKUP(C242,customers!$A$1:$A$1001,customers!B241:B1241)</f>
        <v>Wendeline McInerney</v>
      </c>
      <c r="G242" s="2" t="str">
        <f>IF(_xlfn.XLOOKUP(C242,customers!$A$1:$A$1001,customers!$C$1:$C$1001,0)=0,"",(_xlfn.XLOOKUP(C242,customers!$A$1:$A$1001,customers!$C$1:$C$1001,0)))</f>
        <v/>
      </c>
      <c r="H242" s="2" t="str">
        <f>_xlfn.XLOOKUP(C242,customers!$A$1:$A$1001,customers!$G$1:$G$1001,,0)</f>
        <v>United States</v>
      </c>
      <c r="I242" t="str" cm="1">
        <f t="array" ref="I242">INDEX(products!$A$1:$G$49,MATCH(orders!$D242,products!$A$1:$A$49,0),MATCH(orders!I$1,products!$A$1:$G$1,0))</f>
        <v>Ara</v>
      </c>
      <c r="J242" t="str" cm="1">
        <f t="array" ref="J242">INDEX(products!$A$1:$G$49,MATCH(orders!$D242,products!$A$1:$A$49,0),MATCH(orders!J$1,products!$A$1:$G$1,0))</f>
        <v>M</v>
      </c>
      <c r="K242" cm="1">
        <f t="array" ref="K242">INDEX(products!$A$1:$G$49,MATCH(orders!$D242,products!$A$1:$A$49,0),MATCH(orders!K$1,products!$A$1:$G$1,0))</f>
        <v>2.5</v>
      </c>
      <c r="L242" s="4" cm="1">
        <f t="array" ref="L242">INDEX(products!$A$1:$G$49,MATCH(orders!$D242,products!$A$1:$A$49,0),MATCH(orders!L$1,products!$A$1:$G$1,0))</f>
        <v>25.875</v>
      </c>
      <c r="M242" s="4">
        <f t="shared" si="9"/>
        <v>155.25</v>
      </c>
      <c r="N242" t="str">
        <f t="shared" si="10"/>
        <v>Arabica</v>
      </c>
      <c r="O242" t="str">
        <f t="shared" si="11"/>
        <v>Medium</v>
      </c>
      <c r="P242" s="5" t="str">
        <f>IF(_xlfn.XLOOKUP(Orders[[#This Row],[Customer ID]],customers!A242:A1241,customers!I242:I1241,"")="Yes","Yes","No")</f>
        <v>Yes</v>
      </c>
    </row>
    <row r="243" spans="1:16">
      <c r="A243" s="2" t="s">
        <v>542</v>
      </c>
      <c r="B243" s="3">
        <v>44082</v>
      </c>
      <c r="C243" s="2" t="s">
        <v>543</v>
      </c>
      <c r="D243" t="s">
        <v>86</v>
      </c>
      <c r="E243" s="2">
        <v>2</v>
      </c>
      <c r="F243" s="2" t="str">
        <f>_xlfn.XLOOKUP(C243,customers!$A$1:$A$1001,customers!B242:B1242)</f>
        <v>Stanly Keets</v>
      </c>
      <c r="G243" s="2" t="str">
        <f>IF(_xlfn.XLOOKUP(C243,customers!$A$1:$A$1001,customers!$C$1:$C$1001,0)=0,"",(_xlfn.XLOOKUP(C243,customers!$A$1:$A$1001,customers!$C$1:$C$1001,0)))</f>
        <v/>
      </c>
      <c r="H243" s="2" t="str">
        <f>_xlfn.XLOOKUP(C243,customers!$A$1:$A$1001,customers!$G$1:$G$1001,,0)</f>
        <v>United States</v>
      </c>
      <c r="I243" t="str" cm="1">
        <f t="array" ref="I243">INDEX(products!$A$1:$G$49,MATCH(orders!$D243,products!$A$1:$A$49,0),MATCH(orders!I$1,products!$A$1:$G$1,0))</f>
        <v>Rob</v>
      </c>
      <c r="J243" t="str" cm="1">
        <f t="array" ref="J243">INDEX(products!$A$1:$G$49,MATCH(orders!$D243,products!$A$1:$A$49,0),MATCH(orders!J$1,products!$A$1:$G$1,0))</f>
        <v>M</v>
      </c>
      <c r="K243" cm="1">
        <f t="array" ref="K243">INDEX(products!$A$1:$G$49,MATCH(orders!$D243,products!$A$1:$A$49,0),MATCH(orders!K$1,products!$A$1:$G$1,0))</f>
        <v>2.5</v>
      </c>
      <c r="L243" s="4" cm="1">
        <f t="array" ref="L243">INDEX(products!$A$1:$G$49,MATCH(orders!$D243,products!$A$1:$A$49,0),MATCH(orders!L$1,products!$A$1:$G$1,0))</f>
        <v>22.885</v>
      </c>
      <c r="M243" s="4">
        <f t="shared" si="9"/>
        <v>45.77</v>
      </c>
      <c r="N243" t="str">
        <f t="shared" si="10"/>
        <v>Robusta</v>
      </c>
      <c r="O243" t="str">
        <f t="shared" si="11"/>
        <v>Medium</v>
      </c>
      <c r="P243" s="5" t="str">
        <f>IF(_xlfn.XLOOKUP(Orders[[#This Row],[Customer ID]],customers!A243:A1242,customers!I243:I1242,"")="Yes","Yes","No")</f>
        <v>No</v>
      </c>
    </row>
    <row r="244" spans="1:16">
      <c r="A244" s="2" t="s">
        <v>544</v>
      </c>
      <c r="B244" s="3">
        <v>43918</v>
      </c>
      <c r="C244" s="2" t="s">
        <v>545</v>
      </c>
      <c r="D244" t="s">
        <v>290</v>
      </c>
      <c r="E244" s="2">
        <v>3</v>
      </c>
      <c r="F244" s="2" t="str">
        <f>_xlfn.XLOOKUP(C244,customers!$A$1:$A$1001,customers!B243:B1243)</f>
        <v>Keefer Cake</v>
      </c>
      <c r="G244" s="2" t="str">
        <f>IF(_xlfn.XLOOKUP(C244,customers!$A$1:$A$1001,customers!$C$1:$C$1001,0)=0,"",(_xlfn.XLOOKUP(C244,customers!$A$1:$A$1001,customers!$C$1:$C$1001,0)))</f>
        <v>srushbrooke6q@youku.com</v>
      </c>
      <c r="H244" s="2" t="str">
        <f>_xlfn.XLOOKUP(C244,customers!$A$1:$A$1001,customers!$G$1:$G$1001,,0)</f>
        <v>United States</v>
      </c>
      <c r="I244" t="str" cm="1">
        <f t="array" ref="I244">INDEX(products!$A$1:$G$49,MATCH(orders!$D244,products!$A$1:$A$49,0),MATCH(orders!I$1,products!$A$1:$G$1,0))</f>
        <v>Exc</v>
      </c>
      <c r="J244" t="str" cm="1">
        <f t="array" ref="J244">INDEX(products!$A$1:$G$49,MATCH(orders!$D244,products!$A$1:$A$49,0),MATCH(orders!J$1,products!$A$1:$G$1,0))</f>
        <v>D</v>
      </c>
      <c r="K244" cm="1">
        <f t="array" ref="K244">INDEX(products!$A$1:$G$49,MATCH(orders!$D244,products!$A$1:$A$49,0),MATCH(orders!K$1,products!$A$1:$G$1,0))</f>
        <v>1</v>
      </c>
      <c r="L244" s="4" cm="1">
        <f t="array" ref="L244">INDEX(products!$A$1:$G$49,MATCH(orders!$D244,products!$A$1:$A$49,0),MATCH(orders!L$1,products!$A$1:$G$1,0))</f>
        <v>12.15</v>
      </c>
      <c r="M244" s="4">
        <f t="shared" si="9"/>
        <v>36.45</v>
      </c>
      <c r="N244" t="str">
        <f t="shared" si="10"/>
        <v>Excelsa</v>
      </c>
      <c r="O244" t="str">
        <f t="shared" si="11"/>
        <v>Dark</v>
      </c>
      <c r="P244" s="5" t="str">
        <f>IF(_xlfn.XLOOKUP(Orders[[#This Row],[Customer ID]],customers!A244:A1243,customers!I244:I1243,"")="Yes","Yes","No")</f>
        <v>Yes</v>
      </c>
    </row>
    <row r="245" spans="1:16">
      <c r="A245" s="2" t="s">
        <v>546</v>
      </c>
      <c r="B245" s="3">
        <v>44114</v>
      </c>
      <c r="C245" s="2" t="s">
        <v>547</v>
      </c>
      <c r="D245" t="s">
        <v>61</v>
      </c>
      <c r="E245" s="2">
        <v>4</v>
      </c>
      <c r="F245" s="2" t="str">
        <f>_xlfn.XLOOKUP(C245,customers!$A$1:$A$1001,customers!B244:B1244)</f>
        <v>Franny Kienlein</v>
      </c>
      <c r="G245" s="2" t="str">
        <f>IF(_xlfn.XLOOKUP(C245,customers!$A$1:$A$1001,customers!$C$1:$C$1001,0)=0,"",(_xlfn.XLOOKUP(C245,customers!$A$1:$A$1001,customers!$C$1:$C$1001,0)))</f>
        <v>tdrynan6r@deviantart.com</v>
      </c>
      <c r="H245" s="2" t="str">
        <f>_xlfn.XLOOKUP(C245,customers!$A$1:$A$1001,customers!$G$1:$G$1001,,0)</f>
        <v>United States</v>
      </c>
      <c r="I245" t="str" cm="1">
        <f t="array" ref="I245">INDEX(products!$A$1:$G$49,MATCH(orders!$D245,products!$A$1:$A$49,0),MATCH(orders!I$1,products!$A$1:$G$1,0))</f>
        <v>Exc</v>
      </c>
      <c r="J245" t="str" cm="1">
        <f t="array" ref="J245">INDEX(products!$A$1:$G$49,MATCH(orders!$D245,products!$A$1:$A$49,0),MATCH(orders!J$1,products!$A$1:$G$1,0))</f>
        <v>D</v>
      </c>
      <c r="K245" cm="1">
        <f t="array" ref="K245">INDEX(products!$A$1:$G$49,MATCH(orders!$D245,products!$A$1:$A$49,0),MATCH(orders!K$1,products!$A$1:$G$1,0))</f>
        <v>0.5</v>
      </c>
      <c r="L245" s="4" cm="1">
        <f t="array" ref="L245">INDEX(products!$A$1:$G$49,MATCH(orders!$D245,products!$A$1:$A$49,0),MATCH(orders!L$1,products!$A$1:$G$1,0))</f>
        <v>7.29</v>
      </c>
      <c r="M245" s="4">
        <f t="shared" si="9"/>
        <v>29.16</v>
      </c>
      <c r="N245" t="str">
        <f t="shared" si="10"/>
        <v>Excelsa</v>
      </c>
      <c r="O245" t="str">
        <f t="shared" si="11"/>
        <v>Dark</v>
      </c>
      <c r="P245" s="5" t="str">
        <f>IF(_xlfn.XLOOKUP(Orders[[#This Row],[Customer ID]],customers!A245:A1244,customers!I245:I1244,"")="Yes","Yes","No")</f>
        <v>Yes</v>
      </c>
    </row>
    <row r="246" spans="1:16">
      <c r="A246" s="2" t="s">
        <v>548</v>
      </c>
      <c r="B246" s="3">
        <v>44702</v>
      </c>
      <c r="C246" s="2" t="s">
        <v>549</v>
      </c>
      <c r="D246" t="s">
        <v>242</v>
      </c>
      <c r="E246" s="2">
        <v>4</v>
      </c>
      <c r="F246" s="2" t="str">
        <f>_xlfn.XLOOKUP(C246,customers!$A$1:$A$1001,customers!B245:B1245)</f>
        <v>Becky Semkins</v>
      </c>
      <c r="G246" s="2" t="str">
        <f>IF(_xlfn.XLOOKUP(C246,customers!$A$1:$A$1001,customers!$C$1:$C$1001,0)=0,"",(_xlfn.XLOOKUP(C246,customers!$A$1:$A$1001,customers!$C$1:$C$1001,0)))</f>
        <v>eyurkov6s@hud.gov</v>
      </c>
      <c r="H246" s="2" t="str">
        <f>_xlfn.XLOOKUP(C246,customers!$A$1:$A$1001,customers!$G$1:$G$1001,,0)</f>
        <v>United States</v>
      </c>
      <c r="I246" t="str" cm="1">
        <f t="array" ref="I246">INDEX(products!$A$1:$G$49,MATCH(orders!$D246,products!$A$1:$A$49,0),MATCH(orders!I$1,products!$A$1:$G$1,0))</f>
        <v>Lib</v>
      </c>
      <c r="J246" t="str" cm="1">
        <f t="array" ref="J246">INDEX(products!$A$1:$G$49,MATCH(orders!$D246,products!$A$1:$A$49,0),MATCH(orders!J$1,products!$A$1:$G$1,0))</f>
        <v>M</v>
      </c>
      <c r="K246" cm="1">
        <f t="array" ref="K246">INDEX(products!$A$1:$G$49,MATCH(orders!$D246,products!$A$1:$A$49,0),MATCH(orders!K$1,products!$A$1:$G$1,0))</f>
        <v>2.5</v>
      </c>
      <c r="L246" s="4" cm="1">
        <f t="array" ref="L246">INDEX(products!$A$1:$G$49,MATCH(orders!$D246,products!$A$1:$A$49,0),MATCH(orders!L$1,products!$A$1:$G$1,0))</f>
        <v>33.465</v>
      </c>
      <c r="M246" s="4">
        <f t="shared" si="9"/>
        <v>133.86</v>
      </c>
      <c r="N246" t="str">
        <f t="shared" si="10"/>
        <v>Liberica</v>
      </c>
      <c r="O246" t="str">
        <f t="shared" si="11"/>
        <v>Medium</v>
      </c>
      <c r="P246" s="5" t="str">
        <f>IF(_xlfn.XLOOKUP(Orders[[#This Row],[Customer ID]],customers!A246:A1245,customers!I246:I1245,"")="Yes","Yes","No")</f>
        <v>No</v>
      </c>
    </row>
    <row r="247" spans="1:16">
      <c r="A247" s="2" t="s">
        <v>550</v>
      </c>
      <c r="B247" s="3">
        <v>43951</v>
      </c>
      <c r="C247" s="2" t="s">
        <v>551</v>
      </c>
      <c r="D247" t="s">
        <v>64</v>
      </c>
      <c r="E247" s="2">
        <v>5</v>
      </c>
      <c r="F247" s="2" t="str">
        <f>_xlfn.XLOOKUP(C247,customers!$A$1:$A$1001,customers!B246:B1246)</f>
        <v>Bob Giannazzi</v>
      </c>
      <c r="G247" s="2" t="str">
        <f>IF(_xlfn.XLOOKUP(C247,customers!$A$1:$A$1001,customers!$C$1:$C$1001,0)=0,"",(_xlfn.XLOOKUP(C247,customers!$A$1:$A$1001,customers!$C$1:$C$1001,0)))</f>
        <v>lmallan6t@state.gov</v>
      </c>
      <c r="H247" s="2" t="str">
        <f>_xlfn.XLOOKUP(C247,customers!$A$1:$A$1001,customers!$G$1:$G$1001,,0)</f>
        <v>United States</v>
      </c>
      <c r="I247" t="str" cm="1">
        <f t="array" ref="I247">INDEX(products!$A$1:$G$49,MATCH(orders!$D247,products!$A$1:$A$49,0),MATCH(orders!I$1,products!$A$1:$G$1,0))</f>
        <v>Lib</v>
      </c>
      <c r="J247" t="str" cm="1">
        <f t="array" ref="J247">INDEX(products!$A$1:$G$49,MATCH(orders!$D247,products!$A$1:$A$49,0),MATCH(orders!J$1,products!$A$1:$G$1,0))</f>
        <v>L</v>
      </c>
      <c r="K247" cm="1">
        <f t="array" ref="K247">INDEX(products!$A$1:$G$49,MATCH(orders!$D247,products!$A$1:$A$49,0),MATCH(orders!K$1,products!$A$1:$G$1,0))</f>
        <v>0.2</v>
      </c>
      <c r="L247" s="4" cm="1">
        <f t="array" ref="L247">INDEX(products!$A$1:$G$49,MATCH(orders!$D247,products!$A$1:$A$49,0),MATCH(orders!L$1,products!$A$1:$G$1,0))</f>
        <v>4.755</v>
      </c>
      <c r="M247" s="4">
        <f t="shared" si="9"/>
        <v>23.775</v>
      </c>
      <c r="N247" t="str">
        <f t="shared" si="10"/>
        <v>Liberica</v>
      </c>
      <c r="O247" t="str">
        <f t="shared" si="11"/>
        <v>Light</v>
      </c>
      <c r="P247" s="5" t="str">
        <f>IF(_xlfn.XLOOKUP(Orders[[#This Row],[Customer ID]],customers!A247:A1246,customers!I247:I1246,"")="Yes","Yes","No")</f>
        <v>Yes</v>
      </c>
    </row>
    <row r="248" spans="1:16">
      <c r="A248" s="2" t="s">
        <v>552</v>
      </c>
      <c r="B248" s="3">
        <v>44542</v>
      </c>
      <c r="C248" s="2" t="s">
        <v>553</v>
      </c>
      <c r="D248" t="s">
        <v>58</v>
      </c>
      <c r="E248" s="2">
        <v>3</v>
      </c>
      <c r="F248" s="2" t="str">
        <f>_xlfn.XLOOKUP(C248,customers!$A$1:$A$1001,customers!B247:B1247)</f>
        <v>Uriah Lethbrig</v>
      </c>
      <c r="G248" s="2" t="str">
        <f>IF(_xlfn.XLOOKUP(C248,customers!$A$1:$A$1001,customers!$C$1:$C$1001,0)=0,"",(_xlfn.XLOOKUP(C248,customers!$A$1:$A$1001,customers!$C$1:$C$1001,0)))</f>
        <v>gbentjens6u@netlog.com</v>
      </c>
      <c r="H248" s="2" t="str">
        <f>_xlfn.XLOOKUP(C248,customers!$A$1:$A$1001,customers!$G$1:$G$1001,,0)</f>
        <v>United Kingdom</v>
      </c>
      <c r="I248" t="str" cm="1">
        <f t="array" ref="I248">INDEX(products!$A$1:$G$49,MATCH(orders!$D248,products!$A$1:$A$49,0),MATCH(orders!I$1,products!$A$1:$G$1,0))</f>
        <v>Lib</v>
      </c>
      <c r="J248" t="str" cm="1">
        <f t="array" ref="J248">INDEX(products!$A$1:$G$49,MATCH(orders!$D248,products!$A$1:$A$49,0),MATCH(orders!J$1,products!$A$1:$G$1,0))</f>
        <v>D</v>
      </c>
      <c r="K248" cm="1">
        <f t="array" ref="K248">INDEX(products!$A$1:$G$49,MATCH(orders!$D248,products!$A$1:$A$49,0),MATCH(orders!K$1,products!$A$1:$G$1,0))</f>
        <v>1</v>
      </c>
      <c r="L248" s="4" cm="1">
        <f t="array" ref="L248">INDEX(products!$A$1:$G$49,MATCH(orders!$D248,products!$A$1:$A$49,0),MATCH(orders!L$1,products!$A$1:$G$1,0))</f>
        <v>12.95</v>
      </c>
      <c r="M248" s="4">
        <f t="shared" si="9"/>
        <v>38.85</v>
      </c>
      <c r="N248" t="str">
        <f t="shared" si="10"/>
        <v>Liberica</v>
      </c>
      <c r="O248" t="str">
        <f t="shared" si="11"/>
        <v>Dark</v>
      </c>
      <c r="P248" s="5" t="str">
        <f>IF(_xlfn.XLOOKUP(Orders[[#This Row],[Customer ID]],customers!A248:A1247,customers!I248:I1247,"")="Yes","Yes","No")</f>
        <v>No</v>
      </c>
    </row>
    <row r="249" spans="1:16">
      <c r="A249" s="2" t="s">
        <v>554</v>
      </c>
      <c r="B249" s="3">
        <v>44131</v>
      </c>
      <c r="C249" s="2" t="s">
        <v>555</v>
      </c>
      <c r="D249" t="s">
        <v>227</v>
      </c>
      <c r="E249" s="2">
        <v>6</v>
      </c>
      <c r="F249" s="2" t="str">
        <f>_xlfn.XLOOKUP(C249,customers!$A$1:$A$1001,customers!B248:B1248)</f>
        <v>Felicia Jecock</v>
      </c>
      <c r="G249" s="2" t="str">
        <f>IF(_xlfn.XLOOKUP(C249,customers!$A$1:$A$1001,customers!$C$1:$C$1001,0)=0,"",(_xlfn.XLOOKUP(C249,customers!$A$1:$A$1001,customers!$C$1:$C$1001,0)))</f>
        <v/>
      </c>
      <c r="H249" s="2" t="str">
        <f>_xlfn.XLOOKUP(C249,customers!$A$1:$A$1001,customers!$G$1:$G$1001,,0)</f>
        <v>Ireland</v>
      </c>
      <c r="I249" t="str" cm="1">
        <f t="array" ref="I249">INDEX(products!$A$1:$G$49,MATCH(orders!$D249,products!$A$1:$A$49,0),MATCH(orders!I$1,products!$A$1:$G$1,0))</f>
        <v>Rob</v>
      </c>
      <c r="J249" t="str" cm="1">
        <f t="array" ref="J249">INDEX(products!$A$1:$G$49,MATCH(orders!$D249,products!$A$1:$A$49,0),MATCH(orders!J$1,products!$A$1:$G$1,0))</f>
        <v>L</v>
      </c>
      <c r="K249" cm="1">
        <f t="array" ref="K249">INDEX(products!$A$1:$G$49,MATCH(orders!$D249,products!$A$1:$A$49,0),MATCH(orders!K$1,products!$A$1:$G$1,0))</f>
        <v>0.2</v>
      </c>
      <c r="L249" s="4" cm="1">
        <f t="array" ref="L249">INDEX(products!$A$1:$G$49,MATCH(orders!$D249,products!$A$1:$A$49,0),MATCH(orders!L$1,products!$A$1:$G$1,0))</f>
        <v>3.585</v>
      </c>
      <c r="M249" s="4">
        <f t="shared" si="9"/>
        <v>21.51</v>
      </c>
      <c r="N249" t="str">
        <f t="shared" si="10"/>
        <v>Robusta</v>
      </c>
      <c r="O249" t="str">
        <f t="shared" si="11"/>
        <v>Light</v>
      </c>
      <c r="P249" s="5" t="str">
        <f>IF(_xlfn.XLOOKUP(Orders[[#This Row],[Customer ID]],customers!A249:A1248,customers!I249:I1248,"")="Yes","Yes","No")</f>
        <v>Yes</v>
      </c>
    </row>
    <row r="250" spans="1:16">
      <c r="A250" s="2" t="s">
        <v>556</v>
      </c>
      <c r="B250" s="3">
        <v>44019</v>
      </c>
      <c r="C250" s="2" t="s">
        <v>557</v>
      </c>
      <c r="D250" t="s">
        <v>72</v>
      </c>
      <c r="E250" s="2">
        <v>1</v>
      </c>
      <c r="F250" s="2" t="str">
        <f>_xlfn.XLOOKUP(C250,customers!$A$1:$A$1001,customers!B249:B1249)</f>
        <v>Hamlen Pallister</v>
      </c>
      <c r="G250" s="2" t="str">
        <f>IF(_xlfn.XLOOKUP(C250,customers!$A$1:$A$1001,customers!$C$1:$C$1001,0)=0,"",(_xlfn.XLOOKUP(C250,customers!$A$1:$A$1001,customers!$C$1:$C$1001,0)))</f>
        <v>lentwistle6w@omniture.com</v>
      </c>
      <c r="H250" s="2" t="str">
        <f>_xlfn.XLOOKUP(C250,customers!$A$1:$A$1001,customers!$G$1:$G$1001,,0)</f>
        <v>United States</v>
      </c>
      <c r="I250" t="str" cm="1">
        <f t="array" ref="I250">INDEX(products!$A$1:$G$49,MATCH(orders!$D250,products!$A$1:$A$49,0),MATCH(orders!I$1,products!$A$1:$G$1,0))</f>
        <v>Ara</v>
      </c>
      <c r="J250" t="str" cm="1">
        <f t="array" ref="J250">INDEX(products!$A$1:$G$49,MATCH(orders!$D250,products!$A$1:$A$49,0),MATCH(orders!J$1,products!$A$1:$G$1,0))</f>
        <v>D</v>
      </c>
      <c r="K250" cm="1">
        <f t="array" ref="K250">INDEX(products!$A$1:$G$49,MATCH(orders!$D250,products!$A$1:$A$49,0),MATCH(orders!K$1,products!$A$1:$G$1,0))</f>
        <v>1</v>
      </c>
      <c r="L250" s="4" cm="1">
        <f t="array" ref="L250">INDEX(products!$A$1:$G$49,MATCH(orders!$D250,products!$A$1:$A$49,0),MATCH(orders!L$1,products!$A$1:$G$1,0))</f>
        <v>9.95</v>
      </c>
      <c r="M250" s="4">
        <f t="shared" si="9"/>
        <v>9.95</v>
      </c>
      <c r="N250" t="str">
        <f t="shared" si="10"/>
        <v>Arabica</v>
      </c>
      <c r="O250" t="str">
        <f t="shared" si="11"/>
        <v>Dark</v>
      </c>
      <c r="P250" s="5" t="str">
        <f>IF(_xlfn.XLOOKUP(Orders[[#This Row],[Customer ID]],customers!A250:A1249,customers!I250:I1249,"")="Yes","Yes","No")</f>
        <v>Yes</v>
      </c>
    </row>
    <row r="251" spans="1:16">
      <c r="A251" s="2" t="s">
        <v>558</v>
      </c>
      <c r="B251" s="3">
        <v>43861</v>
      </c>
      <c r="C251" s="2" t="s">
        <v>559</v>
      </c>
      <c r="D251" t="s">
        <v>177</v>
      </c>
      <c r="E251" s="2">
        <v>1</v>
      </c>
      <c r="F251" s="2" t="str">
        <f>_xlfn.XLOOKUP(C251,customers!$A$1:$A$1001,customers!B250:B1250)</f>
        <v>Wain Stearley</v>
      </c>
      <c r="G251" s="2" t="str">
        <f>IF(_xlfn.XLOOKUP(C251,customers!$A$1:$A$1001,customers!$C$1:$C$1001,0)=0,"",(_xlfn.XLOOKUP(C251,customers!$A$1:$A$1001,customers!$C$1:$C$1001,0)))</f>
        <v>zkiffe74@cyberchimps.com</v>
      </c>
      <c r="H251" s="2" t="str">
        <f>_xlfn.XLOOKUP(C251,customers!$A$1:$A$1001,customers!$G$1:$G$1001,,0)</f>
        <v>United States</v>
      </c>
      <c r="I251" t="str" cm="1">
        <f t="array" ref="I251">INDEX(products!$A$1:$G$49,MATCH(orders!$D251,products!$A$1:$A$49,0),MATCH(orders!I$1,products!$A$1:$G$1,0))</f>
        <v>Lib</v>
      </c>
      <c r="J251" t="str" cm="1">
        <f t="array" ref="J251">INDEX(products!$A$1:$G$49,MATCH(orders!$D251,products!$A$1:$A$49,0),MATCH(orders!J$1,products!$A$1:$G$1,0))</f>
        <v>L</v>
      </c>
      <c r="K251" cm="1">
        <f t="array" ref="K251">INDEX(products!$A$1:$G$49,MATCH(orders!$D251,products!$A$1:$A$49,0),MATCH(orders!K$1,products!$A$1:$G$1,0))</f>
        <v>1</v>
      </c>
      <c r="L251" s="4" cm="1">
        <f t="array" ref="L251">INDEX(products!$A$1:$G$49,MATCH(orders!$D251,products!$A$1:$A$49,0),MATCH(orders!L$1,products!$A$1:$G$1,0))</f>
        <v>15.85</v>
      </c>
      <c r="M251" s="4">
        <f t="shared" si="9"/>
        <v>15.85</v>
      </c>
      <c r="N251" t="str">
        <f t="shared" si="10"/>
        <v>Liberica</v>
      </c>
      <c r="O251" t="str">
        <f t="shared" si="11"/>
        <v>Light</v>
      </c>
      <c r="P251" s="5" t="str">
        <f>IF(_xlfn.XLOOKUP(Orders[[#This Row],[Customer ID]],customers!A251:A1250,customers!I251:I1250,"")="Yes","Yes","No")</f>
        <v>Yes</v>
      </c>
    </row>
    <row r="252" spans="1:16">
      <c r="A252" s="2" t="s">
        <v>560</v>
      </c>
      <c r="B252" s="3">
        <v>43879</v>
      </c>
      <c r="C252" s="2" t="s">
        <v>561</v>
      </c>
      <c r="D252" t="s">
        <v>207</v>
      </c>
      <c r="E252" s="2">
        <v>1</v>
      </c>
      <c r="F252" s="2" t="str">
        <f>_xlfn.XLOOKUP(C252,customers!$A$1:$A$1001,customers!B251:B1251)</f>
        <v>Alf Housaman</v>
      </c>
      <c r="G252" s="2" t="str">
        <f>IF(_xlfn.XLOOKUP(C252,customers!$A$1:$A$1001,customers!$C$1:$C$1001,0)=0,"",(_xlfn.XLOOKUP(C252,customers!$A$1:$A$1001,customers!$C$1:$C$1001,0)))</f>
        <v>macott6y@pagesperso-orange.fr</v>
      </c>
      <c r="H252" s="2" t="str">
        <f>_xlfn.XLOOKUP(C252,customers!$A$1:$A$1001,customers!$G$1:$G$1001,,0)</f>
        <v>United States</v>
      </c>
      <c r="I252" t="str" cm="1">
        <f t="array" ref="I252">INDEX(products!$A$1:$G$49,MATCH(orders!$D252,products!$A$1:$A$49,0),MATCH(orders!I$1,products!$A$1:$G$1,0))</f>
        <v>Rob</v>
      </c>
      <c r="J252" t="str" cm="1">
        <f t="array" ref="J252">INDEX(products!$A$1:$G$49,MATCH(orders!$D252,products!$A$1:$A$49,0),MATCH(orders!J$1,products!$A$1:$G$1,0))</f>
        <v>M</v>
      </c>
      <c r="K252" cm="1">
        <f t="array" ref="K252">INDEX(products!$A$1:$G$49,MATCH(orders!$D252,products!$A$1:$A$49,0),MATCH(orders!K$1,products!$A$1:$G$1,0))</f>
        <v>0.2</v>
      </c>
      <c r="L252" s="4" cm="1">
        <f t="array" ref="L252">INDEX(products!$A$1:$G$49,MATCH(orders!$D252,products!$A$1:$A$49,0),MATCH(orders!L$1,products!$A$1:$G$1,0))</f>
        <v>2.985</v>
      </c>
      <c r="M252" s="4">
        <f t="shared" si="9"/>
        <v>2.985</v>
      </c>
      <c r="N252" t="str">
        <f t="shared" si="10"/>
        <v>Robusta</v>
      </c>
      <c r="O252" t="str">
        <f t="shared" si="11"/>
        <v>Medium</v>
      </c>
      <c r="P252" s="5" t="str">
        <f>IF(_xlfn.XLOOKUP(Orders[[#This Row],[Customer ID]],customers!A252:A1251,customers!I252:I1251,"")="Yes","Yes","No")</f>
        <v>Yes</v>
      </c>
    </row>
    <row r="253" spans="1:16">
      <c r="A253" s="2" t="s">
        <v>562</v>
      </c>
      <c r="B253" s="3">
        <v>44360</v>
      </c>
      <c r="C253" s="2" t="s">
        <v>563</v>
      </c>
      <c r="D253" t="s">
        <v>54</v>
      </c>
      <c r="E253" s="2">
        <v>5</v>
      </c>
      <c r="F253" s="2" t="str">
        <f>_xlfn.XLOOKUP(C253,customers!$A$1:$A$1001,customers!B252:B1252)</f>
        <v>Emelita Shearsby</v>
      </c>
      <c r="G253" s="2" t="str">
        <f>IF(_xlfn.XLOOKUP(C253,customers!$A$1:$A$1001,customers!$C$1:$C$1001,0)=0,"",(_xlfn.XLOOKUP(C253,customers!$A$1:$A$1001,customers!$C$1:$C$1001,0)))</f>
        <v>cheaviside6z@rediff.com</v>
      </c>
      <c r="H253" s="2" t="str">
        <f>_xlfn.XLOOKUP(C253,customers!$A$1:$A$1001,customers!$G$1:$G$1001,,0)</f>
        <v>United States</v>
      </c>
      <c r="I253" t="str" cm="1">
        <f t="array" ref="I253">INDEX(products!$A$1:$G$49,MATCH(orders!$D253,products!$A$1:$A$49,0),MATCH(orders!I$1,products!$A$1:$G$1,0))</f>
        <v>Exc</v>
      </c>
      <c r="J253" t="str" cm="1">
        <f t="array" ref="J253">INDEX(products!$A$1:$G$49,MATCH(orders!$D253,products!$A$1:$A$49,0),MATCH(orders!J$1,products!$A$1:$G$1,0))</f>
        <v>M</v>
      </c>
      <c r="K253" cm="1">
        <f t="array" ref="K253">INDEX(products!$A$1:$G$49,MATCH(orders!$D253,products!$A$1:$A$49,0),MATCH(orders!K$1,products!$A$1:$G$1,0))</f>
        <v>1</v>
      </c>
      <c r="L253" s="4" cm="1">
        <f t="array" ref="L253">INDEX(products!$A$1:$G$49,MATCH(orders!$D253,products!$A$1:$A$49,0),MATCH(orders!L$1,products!$A$1:$G$1,0))</f>
        <v>13.75</v>
      </c>
      <c r="M253" s="4">
        <f t="shared" si="9"/>
        <v>68.75</v>
      </c>
      <c r="N253" t="str">
        <f t="shared" si="10"/>
        <v>Excelsa</v>
      </c>
      <c r="O253" t="str">
        <f t="shared" si="11"/>
        <v>Medium</v>
      </c>
      <c r="P253" s="5" t="str">
        <f>IF(_xlfn.XLOOKUP(Orders[[#This Row],[Customer ID]],customers!A253:A1252,customers!I253:I1252,"")="Yes","Yes","No")</f>
        <v>Yes</v>
      </c>
    </row>
    <row r="254" spans="1:16">
      <c r="A254" s="2" t="s">
        <v>564</v>
      </c>
      <c r="B254" s="3">
        <v>44779</v>
      </c>
      <c r="C254" s="2" t="s">
        <v>565</v>
      </c>
      <c r="D254" t="s">
        <v>72</v>
      </c>
      <c r="E254" s="2">
        <v>3</v>
      </c>
      <c r="F254" s="2" t="str">
        <f>_xlfn.XLOOKUP(C254,customers!$A$1:$A$1001,customers!B253:B1253)</f>
        <v>Nadia Erswell</v>
      </c>
      <c r="G254" s="2" t="str">
        <f>IF(_xlfn.XLOOKUP(C254,customers!$A$1:$A$1001,customers!$C$1:$C$1001,0)=0,"",(_xlfn.XLOOKUP(C254,customers!$A$1:$A$1001,customers!$C$1:$C$1001,0)))</f>
        <v/>
      </c>
      <c r="H254" s="2" t="str">
        <f>_xlfn.XLOOKUP(C254,customers!$A$1:$A$1001,customers!$G$1:$G$1001,,0)</f>
        <v>United States</v>
      </c>
      <c r="I254" t="str" cm="1">
        <f t="array" ref="I254">INDEX(products!$A$1:$G$49,MATCH(orders!$D254,products!$A$1:$A$49,0),MATCH(orders!I$1,products!$A$1:$G$1,0))</f>
        <v>Ara</v>
      </c>
      <c r="J254" t="str" cm="1">
        <f t="array" ref="J254">INDEX(products!$A$1:$G$49,MATCH(orders!$D254,products!$A$1:$A$49,0),MATCH(orders!J$1,products!$A$1:$G$1,0))</f>
        <v>D</v>
      </c>
      <c r="K254" cm="1">
        <f t="array" ref="K254">INDEX(products!$A$1:$G$49,MATCH(orders!$D254,products!$A$1:$A$49,0),MATCH(orders!K$1,products!$A$1:$G$1,0))</f>
        <v>1</v>
      </c>
      <c r="L254" s="4" cm="1">
        <f t="array" ref="L254">INDEX(products!$A$1:$G$49,MATCH(orders!$D254,products!$A$1:$A$49,0),MATCH(orders!L$1,products!$A$1:$G$1,0))</f>
        <v>9.95</v>
      </c>
      <c r="M254" s="4">
        <f t="shared" si="9"/>
        <v>29.85</v>
      </c>
      <c r="N254" t="str">
        <f t="shared" si="10"/>
        <v>Arabica</v>
      </c>
      <c r="O254" t="str">
        <f t="shared" si="11"/>
        <v>Dark</v>
      </c>
      <c r="P254" s="5" t="str">
        <f>IF(_xlfn.XLOOKUP(Orders[[#This Row],[Customer ID]],customers!A254:A1253,customers!I254:I1253,"")="Yes","Yes","No")</f>
        <v>No</v>
      </c>
    </row>
    <row r="255" spans="1:16">
      <c r="A255" s="2" t="s">
        <v>566</v>
      </c>
      <c r="B255" s="3">
        <v>44523</v>
      </c>
      <c r="C255" s="2" t="s">
        <v>567</v>
      </c>
      <c r="D255" t="s">
        <v>141</v>
      </c>
      <c r="E255" s="2">
        <v>4</v>
      </c>
      <c r="F255" s="2" t="str">
        <f>_xlfn.XLOOKUP(C255,customers!$A$1:$A$1001,customers!B254:B1254)</f>
        <v>Diane-marie Wincer</v>
      </c>
      <c r="G255" s="2" t="str">
        <f>IF(_xlfn.XLOOKUP(C255,customers!$A$1:$A$1001,customers!$C$1:$C$1001,0)=0,"",(_xlfn.XLOOKUP(C255,customers!$A$1:$A$1001,customers!$C$1:$C$1001,0)))</f>
        <v>lkernan71@wsj.com</v>
      </c>
      <c r="H255" s="2" t="str">
        <f>_xlfn.XLOOKUP(C255,customers!$A$1:$A$1001,customers!$G$1:$G$1001,,0)</f>
        <v>United States</v>
      </c>
      <c r="I255" t="str" cm="1">
        <f t="array" ref="I255">INDEX(products!$A$1:$G$49,MATCH(orders!$D255,products!$A$1:$A$49,0),MATCH(orders!I$1,products!$A$1:$G$1,0))</f>
        <v>Lib</v>
      </c>
      <c r="J255" t="str" cm="1">
        <f t="array" ref="J255">INDEX(products!$A$1:$G$49,MATCH(orders!$D255,products!$A$1:$A$49,0),MATCH(orders!J$1,products!$A$1:$G$1,0))</f>
        <v>M</v>
      </c>
      <c r="K255" cm="1">
        <f t="array" ref="K255">INDEX(products!$A$1:$G$49,MATCH(orders!$D255,products!$A$1:$A$49,0),MATCH(orders!K$1,products!$A$1:$G$1,0))</f>
        <v>1</v>
      </c>
      <c r="L255" s="4" cm="1">
        <f t="array" ref="L255">INDEX(products!$A$1:$G$49,MATCH(orders!$D255,products!$A$1:$A$49,0),MATCH(orders!L$1,products!$A$1:$G$1,0))</f>
        <v>14.55</v>
      </c>
      <c r="M255" s="4">
        <f t="shared" si="9"/>
        <v>58.2</v>
      </c>
      <c r="N255" t="str">
        <f t="shared" si="10"/>
        <v>Liberica</v>
      </c>
      <c r="O255" t="str">
        <f t="shared" si="11"/>
        <v>Medium</v>
      </c>
      <c r="P255" s="5" t="str">
        <f>IF(_xlfn.XLOOKUP(Orders[[#This Row],[Customer ID]],customers!A255:A1254,customers!I255:I1254,"")="Yes","Yes","No")</f>
        <v>No</v>
      </c>
    </row>
    <row r="256" spans="1:16">
      <c r="A256" s="2" t="s">
        <v>568</v>
      </c>
      <c r="B256" s="3">
        <v>44482</v>
      </c>
      <c r="C256" s="2" t="s">
        <v>569</v>
      </c>
      <c r="D256" t="s">
        <v>202</v>
      </c>
      <c r="E256" s="2">
        <v>4</v>
      </c>
      <c r="F256" s="2" t="str">
        <f>_xlfn.XLOOKUP(C256,customers!$A$1:$A$1001,customers!B255:B1255)</f>
        <v>Heall Perris</v>
      </c>
      <c r="G256" s="2" t="str">
        <f>IF(_xlfn.XLOOKUP(C256,customers!$A$1:$A$1001,customers!$C$1:$C$1001,0)=0,"",(_xlfn.XLOOKUP(C256,customers!$A$1:$A$1001,customers!$C$1:$C$1001,0)))</f>
        <v>rmclae72@dailymotion.com</v>
      </c>
      <c r="H256" s="2" t="str">
        <f>_xlfn.XLOOKUP(C256,customers!$A$1:$A$1001,customers!$G$1:$G$1001,,0)</f>
        <v>United Kingdom</v>
      </c>
      <c r="I256" t="str" cm="1">
        <f t="array" ref="I256">INDEX(products!$A$1:$G$49,MATCH(orders!$D256,products!$A$1:$A$49,0),MATCH(orders!I$1,products!$A$1:$G$1,0))</f>
        <v>Rob</v>
      </c>
      <c r="J256" t="str" cm="1">
        <f t="array" ref="J256">INDEX(products!$A$1:$G$49,MATCH(orders!$D256,products!$A$1:$A$49,0),MATCH(orders!J$1,products!$A$1:$G$1,0))</f>
        <v>L</v>
      </c>
      <c r="K256" cm="1">
        <f t="array" ref="K256">INDEX(products!$A$1:$G$49,MATCH(orders!$D256,products!$A$1:$A$49,0),MATCH(orders!K$1,products!$A$1:$G$1,0))</f>
        <v>0.5</v>
      </c>
      <c r="L256" s="4" cm="1">
        <f t="array" ref="L256">INDEX(products!$A$1:$G$49,MATCH(orders!$D256,products!$A$1:$A$49,0),MATCH(orders!L$1,products!$A$1:$G$1,0))</f>
        <v>7.17</v>
      </c>
      <c r="M256" s="4">
        <f t="shared" si="9"/>
        <v>28.68</v>
      </c>
      <c r="N256" t="str">
        <f t="shared" si="10"/>
        <v>Robusta</v>
      </c>
      <c r="O256" t="str">
        <f t="shared" si="11"/>
        <v>Light</v>
      </c>
      <c r="P256" s="5" t="str">
        <f>IF(_xlfn.XLOOKUP(Orders[[#This Row],[Customer ID]],customers!A256:A1255,customers!I256:I1255,"")="Yes","Yes","No")</f>
        <v>No</v>
      </c>
    </row>
    <row r="257" spans="1:16">
      <c r="A257" s="2" t="s">
        <v>570</v>
      </c>
      <c r="B257" s="3">
        <v>44439</v>
      </c>
      <c r="C257" s="2" t="s">
        <v>571</v>
      </c>
      <c r="D257" t="s">
        <v>202</v>
      </c>
      <c r="E257" s="2">
        <v>3</v>
      </c>
      <c r="F257" s="2" t="str">
        <f>_xlfn.XLOOKUP(C257,customers!$A$1:$A$1001,customers!B256:B1256)</f>
        <v>Camellia Kid</v>
      </c>
      <c r="G257" s="2" t="str">
        <f>IF(_xlfn.XLOOKUP(C257,customers!$A$1:$A$1001,customers!$C$1:$C$1001,0)=0,"",(_xlfn.XLOOKUP(C257,customers!$A$1:$A$1001,customers!$C$1:$C$1001,0)))</f>
        <v>cblowfelde73@ustream.tv</v>
      </c>
      <c r="H257" s="2" t="str">
        <f>_xlfn.XLOOKUP(C257,customers!$A$1:$A$1001,customers!$G$1:$G$1001,,0)</f>
        <v>United States</v>
      </c>
      <c r="I257" t="str" cm="1">
        <f t="array" ref="I257">INDEX(products!$A$1:$G$49,MATCH(orders!$D257,products!$A$1:$A$49,0),MATCH(orders!I$1,products!$A$1:$G$1,0))</f>
        <v>Rob</v>
      </c>
      <c r="J257" t="str" cm="1">
        <f t="array" ref="J257">INDEX(products!$A$1:$G$49,MATCH(orders!$D257,products!$A$1:$A$49,0),MATCH(orders!J$1,products!$A$1:$G$1,0))</f>
        <v>L</v>
      </c>
      <c r="K257" cm="1">
        <f t="array" ref="K257">INDEX(products!$A$1:$G$49,MATCH(orders!$D257,products!$A$1:$A$49,0),MATCH(orders!K$1,products!$A$1:$G$1,0))</f>
        <v>0.5</v>
      </c>
      <c r="L257" s="4" cm="1">
        <f t="array" ref="L257">INDEX(products!$A$1:$G$49,MATCH(orders!$D257,products!$A$1:$A$49,0),MATCH(orders!L$1,products!$A$1:$G$1,0))</f>
        <v>7.17</v>
      </c>
      <c r="M257" s="4">
        <f t="shared" si="9"/>
        <v>21.51</v>
      </c>
      <c r="N257" t="str">
        <f t="shared" si="10"/>
        <v>Robusta</v>
      </c>
      <c r="O257" t="str">
        <f t="shared" si="11"/>
        <v>Light</v>
      </c>
      <c r="P257" s="5" t="str">
        <f>IF(_xlfn.XLOOKUP(Orders[[#This Row],[Customer ID]],customers!A257:A1256,customers!I257:I1256,"")="Yes","Yes","No")</f>
        <v>No</v>
      </c>
    </row>
    <row r="258" spans="1:16">
      <c r="A258" s="2" t="s">
        <v>572</v>
      </c>
      <c r="B258" s="3">
        <v>43846</v>
      </c>
      <c r="C258" s="2" t="s">
        <v>559</v>
      </c>
      <c r="D258" t="s">
        <v>123</v>
      </c>
      <c r="E258" s="2">
        <v>2</v>
      </c>
      <c r="F258" s="2" t="str">
        <f>_xlfn.XLOOKUP(C258,customers!$A$1:$A$1001,customers!B257:B1257)</f>
        <v>Celia Bakeup</v>
      </c>
      <c r="G258" s="2" t="str">
        <f>IF(_xlfn.XLOOKUP(C258,customers!$A$1:$A$1001,customers!$C$1:$C$1001,0)=0,"",(_xlfn.XLOOKUP(C258,customers!$A$1:$A$1001,customers!$C$1:$C$1001,0)))</f>
        <v>zkiffe74@cyberchimps.com</v>
      </c>
      <c r="H258" s="2" t="str">
        <f>_xlfn.XLOOKUP(C258,customers!$A$1:$A$1001,customers!$G$1:$G$1001,,0)</f>
        <v>United States</v>
      </c>
      <c r="I258" t="str" cm="1">
        <f t="array" ref="I258">INDEX(products!$A$1:$G$49,MATCH(orders!$D258,products!$A$1:$A$49,0),MATCH(orders!I$1,products!$A$1:$G$1,0))</f>
        <v>Lib</v>
      </c>
      <c r="J258" t="str" cm="1">
        <f t="array" ref="J258">INDEX(products!$A$1:$G$49,MATCH(orders!$D258,products!$A$1:$A$49,0),MATCH(orders!J$1,products!$A$1:$G$1,0))</f>
        <v>M</v>
      </c>
      <c r="K258" cm="1">
        <f t="array" ref="K258">INDEX(products!$A$1:$G$49,MATCH(orders!$D258,products!$A$1:$A$49,0),MATCH(orders!K$1,products!$A$1:$G$1,0))</f>
        <v>0.5</v>
      </c>
      <c r="L258" s="4" cm="1">
        <f t="array" ref="L258">INDEX(products!$A$1:$G$49,MATCH(orders!$D258,products!$A$1:$A$49,0),MATCH(orders!L$1,products!$A$1:$G$1,0))</f>
        <v>8.73</v>
      </c>
      <c r="M258" s="4">
        <f t="shared" si="9"/>
        <v>17.46</v>
      </c>
      <c r="N258" t="str">
        <f t="shared" si="10"/>
        <v>Liberica</v>
      </c>
      <c r="O258" t="str">
        <f t="shared" si="11"/>
        <v>Medium</v>
      </c>
      <c r="P258" s="5" t="str">
        <f>IF(_xlfn.XLOOKUP(Orders[[#This Row],[Customer ID]],customers!A258:A1257,customers!I258:I1257,"")="Yes","Yes","No")</f>
        <v>Yes</v>
      </c>
    </row>
    <row r="259" spans="1:16">
      <c r="A259" s="2" t="s">
        <v>573</v>
      </c>
      <c r="B259" s="3">
        <v>44676</v>
      </c>
      <c r="C259" s="2" t="s">
        <v>574</v>
      </c>
      <c r="D259" t="s">
        <v>575</v>
      </c>
      <c r="E259" s="2">
        <v>1</v>
      </c>
      <c r="F259" s="2" t="str">
        <f>_xlfn.XLOOKUP(C259,customers!$A$1:$A$1001,customers!B258:B1258)</f>
        <v>Pippo Witherington</v>
      </c>
      <c r="G259" s="2" t="str">
        <f>IF(_xlfn.XLOOKUP(C259,customers!$A$1:$A$1001,customers!$C$1:$C$1001,0)=0,"",(_xlfn.XLOOKUP(C259,customers!$A$1:$A$1001,customers!$C$1:$C$1001,0)))</f>
        <v>docalleran75@ucla.edu</v>
      </c>
      <c r="H259" s="2" t="str">
        <f>_xlfn.XLOOKUP(C259,customers!$A$1:$A$1001,customers!$G$1:$G$1001,,0)</f>
        <v>United States</v>
      </c>
      <c r="I259" t="str" cm="1">
        <f t="array" ref="I259">INDEX(products!$A$1:$G$49,MATCH(orders!$D259,products!$A$1:$A$49,0),MATCH(orders!I$1,products!$A$1:$G$1,0))</f>
        <v>Exc</v>
      </c>
      <c r="J259" t="str" cm="1">
        <f t="array" ref="J259">INDEX(products!$A$1:$G$49,MATCH(orders!$D259,products!$A$1:$A$49,0),MATCH(orders!J$1,products!$A$1:$G$1,0))</f>
        <v>D</v>
      </c>
      <c r="K259" cm="1">
        <f t="array" ref="K259">INDEX(products!$A$1:$G$49,MATCH(orders!$D259,products!$A$1:$A$49,0),MATCH(orders!K$1,products!$A$1:$G$1,0))</f>
        <v>2.5</v>
      </c>
      <c r="L259" s="4" cm="1">
        <f t="array" ref="L259">INDEX(products!$A$1:$G$49,MATCH(orders!$D259,products!$A$1:$A$49,0),MATCH(orders!L$1,products!$A$1:$G$1,0))</f>
        <v>27.945</v>
      </c>
      <c r="M259" s="4">
        <f t="shared" ref="M259:M322" si="12">L259*E259</f>
        <v>27.945</v>
      </c>
      <c r="N259" t="str">
        <f t="shared" ref="N259:N322" si="13">IF(I259="Rob","Robusta",IF(I259="Exc","Excelsa",IF(I259="Ara","Arabica",IF(I259="Lib","Liberica",""))))</f>
        <v>Excelsa</v>
      </c>
      <c r="O259" t="str">
        <f t="shared" ref="O259:O322" si="14">IF(J259="M","Medium",IF(J259="L","Light",IF(J259="D","Dark","")))</f>
        <v>Dark</v>
      </c>
      <c r="P259" s="5" t="str">
        <f>IF(_xlfn.XLOOKUP(Orders[[#This Row],[Customer ID]],customers!A259:A1258,customers!I259:I1258,"")="Yes","Yes","No")</f>
        <v>Yes</v>
      </c>
    </row>
    <row r="260" spans="1:16">
      <c r="A260" s="2" t="s">
        <v>576</v>
      </c>
      <c r="B260" s="3">
        <v>44513</v>
      </c>
      <c r="C260" s="2" t="s">
        <v>577</v>
      </c>
      <c r="D260" t="s">
        <v>575</v>
      </c>
      <c r="E260" s="2">
        <v>5</v>
      </c>
      <c r="F260" s="2" t="str">
        <f>_xlfn.XLOOKUP(C260,customers!$A$1:$A$1001,customers!B259:B1259)</f>
        <v>Cindra Burling</v>
      </c>
      <c r="G260" s="2" t="str">
        <f>IF(_xlfn.XLOOKUP(C260,customers!$A$1:$A$1001,customers!$C$1:$C$1001,0)=0,"",(_xlfn.XLOOKUP(C260,customers!$A$1:$A$1001,customers!$C$1:$C$1001,0)))</f>
        <v>ccromwell76@desdev.cn</v>
      </c>
      <c r="H260" s="2" t="str">
        <f>_xlfn.XLOOKUP(C260,customers!$A$1:$A$1001,customers!$G$1:$G$1001,,0)</f>
        <v>United States</v>
      </c>
      <c r="I260" t="str" cm="1">
        <f t="array" ref="I260">INDEX(products!$A$1:$G$49,MATCH(orders!$D260,products!$A$1:$A$49,0),MATCH(orders!I$1,products!$A$1:$G$1,0))</f>
        <v>Exc</v>
      </c>
      <c r="J260" t="str" cm="1">
        <f t="array" ref="J260">INDEX(products!$A$1:$G$49,MATCH(orders!$D260,products!$A$1:$A$49,0),MATCH(orders!J$1,products!$A$1:$G$1,0))</f>
        <v>D</v>
      </c>
      <c r="K260" cm="1">
        <f t="array" ref="K260">INDEX(products!$A$1:$G$49,MATCH(orders!$D260,products!$A$1:$A$49,0),MATCH(orders!K$1,products!$A$1:$G$1,0))</f>
        <v>2.5</v>
      </c>
      <c r="L260" s="4" cm="1">
        <f t="array" ref="L260">INDEX(products!$A$1:$G$49,MATCH(orders!$D260,products!$A$1:$A$49,0),MATCH(orders!L$1,products!$A$1:$G$1,0))</f>
        <v>27.945</v>
      </c>
      <c r="M260" s="4">
        <f t="shared" si="12"/>
        <v>139.725</v>
      </c>
      <c r="N260" t="str">
        <f t="shared" si="13"/>
        <v>Excelsa</v>
      </c>
      <c r="O260" t="str">
        <f t="shared" si="14"/>
        <v>Dark</v>
      </c>
      <c r="P260" s="5" t="str">
        <f>IF(_xlfn.XLOOKUP(Orders[[#This Row],[Customer ID]],customers!A260:A1259,customers!I260:I1259,"")="Yes","Yes","No")</f>
        <v>No</v>
      </c>
    </row>
    <row r="261" spans="1:16">
      <c r="A261" s="2" t="s">
        <v>578</v>
      </c>
      <c r="B261" s="3">
        <v>44355</v>
      </c>
      <c r="C261" s="2" t="s">
        <v>579</v>
      </c>
      <c r="D261" t="s">
        <v>207</v>
      </c>
      <c r="E261" s="2">
        <v>2</v>
      </c>
      <c r="F261" s="2" t="str">
        <f>_xlfn.XLOOKUP(C261,customers!$A$1:$A$1001,customers!B260:B1260)</f>
        <v>Karl Imorts</v>
      </c>
      <c r="G261" s="2" t="str">
        <f>IF(_xlfn.XLOOKUP(C261,customers!$A$1:$A$1001,customers!$C$1:$C$1001,0)=0,"",(_xlfn.XLOOKUP(C261,customers!$A$1:$A$1001,customers!$C$1:$C$1001,0)))</f>
        <v>ihay77@lulu.com</v>
      </c>
      <c r="H261" s="2" t="str">
        <f>_xlfn.XLOOKUP(C261,customers!$A$1:$A$1001,customers!$G$1:$G$1001,,0)</f>
        <v>United Kingdom</v>
      </c>
      <c r="I261" t="str" cm="1">
        <f t="array" ref="I261">INDEX(products!$A$1:$G$49,MATCH(orders!$D261,products!$A$1:$A$49,0),MATCH(orders!I$1,products!$A$1:$G$1,0))</f>
        <v>Rob</v>
      </c>
      <c r="J261" t="str" cm="1">
        <f t="array" ref="J261">INDEX(products!$A$1:$G$49,MATCH(orders!$D261,products!$A$1:$A$49,0),MATCH(orders!J$1,products!$A$1:$G$1,0))</f>
        <v>M</v>
      </c>
      <c r="K261" cm="1">
        <f t="array" ref="K261">INDEX(products!$A$1:$G$49,MATCH(orders!$D261,products!$A$1:$A$49,0),MATCH(orders!K$1,products!$A$1:$G$1,0))</f>
        <v>0.2</v>
      </c>
      <c r="L261" s="4" cm="1">
        <f t="array" ref="L261">INDEX(products!$A$1:$G$49,MATCH(orders!$D261,products!$A$1:$A$49,0),MATCH(orders!L$1,products!$A$1:$G$1,0))</f>
        <v>2.985</v>
      </c>
      <c r="M261" s="4">
        <f t="shared" si="12"/>
        <v>5.97</v>
      </c>
      <c r="N261" t="str">
        <f t="shared" si="13"/>
        <v>Robusta</v>
      </c>
      <c r="O261" t="str">
        <f t="shared" si="14"/>
        <v>Medium</v>
      </c>
      <c r="P261" s="5" t="str">
        <f>IF(_xlfn.XLOOKUP(Orders[[#This Row],[Customer ID]],customers!A261:A1260,customers!I261:I1260,"")="Yes","Yes","No")</f>
        <v>No</v>
      </c>
    </row>
    <row r="262" spans="1:16">
      <c r="A262" s="2" t="s">
        <v>580</v>
      </c>
      <c r="B262" s="3">
        <v>44156</v>
      </c>
      <c r="C262" s="2" t="s">
        <v>581</v>
      </c>
      <c r="D262" t="s">
        <v>55</v>
      </c>
      <c r="E262" s="2">
        <v>1</v>
      </c>
      <c r="F262" s="2" t="str">
        <f>_xlfn.XLOOKUP(C262,customers!$A$1:$A$1001,customers!B261:B1261)</f>
        <v>Mag Armistead</v>
      </c>
      <c r="G262" s="2" t="str">
        <f>IF(_xlfn.XLOOKUP(C262,customers!$A$1:$A$1001,customers!$C$1:$C$1001,0)=0,"",(_xlfn.XLOOKUP(C262,customers!$A$1:$A$1001,customers!$C$1:$C$1001,0)))</f>
        <v>ttaffarello78@sciencedaily.com</v>
      </c>
      <c r="H262" s="2" t="str">
        <f>_xlfn.XLOOKUP(C262,customers!$A$1:$A$1001,customers!$G$1:$G$1001,,0)</f>
        <v>United States</v>
      </c>
      <c r="I262" t="str" cm="1">
        <f t="array" ref="I262">INDEX(products!$A$1:$G$49,MATCH(orders!$D262,products!$A$1:$A$49,0),MATCH(orders!I$1,products!$A$1:$G$1,0))</f>
        <v>Rob</v>
      </c>
      <c r="J262" t="str" cm="1">
        <f t="array" ref="J262">INDEX(products!$A$1:$G$49,MATCH(orders!$D262,products!$A$1:$A$49,0),MATCH(orders!J$1,products!$A$1:$G$1,0))</f>
        <v>L</v>
      </c>
      <c r="K262" cm="1">
        <f t="array" ref="K262">INDEX(products!$A$1:$G$49,MATCH(orders!$D262,products!$A$1:$A$49,0),MATCH(orders!K$1,products!$A$1:$G$1,0))</f>
        <v>2.5</v>
      </c>
      <c r="L262" s="4" cm="1">
        <f t="array" ref="L262">INDEX(products!$A$1:$G$49,MATCH(orders!$D262,products!$A$1:$A$49,0),MATCH(orders!L$1,products!$A$1:$G$1,0))</f>
        <v>27.485</v>
      </c>
      <c r="M262" s="4">
        <f t="shared" si="12"/>
        <v>27.485</v>
      </c>
      <c r="N262" t="str">
        <f t="shared" si="13"/>
        <v>Robusta</v>
      </c>
      <c r="O262" t="str">
        <f t="shared" si="14"/>
        <v>Light</v>
      </c>
      <c r="P262" s="5" t="str">
        <f>IF(_xlfn.XLOOKUP(Orders[[#This Row],[Customer ID]],customers!A262:A1261,customers!I262:I1261,"")="Yes","Yes","No")</f>
        <v>Yes</v>
      </c>
    </row>
    <row r="263" spans="1:16">
      <c r="A263" s="2" t="s">
        <v>582</v>
      </c>
      <c r="B263" s="3">
        <v>43538</v>
      </c>
      <c r="C263" s="2" t="s">
        <v>583</v>
      </c>
      <c r="D263" t="s">
        <v>234</v>
      </c>
      <c r="E263" s="2">
        <v>5</v>
      </c>
      <c r="F263" s="2" t="str">
        <f>_xlfn.XLOOKUP(C263,customers!$A$1:$A$1001,customers!B262:B1262)</f>
        <v>Vasili Upstone</v>
      </c>
      <c r="G263" s="2" t="str">
        <f>IF(_xlfn.XLOOKUP(C263,customers!$A$1:$A$1001,customers!$C$1:$C$1001,0)=0,"",(_xlfn.XLOOKUP(C263,customers!$A$1:$A$1001,customers!$C$1:$C$1001,0)))</f>
        <v>mcanty79@jigsy.com</v>
      </c>
      <c r="H263" s="2" t="str">
        <f>_xlfn.XLOOKUP(C263,customers!$A$1:$A$1001,customers!$G$1:$G$1001,,0)</f>
        <v>United States</v>
      </c>
      <c r="I263" t="str" cm="1">
        <f t="array" ref="I263">INDEX(products!$A$1:$G$49,MATCH(orders!$D263,products!$A$1:$A$49,0),MATCH(orders!I$1,products!$A$1:$G$1,0))</f>
        <v>Rob</v>
      </c>
      <c r="J263" t="str" cm="1">
        <f t="array" ref="J263">INDEX(products!$A$1:$G$49,MATCH(orders!$D263,products!$A$1:$A$49,0),MATCH(orders!J$1,products!$A$1:$G$1,0))</f>
        <v>L</v>
      </c>
      <c r="K263" cm="1">
        <f t="array" ref="K263">INDEX(products!$A$1:$G$49,MATCH(orders!$D263,products!$A$1:$A$49,0),MATCH(orders!K$1,products!$A$1:$G$1,0))</f>
        <v>1</v>
      </c>
      <c r="L263" s="4" cm="1">
        <f t="array" ref="L263">INDEX(products!$A$1:$G$49,MATCH(orders!$D263,products!$A$1:$A$49,0),MATCH(orders!L$1,products!$A$1:$G$1,0))</f>
        <v>11.95</v>
      </c>
      <c r="M263" s="4">
        <f t="shared" si="12"/>
        <v>59.75</v>
      </c>
      <c r="N263" t="str">
        <f t="shared" si="13"/>
        <v>Robusta</v>
      </c>
      <c r="O263" t="str">
        <f t="shared" si="14"/>
        <v>Light</v>
      </c>
      <c r="P263" s="5" t="str">
        <f>IF(_xlfn.XLOOKUP(Orders[[#This Row],[Customer ID]],customers!A263:A1262,customers!I263:I1262,"")="Yes","Yes","No")</f>
        <v>Yes</v>
      </c>
    </row>
    <row r="264" spans="1:16">
      <c r="A264" s="2" t="s">
        <v>584</v>
      </c>
      <c r="B264" s="3">
        <v>43693</v>
      </c>
      <c r="C264" s="2" t="s">
        <v>585</v>
      </c>
      <c r="D264" t="s">
        <v>54</v>
      </c>
      <c r="E264" s="2">
        <v>3</v>
      </c>
      <c r="F264" s="2" t="str">
        <f>_xlfn.XLOOKUP(C264,customers!$A$1:$A$1001,customers!B263:B1263)</f>
        <v>Erny Stenyng</v>
      </c>
      <c r="G264" s="2" t="str">
        <f>IF(_xlfn.XLOOKUP(C264,customers!$A$1:$A$1001,customers!$C$1:$C$1001,0)=0,"",(_xlfn.XLOOKUP(C264,customers!$A$1:$A$1001,customers!$C$1:$C$1001,0)))</f>
        <v>jkopke7a@auda.org.au</v>
      </c>
      <c r="H264" s="2" t="str">
        <f>_xlfn.XLOOKUP(C264,customers!$A$1:$A$1001,customers!$G$1:$G$1001,,0)</f>
        <v>United States</v>
      </c>
      <c r="I264" t="str" cm="1">
        <f t="array" ref="I264">INDEX(products!$A$1:$G$49,MATCH(orders!$D264,products!$A$1:$A$49,0),MATCH(orders!I$1,products!$A$1:$G$1,0))</f>
        <v>Exc</v>
      </c>
      <c r="J264" t="str" cm="1">
        <f t="array" ref="J264">INDEX(products!$A$1:$G$49,MATCH(orders!$D264,products!$A$1:$A$49,0),MATCH(orders!J$1,products!$A$1:$G$1,0))</f>
        <v>M</v>
      </c>
      <c r="K264" cm="1">
        <f t="array" ref="K264">INDEX(products!$A$1:$G$49,MATCH(orders!$D264,products!$A$1:$A$49,0),MATCH(orders!K$1,products!$A$1:$G$1,0))</f>
        <v>1</v>
      </c>
      <c r="L264" s="4" cm="1">
        <f t="array" ref="L264">INDEX(products!$A$1:$G$49,MATCH(orders!$D264,products!$A$1:$A$49,0),MATCH(orders!L$1,products!$A$1:$G$1,0))</f>
        <v>13.75</v>
      </c>
      <c r="M264" s="4">
        <f t="shared" si="12"/>
        <v>41.25</v>
      </c>
      <c r="N264" t="str">
        <f t="shared" si="13"/>
        <v>Excelsa</v>
      </c>
      <c r="O264" t="str">
        <f t="shared" si="14"/>
        <v>Medium</v>
      </c>
      <c r="P264" s="5" t="str">
        <f>IF(_xlfn.XLOOKUP(Orders[[#This Row],[Customer ID]],customers!A264:A1263,customers!I264:I1263,"")="Yes","Yes","No")</f>
        <v>No</v>
      </c>
    </row>
    <row r="265" spans="1:16">
      <c r="A265" s="2" t="s">
        <v>586</v>
      </c>
      <c r="B265" s="3">
        <v>43577</v>
      </c>
      <c r="C265" s="2" t="s">
        <v>587</v>
      </c>
      <c r="D265" t="s">
        <v>242</v>
      </c>
      <c r="E265" s="2">
        <v>4</v>
      </c>
      <c r="F265" s="2" t="str">
        <f>_xlfn.XLOOKUP(C265,customers!$A$1:$A$1001,customers!B264:B1264)</f>
        <v>Webb Speechly</v>
      </c>
      <c r="G265" s="2" t="str">
        <f>IF(_xlfn.XLOOKUP(C265,customers!$A$1:$A$1001,customers!$C$1:$C$1001,0)=0,"",(_xlfn.XLOOKUP(C265,customers!$A$1:$A$1001,customers!$C$1:$C$1001,0)))</f>
        <v/>
      </c>
      <c r="H265" s="2" t="str">
        <f>_xlfn.XLOOKUP(C265,customers!$A$1:$A$1001,customers!$G$1:$G$1001,,0)</f>
        <v>United States</v>
      </c>
      <c r="I265" t="str" cm="1">
        <f t="array" ref="I265">INDEX(products!$A$1:$G$49,MATCH(orders!$D265,products!$A$1:$A$49,0),MATCH(orders!I$1,products!$A$1:$G$1,0))</f>
        <v>Lib</v>
      </c>
      <c r="J265" t="str" cm="1">
        <f t="array" ref="J265">INDEX(products!$A$1:$G$49,MATCH(orders!$D265,products!$A$1:$A$49,0),MATCH(orders!J$1,products!$A$1:$G$1,0))</f>
        <v>M</v>
      </c>
      <c r="K265" cm="1">
        <f t="array" ref="K265">INDEX(products!$A$1:$G$49,MATCH(orders!$D265,products!$A$1:$A$49,0),MATCH(orders!K$1,products!$A$1:$G$1,0))</f>
        <v>2.5</v>
      </c>
      <c r="L265" s="4" cm="1">
        <f t="array" ref="L265">INDEX(products!$A$1:$G$49,MATCH(orders!$D265,products!$A$1:$A$49,0),MATCH(orders!L$1,products!$A$1:$G$1,0))</f>
        <v>33.465</v>
      </c>
      <c r="M265" s="4">
        <f t="shared" si="12"/>
        <v>133.86</v>
      </c>
      <c r="N265" t="str">
        <f t="shared" si="13"/>
        <v>Liberica</v>
      </c>
      <c r="O265" t="str">
        <f t="shared" si="14"/>
        <v>Medium</v>
      </c>
      <c r="P265" s="5" t="str">
        <f>IF(_xlfn.XLOOKUP(Orders[[#This Row],[Customer ID]],customers!A265:A1264,customers!I265:I1264,"")="Yes","Yes","No")</f>
        <v>No</v>
      </c>
    </row>
    <row r="266" spans="1:16">
      <c r="A266" s="2" t="s">
        <v>588</v>
      </c>
      <c r="B266" s="3">
        <v>44683</v>
      </c>
      <c r="C266" s="2" t="s">
        <v>589</v>
      </c>
      <c r="D266" t="s">
        <v>234</v>
      </c>
      <c r="E266" s="2">
        <v>5</v>
      </c>
      <c r="F266" s="2" t="str">
        <f>_xlfn.XLOOKUP(C266,customers!$A$1:$A$1001,customers!B265:B1265)</f>
        <v>Lem Pennacci</v>
      </c>
      <c r="G266" s="2" t="str">
        <f>IF(_xlfn.XLOOKUP(C266,customers!$A$1:$A$1001,customers!$C$1:$C$1001,0)=0,"",(_xlfn.XLOOKUP(C266,customers!$A$1:$A$1001,customers!$C$1:$C$1001,0)))</f>
        <v/>
      </c>
      <c r="H266" s="2" t="str">
        <f>_xlfn.XLOOKUP(C266,customers!$A$1:$A$1001,customers!$G$1:$G$1001,,0)</f>
        <v>Ireland</v>
      </c>
      <c r="I266" t="str" cm="1">
        <f t="array" ref="I266">INDEX(products!$A$1:$G$49,MATCH(orders!$D266,products!$A$1:$A$49,0),MATCH(orders!I$1,products!$A$1:$G$1,0))</f>
        <v>Rob</v>
      </c>
      <c r="J266" t="str" cm="1">
        <f t="array" ref="J266">INDEX(products!$A$1:$G$49,MATCH(orders!$D266,products!$A$1:$A$49,0),MATCH(orders!J$1,products!$A$1:$G$1,0))</f>
        <v>L</v>
      </c>
      <c r="K266" cm="1">
        <f t="array" ref="K266">INDEX(products!$A$1:$G$49,MATCH(orders!$D266,products!$A$1:$A$49,0),MATCH(orders!K$1,products!$A$1:$G$1,0))</f>
        <v>1</v>
      </c>
      <c r="L266" s="4" cm="1">
        <f t="array" ref="L266">INDEX(products!$A$1:$G$49,MATCH(orders!$D266,products!$A$1:$A$49,0),MATCH(orders!L$1,products!$A$1:$G$1,0))</f>
        <v>11.95</v>
      </c>
      <c r="M266" s="4">
        <f t="shared" si="12"/>
        <v>59.75</v>
      </c>
      <c r="N266" t="str">
        <f t="shared" si="13"/>
        <v>Robusta</v>
      </c>
      <c r="O266" t="str">
        <f t="shared" si="14"/>
        <v>Light</v>
      </c>
      <c r="P266" s="5" t="str">
        <f>IF(_xlfn.XLOOKUP(Orders[[#This Row],[Customer ID]],customers!A266:A1265,customers!I266:I1265,"")="Yes","Yes","No")</f>
        <v>Yes</v>
      </c>
    </row>
    <row r="267" spans="1:16">
      <c r="A267" s="2" t="s">
        <v>590</v>
      </c>
      <c r="B267" s="3">
        <v>43872</v>
      </c>
      <c r="C267" s="2" t="s">
        <v>591</v>
      </c>
      <c r="D267" t="s">
        <v>117</v>
      </c>
      <c r="E267" s="2">
        <v>1</v>
      </c>
      <c r="F267" s="2" t="str">
        <f>_xlfn.XLOOKUP(C267,customers!$A$1:$A$1001,customers!B266:B1266)</f>
        <v>Donny Fries</v>
      </c>
      <c r="G267" s="2" t="str">
        <f>IF(_xlfn.XLOOKUP(C267,customers!$A$1:$A$1001,customers!$C$1:$C$1001,0)=0,"",(_xlfn.XLOOKUP(C267,customers!$A$1:$A$1001,customers!$C$1:$C$1001,0)))</f>
        <v>vhellmore7d@bbc.co.uk</v>
      </c>
      <c r="H267" s="2" t="str">
        <f>_xlfn.XLOOKUP(C267,customers!$A$1:$A$1001,customers!$G$1:$G$1001,,0)</f>
        <v>United States</v>
      </c>
      <c r="I267" t="str" cm="1">
        <f t="array" ref="I267">INDEX(products!$A$1:$G$49,MATCH(orders!$D267,products!$A$1:$A$49,0),MATCH(orders!I$1,products!$A$1:$G$1,0))</f>
        <v>Ara</v>
      </c>
      <c r="J267" t="str" cm="1">
        <f t="array" ref="J267">INDEX(products!$A$1:$G$49,MATCH(orders!$D267,products!$A$1:$A$49,0),MATCH(orders!J$1,products!$A$1:$G$1,0))</f>
        <v>D</v>
      </c>
      <c r="K267" cm="1">
        <f t="array" ref="K267">INDEX(products!$A$1:$G$49,MATCH(orders!$D267,products!$A$1:$A$49,0),MATCH(orders!K$1,products!$A$1:$G$1,0))</f>
        <v>0.5</v>
      </c>
      <c r="L267" s="4" cm="1">
        <f t="array" ref="L267">INDEX(products!$A$1:$G$49,MATCH(orders!$D267,products!$A$1:$A$49,0),MATCH(orders!L$1,products!$A$1:$G$1,0))</f>
        <v>5.97</v>
      </c>
      <c r="M267" s="4">
        <f t="shared" si="12"/>
        <v>5.97</v>
      </c>
      <c r="N267" t="str">
        <f t="shared" si="13"/>
        <v>Arabica</v>
      </c>
      <c r="O267" t="str">
        <f t="shared" si="14"/>
        <v>Dark</v>
      </c>
      <c r="P267" s="5" t="str">
        <f>IF(_xlfn.XLOOKUP(Orders[[#This Row],[Customer ID]],customers!A267:A1266,customers!I267:I1266,"")="Yes","Yes","No")</f>
        <v>Yes</v>
      </c>
    </row>
    <row r="268" spans="1:16">
      <c r="A268" s="2" t="s">
        <v>592</v>
      </c>
      <c r="B268" s="3">
        <v>44283</v>
      </c>
      <c r="C268" s="2" t="s">
        <v>593</v>
      </c>
      <c r="D268" t="s">
        <v>290</v>
      </c>
      <c r="E268" s="2">
        <v>2</v>
      </c>
      <c r="F268" s="2" t="str">
        <f>_xlfn.XLOOKUP(C268,customers!$A$1:$A$1001,customers!B267:B1267)</f>
        <v>Nannie Naseby</v>
      </c>
      <c r="G268" s="2" t="str">
        <f>IF(_xlfn.XLOOKUP(C268,customers!$A$1:$A$1001,customers!$C$1:$C$1001,0)=0,"",(_xlfn.XLOOKUP(C268,customers!$A$1:$A$1001,customers!$C$1:$C$1001,0)))</f>
        <v>mseawright7e@nbcnews.com</v>
      </c>
      <c r="H268" s="2" t="str">
        <f>_xlfn.XLOOKUP(C268,customers!$A$1:$A$1001,customers!$G$1:$G$1001,,0)</f>
        <v>United Kingdom</v>
      </c>
      <c r="I268" t="str" cm="1">
        <f t="array" ref="I268">INDEX(products!$A$1:$G$49,MATCH(orders!$D268,products!$A$1:$A$49,0),MATCH(orders!I$1,products!$A$1:$G$1,0))</f>
        <v>Exc</v>
      </c>
      <c r="J268" t="str" cm="1">
        <f t="array" ref="J268">INDEX(products!$A$1:$G$49,MATCH(orders!$D268,products!$A$1:$A$49,0),MATCH(orders!J$1,products!$A$1:$G$1,0))</f>
        <v>D</v>
      </c>
      <c r="K268" cm="1">
        <f t="array" ref="K268">INDEX(products!$A$1:$G$49,MATCH(orders!$D268,products!$A$1:$A$49,0),MATCH(orders!K$1,products!$A$1:$G$1,0))</f>
        <v>1</v>
      </c>
      <c r="L268" s="4" cm="1">
        <f t="array" ref="L268">INDEX(products!$A$1:$G$49,MATCH(orders!$D268,products!$A$1:$A$49,0),MATCH(orders!L$1,products!$A$1:$G$1,0))</f>
        <v>12.15</v>
      </c>
      <c r="M268" s="4">
        <f t="shared" si="12"/>
        <v>24.3</v>
      </c>
      <c r="N268" t="str">
        <f t="shared" si="13"/>
        <v>Excelsa</v>
      </c>
      <c r="O268" t="str">
        <f t="shared" si="14"/>
        <v>Dark</v>
      </c>
      <c r="P268" s="5" t="str">
        <f>IF(_xlfn.XLOOKUP(Orders[[#This Row],[Customer ID]],customers!A268:A1267,customers!I268:I1267,"")="Yes","Yes","No")</f>
        <v>No</v>
      </c>
    </row>
    <row r="269" spans="1:16">
      <c r="A269" s="2" t="s">
        <v>594</v>
      </c>
      <c r="B269" s="3">
        <v>44324</v>
      </c>
      <c r="C269" s="2" t="s">
        <v>595</v>
      </c>
      <c r="D269" t="s">
        <v>96</v>
      </c>
      <c r="E269" s="2">
        <v>6</v>
      </c>
      <c r="F269" s="2" t="str">
        <f>_xlfn.XLOOKUP(C269,customers!$A$1:$A$1001,customers!B268:B1268)</f>
        <v>Kris O'Cullen</v>
      </c>
      <c r="G269" s="2" t="str">
        <f>IF(_xlfn.XLOOKUP(C269,customers!$A$1:$A$1001,customers!$C$1:$C$1001,0)=0,"",(_xlfn.XLOOKUP(C269,customers!$A$1:$A$1001,customers!$C$1:$C$1001,0)))</f>
        <v>snortheast7f@mashable.com</v>
      </c>
      <c r="H269" s="2" t="str">
        <f>_xlfn.XLOOKUP(C269,customers!$A$1:$A$1001,customers!$G$1:$G$1001,,0)</f>
        <v>United States</v>
      </c>
      <c r="I269" t="str" cm="1">
        <f t="array" ref="I269">INDEX(products!$A$1:$G$49,MATCH(orders!$D269,products!$A$1:$A$49,0),MATCH(orders!I$1,products!$A$1:$G$1,0))</f>
        <v>Exc</v>
      </c>
      <c r="J269" t="str" cm="1">
        <f t="array" ref="J269">INDEX(products!$A$1:$G$49,MATCH(orders!$D269,products!$A$1:$A$49,0),MATCH(orders!J$1,products!$A$1:$G$1,0))</f>
        <v>D</v>
      </c>
      <c r="K269" cm="1">
        <f t="array" ref="K269">INDEX(products!$A$1:$G$49,MATCH(orders!$D269,products!$A$1:$A$49,0),MATCH(orders!K$1,products!$A$1:$G$1,0))</f>
        <v>0.2</v>
      </c>
      <c r="L269" s="4" cm="1">
        <f t="array" ref="L269">INDEX(products!$A$1:$G$49,MATCH(orders!$D269,products!$A$1:$A$49,0),MATCH(orders!L$1,products!$A$1:$G$1,0))</f>
        <v>3.645</v>
      </c>
      <c r="M269" s="4">
        <f t="shared" si="12"/>
        <v>21.87</v>
      </c>
      <c r="N269" t="str">
        <f t="shared" si="13"/>
        <v>Excelsa</v>
      </c>
      <c r="O269" t="str">
        <f t="shared" si="14"/>
        <v>Dark</v>
      </c>
      <c r="P269" s="5" t="str">
        <f>IF(_xlfn.XLOOKUP(Orders[[#This Row],[Customer ID]],customers!A269:A1268,customers!I269:I1268,"")="Yes","Yes","No")</f>
        <v>Yes</v>
      </c>
    </row>
    <row r="270" spans="1:16">
      <c r="A270" s="2" t="s">
        <v>596</v>
      </c>
      <c r="B270" s="3">
        <v>43790</v>
      </c>
      <c r="C270" s="2" t="s">
        <v>483</v>
      </c>
      <c r="D270" t="s">
        <v>72</v>
      </c>
      <c r="E270" s="2">
        <v>2</v>
      </c>
      <c r="F270" s="2" t="str">
        <f>_xlfn.XLOOKUP(C270,customers!$A$1:$A$1001,customers!B269:B1269)</f>
        <v>Ailey Brash</v>
      </c>
      <c r="G270" s="2" t="str">
        <f>IF(_xlfn.XLOOKUP(C270,customers!$A$1:$A$1001,customers!$C$1:$C$1001,0)=0,"",(_xlfn.XLOOKUP(C270,customers!$A$1:$A$1001,customers!$C$1:$C$1001,0)))</f>
        <v>aattwater5u@wikia.com</v>
      </c>
      <c r="H270" s="2" t="str">
        <f>_xlfn.XLOOKUP(C270,customers!$A$1:$A$1001,customers!$G$1:$G$1001,,0)</f>
        <v>United States</v>
      </c>
      <c r="I270" t="str" cm="1">
        <f t="array" ref="I270">INDEX(products!$A$1:$G$49,MATCH(orders!$D270,products!$A$1:$A$49,0),MATCH(orders!I$1,products!$A$1:$G$1,0))</f>
        <v>Ara</v>
      </c>
      <c r="J270" t="str" cm="1">
        <f t="array" ref="J270">INDEX(products!$A$1:$G$49,MATCH(orders!$D270,products!$A$1:$A$49,0),MATCH(orders!J$1,products!$A$1:$G$1,0))</f>
        <v>D</v>
      </c>
      <c r="K270" cm="1">
        <f t="array" ref="K270">INDEX(products!$A$1:$G$49,MATCH(orders!$D270,products!$A$1:$A$49,0),MATCH(orders!K$1,products!$A$1:$G$1,0))</f>
        <v>1</v>
      </c>
      <c r="L270" s="4" cm="1">
        <f t="array" ref="L270">INDEX(products!$A$1:$G$49,MATCH(orders!$D270,products!$A$1:$A$49,0),MATCH(orders!L$1,products!$A$1:$G$1,0))</f>
        <v>9.95</v>
      </c>
      <c r="M270" s="4">
        <f t="shared" si="12"/>
        <v>19.9</v>
      </c>
      <c r="N270" t="str">
        <f t="shared" si="13"/>
        <v>Arabica</v>
      </c>
      <c r="O270" t="str">
        <f t="shared" si="14"/>
        <v>Dark</v>
      </c>
      <c r="P270" s="5" t="str">
        <f>IF(_xlfn.XLOOKUP(Orders[[#This Row],[Customer ID]],customers!A270:A1269,customers!I270:I1269,"")="Yes","Yes","No")</f>
        <v>No</v>
      </c>
    </row>
    <row r="271" spans="1:16">
      <c r="A271" s="2" t="s">
        <v>597</v>
      </c>
      <c r="B271" s="3">
        <v>44333</v>
      </c>
      <c r="C271" s="2" t="s">
        <v>598</v>
      </c>
      <c r="D271" t="s">
        <v>99</v>
      </c>
      <c r="E271" s="2">
        <v>2</v>
      </c>
      <c r="F271" s="2" t="str">
        <f>_xlfn.XLOOKUP(C271,customers!$A$1:$A$1001,customers!B270:B1270)</f>
        <v>Amii Gallyon</v>
      </c>
      <c r="G271" s="2" t="str">
        <f>IF(_xlfn.XLOOKUP(C271,customers!$A$1:$A$1001,customers!$C$1:$C$1001,0)=0,"",(_xlfn.XLOOKUP(C271,customers!$A$1:$A$1001,customers!$C$1:$C$1001,0)))</f>
        <v>mfearon7h@reverbnation.com</v>
      </c>
      <c r="H271" s="2" t="str">
        <f>_xlfn.XLOOKUP(C271,customers!$A$1:$A$1001,customers!$G$1:$G$1001,,0)</f>
        <v>United States</v>
      </c>
      <c r="I271" t="str" cm="1">
        <f t="array" ref="I271">INDEX(products!$A$1:$G$49,MATCH(orders!$D271,products!$A$1:$A$49,0),MATCH(orders!I$1,products!$A$1:$G$1,0))</f>
        <v>Ara</v>
      </c>
      <c r="J271" t="str" cm="1">
        <f t="array" ref="J271">INDEX(products!$A$1:$G$49,MATCH(orders!$D271,products!$A$1:$A$49,0),MATCH(orders!J$1,products!$A$1:$G$1,0))</f>
        <v>D</v>
      </c>
      <c r="K271" cm="1">
        <f t="array" ref="K271">INDEX(products!$A$1:$G$49,MATCH(orders!$D271,products!$A$1:$A$49,0),MATCH(orders!K$1,products!$A$1:$G$1,0))</f>
        <v>0.2</v>
      </c>
      <c r="L271" s="4" cm="1">
        <f t="array" ref="L271">INDEX(products!$A$1:$G$49,MATCH(orders!$D271,products!$A$1:$A$49,0),MATCH(orders!L$1,products!$A$1:$G$1,0))</f>
        <v>2.985</v>
      </c>
      <c r="M271" s="4">
        <f t="shared" si="12"/>
        <v>5.97</v>
      </c>
      <c r="N271" t="str">
        <f t="shared" si="13"/>
        <v>Arabica</v>
      </c>
      <c r="O271" t="str">
        <f t="shared" si="14"/>
        <v>Dark</v>
      </c>
      <c r="P271" s="5" t="str">
        <f>IF(_xlfn.XLOOKUP(Orders[[#This Row],[Customer ID]],customers!A271:A1270,customers!I271:I1270,"")="Yes","Yes","No")</f>
        <v>No</v>
      </c>
    </row>
    <row r="272" spans="1:16">
      <c r="A272" s="2" t="s">
        <v>599</v>
      </c>
      <c r="B272" s="3">
        <v>43655</v>
      </c>
      <c r="C272" s="2" t="s">
        <v>600</v>
      </c>
      <c r="D272" t="s">
        <v>61</v>
      </c>
      <c r="E272" s="2">
        <v>1</v>
      </c>
      <c r="F272" s="2" t="str">
        <f>_xlfn.XLOOKUP(C272,customers!$A$1:$A$1001,customers!B271:B1271)</f>
        <v>Killian Osler</v>
      </c>
      <c r="G272" s="2" t="str">
        <f>IF(_xlfn.XLOOKUP(C272,customers!$A$1:$A$1001,customers!$C$1:$C$1001,0)=0,"",(_xlfn.XLOOKUP(C272,customers!$A$1:$A$1001,customers!$C$1:$C$1001,0)))</f>
        <v/>
      </c>
      <c r="H272" s="2" t="str">
        <f>_xlfn.XLOOKUP(C272,customers!$A$1:$A$1001,customers!$G$1:$G$1001,,0)</f>
        <v>Ireland</v>
      </c>
      <c r="I272" t="str" cm="1">
        <f t="array" ref="I272">INDEX(products!$A$1:$G$49,MATCH(orders!$D272,products!$A$1:$A$49,0),MATCH(orders!I$1,products!$A$1:$G$1,0))</f>
        <v>Exc</v>
      </c>
      <c r="J272" t="str" cm="1">
        <f t="array" ref="J272">INDEX(products!$A$1:$G$49,MATCH(orders!$D272,products!$A$1:$A$49,0),MATCH(orders!J$1,products!$A$1:$G$1,0))</f>
        <v>D</v>
      </c>
      <c r="K272" cm="1">
        <f t="array" ref="K272">INDEX(products!$A$1:$G$49,MATCH(orders!$D272,products!$A$1:$A$49,0),MATCH(orders!K$1,products!$A$1:$G$1,0))</f>
        <v>0.5</v>
      </c>
      <c r="L272" s="4" cm="1">
        <f t="array" ref="L272">INDEX(products!$A$1:$G$49,MATCH(orders!$D272,products!$A$1:$A$49,0),MATCH(orders!L$1,products!$A$1:$G$1,0))</f>
        <v>7.29</v>
      </c>
      <c r="M272" s="4">
        <f t="shared" si="12"/>
        <v>7.29</v>
      </c>
      <c r="N272" t="str">
        <f t="shared" si="13"/>
        <v>Excelsa</v>
      </c>
      <c r="O272" t="str">
        <f t="shared" si="14"/>
        <v>Dark</v>
      </c>
      <c r="P272" s="5" t="str">
        <f>IF(_xlfn.XLOOKUP(Orders[[#This Row],[Customer ID]],customers!A272:A1271,customers!I272:I1271,"")="Yes","Yes","No")</f>
        <v>Yes</v>
      </c>
    </row>
    <row r="273" spans="1:16">
      <c r="A273" s="2" t="s">
        <v>601</v>
      </c>
      <c r="B273" s="3">
        <v>43971</v>
      </c>
      <c r="C273" s="2" t="s">
        <v>602</v>
      </c>
      <c r="D273" t="s">
        <v>99</v>
      </c>
      <c r="E273" s="2">
        <v>4</v>
      </c>
      <c r="F273" s="2" t="str">
        <f>_xlfn.XLOOKUP(C273,customers!$A$1:$A$1001,customers!B272:B1272)</f>
        <v>Zack Pellett</v>
      </c>
      <c r="G273" s="2" t="str">
        <f>IF(_xlfn.XLOOKUP(C273,customers!$A$1:$A$1001,customers!$C$1:$C$1001,0)=0,"",(_xlfn.XLOOKUP(C273,customers!$A$1:$A$1001,customers!$C$1:$C$1001,0)))</f>
        <v>jsisneros7j@a8.net</v>
      </c>
      <c r="H273" s="2" t="str">
        <f>_xlfn.XLOOKUP(C273,customers!$A$1:$A$1001,customers!$G$1:$G$1001,,0)</f>
        <v>United States</v>
      </c>
      <c r="I273" t="str" cm="1">
        <f t="array" ref="I273">INDEX(products!$A$1:$G$49,MATCH(orders!$D273,products!$A$1:$A$49,0),MATCH(orders!I$1,products!$A$1:$G$1,0))</f>
        <v>Ara</v>
      </c>
      <c r="J273" t="str" cm="1">
        <f t="array" ref="J273">INDEX(products!$A$1:$G$49,MATCH(orders!$D273,products!$A$1:$A$49,0),MATCH(orders!J$1,products!$A$1:$G$1,0))</f>
        <v>D</v>
      </c>
      <c r="K273" cm="1">
        <f t="array" ref="K273">INDEX(products!$A$1:$G$49,MATCH(orders!$D273,products!$A$1:$A$49,0),MATCH(orders!K$1,products!$A$1:$G$1,0))</f>
        <v>0.2</v>
      </c>
      <c r="L273" s="4" cm="1">
        <f t="array" ref="L273">INDEX(products!$A$1:$G$49,MATCH(orders!$D273,products!$A$1:$A$49,0),MATCH(orders!L$1,products!$A$1:$G$1,0))</f>
        <v>2.985</v>
      </c>
      <c r="M273" s="4">
        <f t="shared" si="12"/>
        <v>11.94</v>
      </c>
      <c r="N273" t="str">
        <f t="shared" si="13"/>
        <v>Arabica</v>
      </c>
      <c r="O273" t="str">
        <f t="shared" si="14"/>
        <v>Dark</v>
      </c>
      <c r="P273" s="5" t="str">
        <f>IF(_xlfn.XLOOKUP(Orders[[#This Row],[Customer ID]],customers!A273:A1272,customers!I273:I1272,"")="Yes","Yes","No")</f>
        <v>Yes</v>
      </c>
    </row>
    <row r="274" spans="1:16">
      <c r="A274" s="2" t="s">
        <v>603</v>
      </c>
      <c r="B274" s="3">
        <v>44435</v>
      </c>
      <c r="C274" s="2" t="s">
        <v>604</v>
      </c>
      <c r="D274" t="s">
        <v>234</v>
      </c>
      <c r="E274" s="2">
        <v>6</v>
      </c>
      <c r="F274" s="2" t="str">
        <f>_xlfn.XLOOKUP(C274,customers!$A$1:$A$1001,customers!B273:B1273)</f>
        <v>Heda Fromant</v>
      </c>
      <c r="G274" s="2" t="str">
        <f>IF(_xlfn.XLOOKUP(C274,customers!$A$1:$A$1001,customers!$C$1:$C$1001,0)=0,"",(_xlfn.XLOOKUP(C274,customers!$A$1:$A$1001,customers!$C$1:$C$1001,0)))</f>
        <v>zcarlson7k@bigcartel.com</v>
      </c>
      <c r="H274" s="2" t="str">
        <f>_xlfn.XLOOKUP(C274,customers!$A$1:$A$1001,customers!$G$1:$G$1001,,0)</f>
        <v>Ireland</v>
      </c>
      <c r="I274" t="str" cm="1">
        <f t="array" ref="I274">INDEX(products!$A$1:$G$49,MATCH(orders!$D274,products!$A$1:$A$49,0),MATCH(orders!I$1,products!$A$1:$G$1,0))</f>
        <v>Rob</v>
      </c>
      <c r="J274" t="str" cm="1">
        <f t="array" ref="J274">INDEX(products!$A$1:$G$49,MATCH(orders!$D274,products!$A$1:$A$49,0),MATCH(orders!J$1,products!$A$1:$G$1,0))</f>
        <v>L</v>
      </c>
      <c r="K274" cm="1">
        <f t="array" ref="K274">INDEX(products!$A$1:$G$49,MATCH(orders!$D274,products!$A$1:$A$49,0),MATCH(orders!K$1,products!$A$1:$G$1,0))</f>
        <v>1</v>
      </c>
      <c r="L274" s="4" cm="1">
        <f t="array" ref="L274">INDEX(products!$A$1:$G$49,MATCH(orders!$D274,products!$A$1:$A$49,0),MATCH(orders!L$1,products!$A$1:$G$1,0))</f>
        <v>11.95</v>
      </c>
      <c r="M274" s="4">
        <f t="shared" si="12"/>
        <v>71.7</v>
      </c>
      <c r="N274" t="str">
        <f t="shared" si="13"/>
        <v>Robusta</v>
      </c>
      <c r="O274" t="str">
        <f t="shared" si="14"/>
        <v>Light</v>
      </c>
      <c r="P274" s="5" t="str">
        <f>IF(_xlfn.XLOOKUP(Orders[[#This Row],[Customer ID]],customers!A274:A1273,customers!I274:I1273,"")="Yes","Yes","No")</f>
        <v>Yes</v>
      </c>
    </row>
    <row r="275" spans="1:16">
      <c r="A275" s="2" t="s">
        <v>605</v>
      </c>
      <c r="B275" s="3">
        <v>44681</v>
      </c>
      <c r="C275" s="2" t="s">
        <v>606</v>
      </c>
      <c r="D275" t="s">
        <v>160</v>
      </c>
      <c r="E275" s="2">
        <v>2</v>
      </c>
      <c r="F275" s="2" t="str">
        <f>_xlfn.XLOOKUP(C275,customers!$A$1:$A$1001,customers!B274:B1274)</f>
        <v>Dom Milella</v>
      </c>
      <c r="G275" s="2" t="str">
        <f>IF(_xlfn.XLOOKUP(C275,customers!$A$1:$A$1001,customers!$C$1:$C$1001,0)=0,"",(_xlfn.XLOOKUP(C275,customers!$A$1:$A$1001,customers!$C$1:$C$1001,0)))</f>
        <v>wmaddox7l@timesonline.co.uk</v>
      </c>
      <c r="H275" s="2" t="str">
        <f>_xlfn.XLOOKUP(C275,customers!$A$1:$A$1001,customers!$G$1:$G$1001,,0)</f>
        <v>United States</v>
      </c>
      <c r="I275" t="str" cm="1">
        <f t="array" ref="I275">INDEX(products!$A$1:$G$49,MATCH(orders!$D275,products!$A$1:$A$49,0),MATCH(orders!I$1,products!$A$1:$G$1,0))</f>
        <v>Ara</v>
      </c>
      <c r="J275" t="str" cm="1">
        <f t="array" ref="J275">INDEX(products!$A$1:$G$49,MATCH(orders!$D275,products!$A$1:$A$49,0),MATCH(orders!J$1,products!$A$1:$G$1,0))</f>
        <v>L</v>
      </c>
      <c r="K275" cm="1">
        <f t="array" ref="K275">INDEX(products!$A$1:$G$49,MATCH(orders!$D275,products!$A$1:$A$49,0),MATCH(orders!K$1,products!$A$1:$G$1,0))</f>
        <v>0.2</v>
      </c>
      <c r="L275" s="4" cm="1">
        <f t="array" ref="L275">INDEX(products!$A$1:$G$49,MATCH(orders!$D275,products!$A$1:$A$49,0),MATCH(orders!L$1,products!$A$1:$G$1,0))</f>
        <v>3.885</v>
      </c>
      <c r="M275" s="4">
        <f t="shared" si="12"/>
        <v>7.77</v>
      </c>
      <c r="N275" t="str">
        <f t="shared" si="13"/>
        <v>Arabica</v>
      </c>
      <c r="O275" t="str">
        <f t="shared" si="14"/>
        <v>Light</v>
      </c>
      <c r="P275" s="5" t="str">
        <f>IF(_xlfn.XLOOKUP(Orders[[#This Row],[Customer ID]],customers!A275:A1274,customers!I275:I1274,"")="Yes","Yes","No")</f>
        <v>No</v>
      </c>
    </row>
    <row r="276" spans="1:16">
      <c r="A276" s="2" t="s">
        <v>607</v>
      </c>
      <c r="B276" s="3">
        <v>43985</v>
      </c>
      <c r="C276" s="2" t="s">
        <v>608</v>
      </c>
      <c r="D276" t="s">
        <v>216</v>
      </c>
      <c r="E276" s="2">
        <v>1</v>
      </c>
      <c r="F276" s="2" t="str">
        <f>_xlfn.XLOOKUP(C276,customers!$A$1:$A$1001,customers!B275:B1275)</f>
        <v>Bette-ann Munden</v>
      </c>
      <c r="G276" s="2" t="str">
        <f>IF(_xlfn.XLOOKUP(C276,customers!$A$1:$A$1001,customers!$C$1:$C$1001,0)=0,"",(_xlfn.XLOOKUP(C276,customers!$A$1:$A$1001,customers!$C$1:$C$1001,0)))</f>
        <v>dhedlestone7m@craigslist.org</v>
      </c>
      <c r="H276" s="2" t="str">
        <f>_xlfn.XLOOKUP(C276,customers!$A$1:$A$1001,customers!$G$1:$G$1001,,0)</f>
        <v>United States</v>
      </c>
      <c r="I276" t="str" cm="1">
        <f t="array" ref="I276">INDEX(products!$A$1:$G$49,MATCH(orders!$D276,products!$A$1:$A$49,0),MATCH(orders!I$1,products!$A$1:$G$1,0))</f>
        <v>Ara</v>
      </c>
      <c r="J276" t="str" cm="1">
        <f t="array" ref="J276">INDEX(products!$A$1:$G$49,MATCH(orders!$D276,products!$A$1:$A$49,0),MATCH(orders!J$1,products!$A$1:$G$1,0))</f>
        <v>M</v>
      </c>
      <c r="K276" cm="1">
        <f t="array" ref="K276">INDEX(products!$A$1:$G$49,MATCH(orders!$D276,products!$A$1:$A$49,0),MATCH(orders!K$1,products!$A$1:$G$1,0))</f>
        <v>2.5</v>
      </c>
      <c r="L276" s="4" cm="1">
        <f t="array" ref="L276">INDEX(products!$A$1:$G$49,MATCH(orders!$D276,products!$A$1:$A$49,0),MATCH(orders!L$1,products!$A$1:$G$1,0))</f>
        <v>25.875</v>
      </c>
      <c r="M276" s="4">
        <f t="shared" si="12"/>
        <v>25.875</v>
      </c>
      <c r="N276" t="str">
        <f t="shared" si="13"/>
        <v>Arabica</v>
      </c>
      <c r="O276" t="str">
        <f t="shared" si="14"/>
        <v>Medium</v>
      </c>
      <c r="P276" s="5" t="str">
        <f>IF(_xlfn.XLOOKUP(Orders[[#This Row],[Customer ID]],customers!A276:A1275,customers!I276:I1275,"")="Yes","Yes","No")</f>
        <v>No</v>
      </c>
    </row>
    <row r="277" spans="1:16">
      <c r="A277" s="2" t="s">
        <v>609</v>
      </c>
      <c r="B277" s="3">
        <v>44725</v>
      </c>
      <c r="C277" s="2" t="s">
        <v>610</v>
      </c>
      <c r="D277" t="s">
        <v>75</v>
      </c>
      <c r="E277" s="2">
        <v>6</v>
      </c>
      <c r="F277" s="2" t="str">
        <f>_xlfn.XLOOKUP(C277,customers!$A$1:$A$1001,customers!B276:B1276)</f>
        <v>Nick Brakespear</v>
      </c>
      <c r="G277" s="2" t="str">
        <f>IF(_xlfn.XLOOKUP(C277,customers!$A$1:$A$1001,customers!$C$1:$C$1001,0)=0,"",(_xlfn.XLOOKUP(C277,customers!$A$1:$A$1001,customers!$C$1:$C$1001,0)))</f>
        <v>tcrowthe7n@europa.eu</v>
      </c>
      <c r="H277" s="2" t="str">
        <f>_xlfn.XLOOKUP(C277,customers!$A$1:$A$1001,customers!$G$1:$G$1001,,0)</f>
        <v>United States</v>
      </c>
      <c r="I277" t="str" cm="1">
        <f t="array" ref="I277">INDEX(products!$A$1:$G$49,MATCH(orders!$D277,products!$A$1:$A$49,0),MATCH(orders!I$1,products!$A$1:$G$1,0))</f>
        <v>Exc</v>
      </c>
      <c r="J277" t="str" cm="1">
        <f t="array" ref="J277">INDEX(products!$A$1:$G$49,MATCH(orders!$D277,products!$A$1:$A$49,0),MATCH(orders!J$1,products!$A$1:$G$1,0))</f>
        <v>L</v>
      </c>
      <c r="K277" cm="1">
        <f t="array" ref="K277">INDEX(products!$A$1:$G$49,MATCH(orders!$D277,products!$A$1:$A$49,0),MATCH(orders!K$1,products!$A$1:$G$1,0))</f>
        <v>2.5</v>
      </c>
      <c r="L277" s="4" cm="1">
        <f t="array" ref="L277">INDEX(products!$A$1:$G$49,MATCH(orders!$D277,products!$A$1:$A$49,0),MATCH(orders!L$1,products!$A$1:$G$1,0))</f>
        <v>34.155</v>
      </c>
      <c r="M277" s="4">
        <f t="shared" si="12"/>
        <v>204.93</v>
      </c>
      <c r="N277" t="str">
        <f t="shared" si="13"/>
        <v>Excelsa</v>
      </c>
      <c r="O277" t="str">
        <f t="shared" si="14"/>
        <v>Light</v>
      </c>
      <c r="P277" s="5" t="str">
        <f>IF(_xlfn.XLOOKUP(Orders[[#This Row],[Customer ID]],customers!A277:A1276,customers!I277:I1276,"")="Yes","Yes","No")</f>
        <v>No</v>
      </c>
    </row>
    <row r="278" spans="1:16">
      <c r="A278" s="2" t="s">
        <v>611</v>
      </c>
      <c r="B278" s="3">
        <v>43992</v>
      </c>
      <c r="C278" s="2" t="s">
        <v>612</v>
      </c>
      <c r="D278" t="s">
        <v>55</v>
      </c>
      <c r="E278" s="2">
        <v>4</v>
      </c>
      <c r="F278" s="2" t="str">
        <f>_xlfn.XLOOKUP(C278,customers!$A$1:$A$1001,customers!B277:B1277)</f>
        <v>Granville Alberts</v>
      </c>
      <c r="G278" s="2" t="str">
        <f>IF(_xlfn.XLOOKUP(C278,customers!$A$1:$A$1001,customers!$C$1:$C$1001,0)=0,"",(_xlfn.XLOOKUP(C278,customers!$A$1:$A$1001,customers!$C$1:$C$1001,0)))</f>
        <v>dbury7o@tinyurl.com</v>
      </c>
      <c r="H278" s="2" t="str">
        <f>_xlfn.XLOOKUP(C278,customers!$A$1:$A$1001,customers!$G$1:$G$1001,,0)</f>
        <v>Ireland</v>
      </c>
      <c r="I278" t="str" cm="1">
        <f t="array" ref="I278">INDEX(products!$A$1:$G$49,MATCH(orders!$D278,products!$A$1:$A$49,0),MATCH(orders!I$1,products!$A$1:$G$1,0))</f>
        <v>Rob</v>
      </c>
      <c r="J278" t="str" cm="1">
        <f t="array" ref="J278">INDEX(products!$A$1:$G$49,MATCH(orders!$D278,products!$A$1:$A$49,0),MATCH(orders!J$1,products!$A$1:$G$1,0))</f>
        <v>L</v>
      </c>
      <c r="K278" cm="1">
        <f t="array" ref="K278">INDEX(products!$A$1:$G$49,MATCH(orders!$D278,products!$A$1:$A$49,0),MATCH(orders!K$1,products!$A$1:$G$1,0))</f>
        <v>2.5</v>
      </c>
      <c r="L278" s="4" cm="1">
        <f t="array" ref="L278">INDEX(products!$A$1:$G$49,MATCH(orders!$D278,products!$A$1:$A$49,0),MATCH(orders!L$1,products!$A$1:$G$1,0))</f>
        <v>27.485</v>
      </c>
      <c r="M278" s="4">
        <f t="shared" si="12"/>
        <v>109.94</v>
      </c>
      <c r="N278" t="str">
        <f t="shared" si="13"/>
        <v>Robusta</v>
      </c>
      <c r="O278" t="str">
        <f t="shared" si="14"/>
        <v>Light</v>
      </c>
      <c r="P278" s="5" t="str">
        <f>IF(_xlfn.XLOOKUP(Orders[[#This Row],[Customer ID]],customers!A278:A1277,customers!I278:I1277,"")="Yes","Yes","No")</f>
        <v>Yes</v>
      </c>
    </row>
    <row r="279" spans="1:16">
      <c r="A279" s="2" t="s">
        <v>613</v>
      </c>
      <c r="B279" s="3">
        <v>44183</v>
      </c>
      <c r="C279" s="2" t="s">
        <v>614</v>
      </c>
      <c r="D279" t="s">
        <v>182</v>
      </c>
      <c r="E279" s="2">
        <v>6</v>
      </c>
      <c r="F279" s="2" t="str">
        <f>_xlfn.XLOOKUP(C279,customers!$A$1:$A$1001,customers!B278:B1278)</f>
        <v>Madelaine Sharples</v>
      </c>
      <c r="G279" s="2" t="str">
        <f>IF(_xlfn.XLOOKUP(C279,customers!$A$1:$A$1001,customers!$C$1:$C$1001,0)=0,"",(_xlfn.XLOOKUP(C279,customers!$A$1:$A$1001,customers!$C$1:$C$1001,0)))</f>
        <v>gbroadbear7p@omniture.com</v>
      </c>
      <c r="H279" s="2" t="str">
        <f>_xlfn.XLOOKUP(C279,customers!$A$1:$A$1001,customers!$G$1:$G$1001,,0)</f>
        <v>United States</v>
      </c>
      <c r="I279" t="str" cm="1">
        <f t="array" ref="I279">INDEX(products!$A$1:$G$49,MATCH(orders!$D279,products!$A$1:$A$49,0),MATCH(orders!I$1,products!$A$1:$G$1,0))</f>
        <v>Exc</v>
      </c>
      <c r="J279" t="str" cm="1">
        <f t="array" ref="J279">INDEX(products!$A$1:$G$49,MATCH(orders!$D279,products!$A$1:$A$49,0),MATCH(orders!J$1,products!$A$1:$G$1,0))</f>
        <v>L</v>
      </c>
      <c r="K279" cm="1">
        <f t="array" ref="K279">INDEX(products!$A$1:$G$49,MATCH(orders!$D279,products!$A$1:$A$49,0),MATCH(orders!K$1,products!$A$1:$G$1,0))</f>
        <v>1</v>
      </c>
      <c r="L279" s="4" cm="1">
        <f t="array" ref="L279">INDEX(products!$A$1:$G$49,MATCH(orders!$D279,products!$A$1:$A$49,0),MATCH(orders!L$1,products!$A$1:$G$1,0))</f>
        <v>14.85</v>
      </c>
      <c r="M279" s="4">
        <f t="shared" si="12"/>
        <v>89.1</v>
      </c>
      <c r="N279" t="str">
        <f t="shared" si="13"/>
        <v>Excelsa</v>
      </c>
      <c r="O279" t="str">
        <f t="shared" si="14"/>
        <v>Light</v>
      </c>
      <c r="P279" s="5" t="str">
        <f>IF(_xlfn.XLOOKUP(Orders[[#This Row],[Customer ID]],customers!A279:A1278,customers!I279:I1278,"")="Yes","Yes","No")</f>
        <v>No</v>
      </c>
    </row>
    <row r="280" spans="1:16">
      <c r="A280" s="2" t="s">
        <v>615</v>
      </c>
      <c r="B280" s="3">
        <v>43708</v>
      </c>
      <c r="C280" s="2" t="s">
        <v>616</v>
      </c>
      <c r="D280" t="s">
        <v>160</v>
      </c>
      <c r="E280" s="2">
        <v>2</v>
      </c>
      <c r="F280" s="2" t="str">
        <f>_xlfn.XLOOKUP(C280,customers!$A$1:$A$1001,customers!B279:B1279)</f>
        <v>Cissiee Raisbeck</v>
      </c>
      <c r="G280" s="2" t="str">
        <f>IF(_xlfn.XLOOKUP(C280,customers!$A$1:$A$1001,customers!$C$1:$C$1001,0)=0,"",(_xlfn.XLOOKUP(C280,customers!$A$1:$A$1001,customers!$C$1:$C$1001,0)))</f>
        <v>epalfrey7q@devhub.com</v>
      </c>
      <c r="H280" s="2" t="str">
        <f>_xlfn.XLOOKUP(C280,customers!$A$1:$A$1001,customers!$G$1:$G$1001,,0)</f>
        <v>United States</v>
      </c>
      <c r="I280" t="str" cm="1">
        <f t="array" ref="I280">INDEX(products!$A$1:$G$49,MATCH(orders!$D280,products!$A$1:$A$49,0),MATCH(orders!I$1,products!$A$1:$G$1,0))</f>
        <v>Ara</v>
      </c>
      <c r="J280" t="str" cm="1">
        <f t="array" ref="J280">INDEX(products!$A$1:$G$49,MATCH(orders!$D280,products!$A$1:$A$49,0),MATCH(orders!J$1,products!$A$1:$G$1,0))</f>
        <v>L</v>
      </c>
      <c r="K280" cm="1">
        <f t="array" ref="K280">INDEX(products!$A$1:$G$49,MATCH(orders!$D280,products!$A$1:$A$49,0),MATCH(orders!K$1,products!$A$1:$G$1,0))</f>
        <v>0.2</v>
      </c>
      <c r="L280" s="4" cm="1">
        <f t="array" ref="L280">INDEX(products!$A$1:$G$49,MATCH(orders!$D280,products!$A$1:$A$49,0),MATCH(orders!L$1,products!$A$1:$G$1,0))</f>
        <v>3.885</v>
      </c>
      <c r="M280" s="4">
        <f t="shared" si="12"/>
        <v>7.77</v>
      </c>
      <c r="N280" t="str">
        <f t="shared" si="13"/>
        <v>Arabica</v>
      </c>
      <c r="O280" t="str">
        <f t="shared" si="14"/>
        <v>Light</v>
      </c>
      <c r="P280" s="5" t="str">
        <f>IF(_xlfn.XLOOKUP(Orders[[#This Row],[Customer ID]],customers!A280:A1279,customers!I280:I1279,"")="Yes","Yes","No")</f>
        <v>Yes</v>
      </c>
    </row>
    <row r="281" spans="1:16">
      <c r="A281" s="2" t="s">
        <v>617</v>
      </c>
      <c r="B281" s="3">
        <v>43521</v>
      </c>
      <c r="C281" s="2" t="s">
        <v>618</v>
      </c>
      <c r="D281" t="s">
        <v>242</v>
      </c>
      <c r="E281" s="2">
        <v>1</v>
      </c>
      <c r="F281" s="2" t="str">
        <f>_xlfn.XLOOKUP(C281,customers!$A$1:$A$1001,customers!B280:B1280)</f>
        <v>Kenton Wetherick</v>
      </c>
      <c r="G281" s="2" t="str">
        <f>IF(_xlfn.XLOOKUP(C281,customers!$A$1:$A$1001,customers!$C$1:$C$1001,0)=0,"",(_xlfn.XLOOKUP(C281,customers!$A$1:$A$1001,customers!$C$1:$C$1001,0)))</f>
        <v>pmetrick7r@rakuten.co.jp</v>
      </c>
      <c r="H281" s="2" t="str">
        <f>_xlfn.XLOOKUP(C281,customers!$A$1:$A$1001,customers!$G$1:$G$1001,,0)</f>
        <v>United States</v>
      </c>
      <c r="I281" t="str" cm="1">
        <f t="array" ref="I281">INDEX(products!$A$1:$G$49,MATCH(orders!$D281,products!$A$1:$A$49,0),MATCH(orders!I$1,products!$A$1:$G$1,0))</f>
        <v>Lib</v>
      </c>
      <c r="J281" t="str" cm="1">
        <f t="array" ref="J281">INDEX(products!$A$1:$G$49,MATCH(orders!$D281,products!$A$1:$A$49,0),MATCH(orders!J$1,products!$A$1:$G$1,0))</f>
        <v>M</v>
      </c>
      <c r="K281" cm="1">
        <f t="array" ref="K281">INDEX(products!$A$1:$G$49,MATCH(orders!$D281,products!$A$1:$A$49,0),MATCH(orders!K$1,products!$A$1:$G$1,0))</f>
        <v>2.5</v>
      </c>
      <c r="L281" s="4" cm="1">
        <f t="array" ref="L281">INDEX(products!$A$1:$G$49,MATCH(orders!$D281,products!$A$1:$A$49,0),MATCH(orders!L$1,products!$A$1:$G$1,0))</f>
        <v>33.465</v>
      </c>
      <c r="M281" s="4">
        <f t="shared" si="12"/>
        <v>33.465</v>
      </c>
      <c r="N281" t="str">
        <f t="shared" si="13"/>
        <v>Liberica</v>
      </c>
      <c r="O281" t="str">
        <f t="shared" si="14"/>
        <v>Medium</v>
      </c>
      <c r="P281" s="5" t="str">
        <f>IF(_xlfn.XLOOKUP(Orders[[#This Row],[Customer ID]],customers!A281:A1280,customers!I281:I1280,"")="Yes","Yes","No")</f>
        <v>Yes</v>
      </c>
    </row>
    <row r="282" spans="1:16">
      <c r="A282" s="2" t="s">
        <v>619</v>
      </c>
      <c r="B282" s="3">
        <v>44234</v>
      </c>
      <c r="C282" s="2" t="s">
        <v>620</v>
      </c>
      <c r="D282" t="s">
        <v>48</v>
      </c>
      <c r="E282" s="2">
        <v>5</v>
      </c>
      <c r="F282" s="2" t="str">
        <f>_xlfn.XLOOKUP(C282,customers!$A$1:$A$1001,customers!B281:B1281)</f>
        <v>Hatty Dovydenas</v>
      </c>
      <c r="G282" s="2" t="str">
        <f>IF(_xlfn.XLOOKUP(C282,customers!$A$1:$A$1001,customers!$C$1:$C$1001,0)=0,"",(_xlfn.XLOOKUP(C282,customers!$A$1:$A$1001,customers!$C$1:$C$1001,0)))</f>
        <v/>
      </c>
      <c r="H282" s="2" t="str">
        <f>_xlfn.XLOOKUP(C282,customers!$A$1:$A$1001,customers!$G$1:$G$1001,,0)</f>
        <v>United States</v>
      </c>
      <c r="I282" t="str" cm="1">
        <f t="array" ref="I282">INDEX(products!$A$1:$G$49,MATCH(orders!$D282,products!$A$1:$A$49,0),MATCH(orders!I$1,products!$A$1:$G$1,0))</f>
        <v>Exc</v>
      </c>
      <c r="J282" t="str" cm="1">
        <f t="array" ref="J282">INDEX(products!$A$1:$G$49,MATCH(orders!$D282,products!$A$1:$A$49,0),MATCH(orders!J$1,products!$A$1:$G$1,0))</f>
        <v>M</v>
      </c>
      <c r="K282" cm="1">
        <f t="array" ref="K282">INDEX(products!$A$1:$G$49,MATCH(orders!$D282,products!$A$1:$A$49,0),MATCH(orders!K$1,products!$A$1:$G$1,0))</f>
        <v>0.5</v>
      </c>
      <c r="L282" s="4" cm="1">
        <f t="array" ref="L282">INDEX(products!$A$1:$G$49,MATCH(orders!$D282,products!$A$1:$A$49,0),MATCH(orders!L$1,products!$A$1:$G$1,0))</f>
        <v>8.25</v>
      </c>
      <c r="M282" s="4">
        <f t="shared" si="12"/>
        <v>41.25</v>
      </c>
      <c r="N282" t="str">
        <f t="shared" si="13"/>
        <v>Excelsa</v>
      </c>
      <c r="O282" t="str">
        <f t="shared" si="14"/>
        <v>Medium</v>
      </c>
      <c r="P282" s="5" t="str">
        <f>IF(_xlfn.XLOOKUP(Orders[[#This Row],[Customer ID]],customers!A282:A1281,customers!I282:I1281,"")="Yes","Yes","No")</f>
        <v>Yes</v>
      </c>
    </row>
    <row r="283" spans="1:16">
      <c r="A283" s="2" t="s">
        <v>621</v>
      </c>
      <c r="B283" s="3">
        <v>44210</v>
      </c>
      <c r="C283" s="2" t="s">
        <v>622</v>
      </c>
      <c r="D283" t="s">
        <v>182</v>
      </c>
      <c r="E283" s="2">
        <v>4</v>
      </c>
      <c r="F283" s="2" t="str">
        <f>_xlfn.XLOOKUP(C283,customers!$A$1:$A$1001,customers!B282:B1282)</f>
        <v>Brendan Grece</v>
      </c>
      <c r="G283" s="2" t="str">
        <f>IF(_xlfn.XLOOKUP(C283,customers!$A$1:$A$1001,customers!$C$1:$C$1001,0)=0,"",(_xlfn.XLOOKUP(C283,customers!$A$1:$A$1001,customers!$C$1:$C$1001,0)))</f>
        <v>kkarby7t@sbwire.com</v>
      </c>
      <c r="H283" s="2" t="str">
        <f>_xlfn.XLOOKUP(C283,customers!$A$1:$A$1001,customers!$G$1:$G$1001,,0)</f>
        <v>United States</v>
      </c>
      <c r="I283" t="str" cm="1">
        <f t="array" ref="I283">INDEX(products!$A$1:$G$49,MATCH(orders!$D283,products!$A$1:$A$49,0),MATCH(orders!I$1,products!$A$1:$G$1,0))</f>
        <v>Exc</v>
      </c>
      <c r="J283" t="str" cm="1">
        <f t="array" ref="J283">INDEX(products!$A$1:$G$49,MATCH(orders!$D283,products!$A$1:$A$49,0),MATCH(orders!J$1,products!$A$1:$G$1,0))</f>
        <v>L</v>
      </c>
      <c r="K283" cm="1">
        <f t="array" ref="K283">INDEX(products!$A$1:$G$49,MATCH(orders!$D283,products!$A$1:$A$49,0),MATCH(orders!K$1,products!$A$1:$G$1,0))</f>
        <v>1</v>
      </c>
      <c r="L283" s="4" cm="1">
        <f t="array" ref="L283">INDEX(products!$A$1:$G$49,MATCH(orders!$D283,products!$A$1:$A$49,0),MATCH(orders!L$1,products!$A$1:$G$1,0))</f>
        <v>14.85</v>
      </c>
      <c r="M283" s="4">
        <f t="shared" si="12"/>
        <v>59.4</v>
      </c>
      <c r="N283" t="str">
        <f t="shared" si="13"/>
        <v>Excelsa</v>
      </c>
      <c r="O283" t="str">
        <f t="shared" si="14"/>
        <v>Light</v>
      </c>
      <c r="P283" s="5" t="str">
        <f>IF(_xlfn.XLOOKUP(Orders[[#This Row],[Customer ID]],customers!A283:A1282,customers!I283:I1282,"")="Yes","Yes","No")</f>
        <v>Yes</v>
      </c>
    </row>
    <row r="284" spans="1:16">
      <c r="A284" s="2" t="s">
        <v>623</v>
      </c>
      <c r="B284" s="3">
        <v>43520</v>
      </c>
      <c r="C284" s="2" t="s">
        <v>624</v>
      </c>
      <c r="D284" t="s">
        <v>237</v>
      </c>
      <c r="E284" s="2">
        <v>1</v>
      </c>
      <c r="F284" s="2" t="str">
        <f>_xlfn.XLOOKUP(C284,customers!$A$1:$A$1001,customers!B283:B1283)</f>
        <v>Abbe Thys</v>
      </c>
      <c r="G284" s="2" t="str">
        <f>IF(_xlfn.XLOOKUP(C284,customers!$A$1:$A$1001,customers!$C$1:$C$1001,0)=0,"",(_xlfn.XLOOKUP(C284,customers!$A$1:$A$1001,customers!$C$1:$C$1001,0)))</f>
        <v>fcrumpe7u@ftc.gov</v>
      </c>
      <c r="H284" s="2" t="str">
        <f>_xlfn.XLOOKUP(C284,customers!$A$1:$A$1001,customers!$G$1:$G$1001,,0)</f>
        <v>United Kingdom</v>
      </c>
      <c r="I284" t="str" cm="1">
        <f t="array" ref="I284">INDEX(products!$A$1:$G$49,MATCH(orders!$D284,products!$A$1:$A$49,0),MATCH(orders!I$1,products!$A$1:$G$1,0))</f>
        <v>Ara</v>
      </c>
      <c r="J284" t="str" cm="1">
        <f t="array" ref="J284">INDEX(products!$A$1:$G$49,MATCH(orders!$D284,products!$A$1:$A$49,0),MATCH(orders!J$1,products!$A$1:$G$1,0))</f>
        <v>L</v>
      </c>
      <c r="K284" cm="1">
        <f t="array" ref="K284">INDEX(products!$A$1:$G$49,MATCH(orders!$D284,products!$A$1:$A$49,0),MATCH(orders!K$1,products!$A$1:$G$1,0))</f>
        <v>0.5</v>
      </c>
      <c r="L284" s="4" cm="1">
        <f t="array" ref="L284">INDEX(products!$A$1:$G$49,MATCH(orders!$D284,products!$A$1:$A$49,0),MATCH(orders!L$1,products!$A$1:$G$1,0))</f>
        <v>7.77</v>
      </c>
      <c r="M284" s="4">
        <f t="shared" si="12"/>
        <v>7.77</v>
      </c>
      <c r="N284" t="str">
        <f t="shared" si="13"/>
        <v>Arabica</v>
      </c>
      <c r="O284" t="str">
        <f t="shared" si="14"/>
        <v>Light</v>
      </c>
      <c r="P284" s="5" t="str">
        <f>IF(_xlfn.XLOOKUP(Orders[[#This Row],[Customer ID]],customers!A284:A1283,customers!I284:I1283,"")="Yes","Yes","No")</f>
        <v>No</v>
      </c>
    </row>
    <row r="285" spans="1:16">
      <c r="A285" s="2" t="s">
        <v>625</v>
      </c>
      <c r="B285" s="3">
        <v>43639</v>
      </c>
      <c r="C285" s="2" t="s">
        <v>626</v>
      </c>
      <c r="D285" t="s">
        <v>191</v>
      </c>
      <c r="E285" s="2">
        <v>1</v>
      </c>
      <c r="F285" s="2" t="str">
        <f>_xlfn.XLOOKUP(C285,customers!$A$1:$A$1001,customers!B284:B1284)</f>
        <v>Audra Kelston</v>
      </c>
      <c r="G285" s="2" t="str">
        <f>IF(_xlfn.XLOOKUP(C285,customers!$A$1:$A$1001,customers!$C$1:$C$1001,0)=0,"",(_xlfn.XLOOKUP(C285,customers!$A$1:$A$1001,customers!$C$1:$C$1001,0)))</f>
        <v>achatto7v@sakura.ne.jp</v>
      </c>
      <c r="H285" s="2" t="str">
        <f>_xlfn.XLOOKUP(C285,customers!$A$1:$A$1001,customers!$G$1:$G$1001,,0)</f>
        <v>United Kingdom</v>
      </c>
      <c r="I285" t="str" cm="1">
        <f t="array" ref="I285">INDEX(products!$A$1:$G$49,MATCH(orders!$D285,products!$A$1:$A$49,0),MATCH(orders!I$1,products!$A$1:$G$1,0))</f>
        <v>Rob</v>
      </c>
      <c r="J285" t="str" cm="1">
        <f t="array" ref="J285">INDEX(products!$A$1:$G$49,MATCH(orders!$D285,products!$A$1:$A$49,0),MATCH(orders!J$1,products!$A$1:$G$1,0))</f>
        <v>D</v>
      </c>
      <c r="K285" cm="1">
        <f t="array" ref="K285">INDEX(products!$A$1:$G$49,MATCH(orders!$D285,products!$A$1:$A$49,0),MATCH(orders!K$1,products!$A$1:$G$1,0))</f>
        <v>0.5</v>
      </c>
      <c r="L285" s="4" cm="1">
        <f t="array" ref="L285">INDEX(products!$A$1:$G$49,MATCH(orders!$D285,products!$A$1:$A$49,0),MATCH(orders!L$1,products!$A$1:$G$1,0))</f>
        <v>5.37</v>
      </c>
      <c r="M285" s="4">
        <f t="shared" si="12"/>
        <v>5.37</v>
      </c>
      <c r="N285" t="str">
        <f t="shared" si="13"/>
        <v>Robusta</v>
      </c>
      <c r="O285" t="str">
        <f t="shared" si="14"/>
        <v>Dark</v>
      </c>
      <c r="P285" s="5" t="str">
        <f>IF(_xlfn.XLOOKUP(Orders[[#This Row],[Customer ID]],customers!A285:A1284,customers!I285:I1284,"")="Yes","Yes","No")</f>
        <v>Yes</v>
      </c>
    </row>
    <row r="286" spans="1:16">
      <c r="A286" s="2" t="s">
        <v>627</v>
      </c>
      <c r="B286" s="3">
        <v>43960</v>
      </c>
      <c r="C286" s="2" t="s">
        <v>628</v>
      </c>
      <c r="D286" t="s">
        <v>157</v>
      </c>
      <c r="E286" s="2">
        <v>3</v>
      </c>
      <c r="F286" s="2" t="str">
        <f>_xlfn.XLOOKUP(C286,customers!$A$1:$A$1001,customers!B285:B1285)</f>
        <v>Claiborne Mottram</v>
      </c>
      <c r="G286" s="2" t="str">
        <f>IF(_xlfn.XLOOKUP(C286,customers!$A$1:$A$1001,customers!$C$1:$C$1001,0)=0,"",(_xlfn.XLOOKUP(C286,customers!$A$1:$A$1001,customers!$C$1:$C$1001,0)))</f>
        <v/>
      </c>
      <c r="H286" s="2" t="str">
        <f>_xlfn.XLOOKUP(C286,customers!$A$1:$A$1001,customers!$G$1:$G$1001,,0)</f>
        <v>United States</v>
      </c>
      <c r="I286" t="str" cm="1">
        <f t="array" ref="I286">INDEX(products!$A$1:$G$49,MATCH(orders!$D286,products!$A$1:$A$49,0),MATCH(orders!I$1,products!$A$1:$G$1,0))</f>
        <v>Exc</v>
      </c>
      <c r="J286" t="str" cm="1">
        <f t="array" ref="J286">INDEX(products!$A$1:$G$49,MATCH(orders!$D286,products!$A$1:$A$49,0),MATCH(orders!J$1,products!$A$1:$G$1,0))</f>
        <v>M</v>
      </c>
      <c r="K286" cm="1">
        <f t="array" ref="K286">INDEX(products!$A$1:$G$49,MATCH(orders!$D286,products!$A$1:$A$49,0),MATCH(orders!K$1,products!$A$1:$G$1,0))</f>
        <v>2.5</v>
      </c>
      <c r="L286" s="4" cm="1">
        <f t="array" ref="L286">INDEX(products!$A$1:$G$49,MATCH(orders!$D286,products!$A$1:$A$49,0),MATCH(orders!L$1,products!$A$1:$G$1,0))</f>
        <v>31.625</v>
      </c>
      <c r="M286" s="4">
        <f t="shared" si="12"/>
        <v>94.875</v>
      </c>
      <c r="N286" t="str">
        <f t="shared" si="13"/>
        <v>Excelsa</v>
      </c>
      <c r="O286" t="str">
        <f t="shared" si="14"/>
        <v>Medium</v>
      </c>
      <c r="P286" s="5" t="str">
        <f>IF(_xlfn.XLOOKUP(Orders[[#This Row],[Customer ID]],customers!A286:A1285,customers!I286:I1285,"")="Yes","Yes","No")</f>
        <v>No</v>
      </c>
    </row>
    <row r="287" spans="1:16">
      <c r="A287" s="2" t="s">
        <v>629</v>
      </c>
      <c r="B287" s="3">
        <v>44030</v>
      </c>
      <c r="C287" s="2" t="s">
        <v>630</v>
      </c>
      <c r="D287" t="s">
        <v>149</v>
      </c>
      <c r="E287" s="2">
        <v>1</v>
      </c>
      <c r="F287" s="2" t="str">
        <f>_xlfn.XLOOKUP(C287,customers!$A$1:$A$1001,customers!B286:B1286)</f>
        <v>Donalt Sangwin</v>
      </c>
      <c r="G287" s="2" t="str">
        <f>IF(_xlfn.XLOOKUP(C287,customers!$A$1:$A$1001,customers!$C$1:$C$1001,0)=0,"",(_xlfn.XLOOKUP(C287,customers!$A$1:$A$1001,customers!$C$1:$C$1001,0)))</f>
        <v/>
      </c>
      <c r="H287" s="2" t="str">
        <f>_xlfn.XLOOKUP(C287,customers!$A$1:$A$1001,customers!$G$1:$G$1001,,0)</f>
        <v>United States</v>
      </c>
      <c r="I287" t="str" cm="1">
        <f t="array" ref="I287">INDEX(products!$A$1:$G$49,MATCH(orders!$D287,products!$A$1:$A$49,0),MATCH(orders!I$1,products!$A$1:$G$1,0))</f>
        <v>Lib</v>
      </c>
      <c r="J287" t="str" cm="1">
        <f t="array" ref="J287">INDEX(products!$A$1:$G$49,MATCH(orders!$D287,products!$A$1:$A$49,0),MATCH(orders!J$1,products!$A$1:$G$1,0))</f>
        <v>L</v>
      </c>
      <c r="K287" cm="1">
        <f t="array" ref="K287">INDEX(products!$A$1:$G$49,MATCH(orders!$D287,products!$A$1:$A$49,0),MATCH(orders!K$1,products!$A$1:$G$1,0))</f>
        <v>2.5</v>
      </c>
      <c r="L287" s="4" cm="1">
        <f t="array" ref="L287">INDEX(products!$A$1:$G$49,MATCH(orders!$D287,products!$A$1:$A$49,0),MATCH(orders!L$1,products!$A$1:$G$1,0))</f>
        <v>36.455</v>
      </c>
      <c r="M287" s="4">
        <f t="shared" si="12"/>
        <v>36.455</v>
      </c>
      <c r="N287" t="str">
        <f t="shared" si="13"/>
        <v>Liberica</v>
      </c>
      <c r="O287" t="str">
        <f t="shared" si="14"/>
        <v>Light</v>
      </c>
      <c r="P287" s="5" t="str">
        <f>IF(_xlfn.XLOOKUP(Orders[[#This Row],[Customer ID]],customers!A287:A1286,customers!I287:I1286,"")="Yes","Yes","No")</f>
        <v>No</v>
      </c>
    </row>
    <row r="288" spans="1:16">
      <c r="A288" s="2" t="s">
        <v>631</v>
      </c>
      <c r="B288" s="3">
        <v>43755</v>
      </c>
      <c r="C288" s="2" t="s">
        <v>632</v>
      </c>
      <c r="D288" t="s">
        <v>89</v>
      </c>
      <c r="E288" s="2">
        <v>4</v>
      </c>
      <c r="F288" s="2" t="str">
        <f>_xlfn.XLOOKUP(C288,customers!$A$1:$A$1001,customers!B287:B1287)</f>
        <v>Herbie Peppard</v>
      </c>
      <c r="G288" s="2" t="str">
        <f>IF(_xlfn.XLOOKUP(C288,customers!$A$1:$A$1001,customers!$C$1:$C$1001,0)=0,"",(_xlfn.XLOOKUP(C288,customers!$A$1:$A$1001,customers!$C$1:$C$1001,0)))</f>
        <v>bmergue7y@umn.edu</v>
      </c>
      <c r="H288" s="2" t="str">
        <f>_xlfn.XLOOKUP(C288,customers!$A$1:$A$1001,customers!$G$1:$G$1001,,0)</f>
        <v>United States</v>
      </c>
      <c r="I288" t="str" cm="1">
        <f t="array" ref="I288">INDEX(products!$A$1:$G$49,MATCH(orders!$D288,products!$A$1:$A$49,0),MATCH(orders!I$1,products!$A$1:$G$1,0))</f>
        <v>Ara</v>
      </c>
      <c r="J288" t="str" cm="1">
        <f t="array" ref="J288">INDEX(products!$A$1:$G$49,MATCH(orders!$D288,products!$A$1:$A$49,0),MATCH(orders!J$1,products!$A$1:$G$1,0))</f>
        <v>M</v>
      </c>
      <c r="K288" cm="1">
        <f t="array" ref="K288">INDEX(products!$A$1:$G$49,MATCH(orders!$D288,products!$A$1:$A$49,0),MATCH(orders!K$1,products!$A$1:$G$1,0))</f>
        <v>0.2</v>
      </c>
      <c r="L288" s="4" cm="1">
        <f t="array" ref="L288">INDEX(products!$A$1:$G$49,MATCH(orders!$D288,products!$A$1:$A$49,0),MATCH(orders!L$1,products!$A$1:$G$1,0))</f>
        <v>3.375</v>
      </c>
      <c r="M288" s="4">
        <f t="shared" si="12"/>
        <v>13.5</v>
      </c>
      <c r="N288" t="str">
        <f t="shared" si="13"/>
        <v>Arabica</v>
      </c>
      <c r="O288" t="str">
        <f t="shared" si="14"/>
        <v>Medium</v>
      </c>
      <c r="P288" s="5" t="str">
        <f>IF(_xlfn.XLOOKUP(Orders[[#This Row],[Customer ID]],customers!A288:A1287,customers!I288:I1287,"")="Yes","Yes","No")</f>
        <v>Yes</v>
      </c>
    </row>
    <row r="289" spans="1:16">
      <c r="A289" s="2" t="s">
        <v>633</v>
      </c>
      <c r="B289" s="3">
        <v>44697</v>
      </c>
      <c r="C289" s="2" t="s">
        <v>634</v>
      </c>
      <c r="D289" t="s">
        <v>227</v>
      </c>
      <c r="E289" s="2">
        <v>4</v>
      </c>
      <c r="F289" s="2" t="str">
        <f>_xlfn.XLOOKUP(C289,customers!$A$1:$A$1001,customers!B288:B1288)</f>
        <v>Maggy Harby</v>
      </c>
      <c r="G289" s="2" t="str">
        <f>IF(_xlfn.XLOOKUP(C289,customers!$A$1:$A$1001,customers!$C$1:$C$1001,0)=0,"",(_xlfn.XLOOKUP(C289,customers!$A$1:$A$1001,customers!$C$1:$C$1001,0)))</f>
        <v>kpatise7z@jigsy.com</v>
      </c>
      <c r="H289" s="2" t="str">
        <f>_xlfn.XLOOKUP(C289,customers!$A$1:$A$1001,customers!$G$1:$G$1001,,0)</f>
        <v>United States</v>
      </c>
      <c r="I289" t="str" cm="1">
        <f t="array" ref="I289">INDEX(products!$A$1:$G$49,MATCH(orders!$D289,products!$A$1:$A$49,0),MATCH(orders!I$1,products!$A$1:$G$1,0))</f>
        <v>Rob</v>
      </c>
      <c r="J289" t="str" cm="1">
        <f t="array" ref="J289">INDEX(products!$A$1:$G$49,MATCH(orders!$D289,products!$A$1:$A$49,0),MATCH(orders!J$1,products!$A$1:$G$1,0))</f>
        <v>L</v>
      </c>
      <c r="K289" cm="1">
        <f t="array" ref="K289">INDEX(products!$A$1:$G$49,MATCH(orders!$D289,products!$A$1:$A$49,0),MATCH(orders!K$1,products!$A$1:$G$1,0))</f>
        <v>0.2</v>
      </c>
      <c r="L289" s="4" cm="1">
        <f t="array" ref="L289">INDEX(products!$A$1:$G$49,MATCH(orders!$D289,products!$A$1:$A$49,0),MATCH(orders!L$1,products!$A$1:$G$1,0))</f>
        <v>3.585</v>
      </c>
      <c r="M289" s="4">
        <f t="shared" si="12"/>
        <v>14.34</v>
      </c>
      <c r="N289" t="str">
        <f t="shared" si="13"/>
        <v>Robusta</v>
      </c>
      <c r="O289" t="str">
        <f t="shared" si="14"/>
        <v>Light</v>
      </c>
      <c r="P289" s="5" t="str">
        <f>IF(_xlfn.XLOOKUP(Orders[[#This Row],[Customer ID]],customers!A289:A1288,customers!I289:I1288,"")="Yes","Yes","No")</f>
        <v>No</v>
      </c>
    </row>
    <row r="290" spans="1:16">
      <c r="A290" s="2" t="s">
        <v>635</v>
      </c>
      <c r="B290" s="3">
        <v>44279</v>
      </c>
      <c r="C290" s="2" t="s">
        <v>636</v>
      </c>
      <c r="D290" t="s">
        <v>48</v>
      </c>
      <c r="E290" s="2">
        <v>1</v>
      </c>
      <c r="F290" s="2" t="str">
        <f>_xlfn.XLOOKUP(C290,customers!$A$1:$A$1001,customers!B289:B1289)</f>
        <v>Phyllys Ormerod</v>
      </c>
      <c r="G290" s="2" t="str">
        <f>IF(_xlfn.XLOOKUP(C290,customers!$A$1:$A$1001,customers!$C$1:$C$1001,0)=0,"",(_xlfn.XLOOKUP(C290,customers!$A$1:$A$1001,customers!$C$1:$C$1001,0)))</f>
        <v/>
      </c>
      <c r="H290" s="2" t="str">
        <f>_xlfn.XLOOKUP(C290,customers!$A$1:$A$1001,customers!$G$1:$G$1001,,0)</f>
        <v>Ireland</v>
      </c>
      <c r="I290" t="str" cm="1">
        <f t="array" ref="I290">INDEX(products!$A$1:$G$49,MATCH(orders!$D290,products!$A$1:$A$49,0),MATCH(orders!I$1,products!$A$1:$G$1,0))</f>
        <v>Exc</v>
      </c>
      <c r="J290" t="str" cm="1">
        <f t="array" ref="J290">INDEX(products!$A$1:$G$49,MATCH(orders!$D290,products!$A$1:$A$49,0),MATCH(orders!J$1,products!$A$1:$G$1,0))</f>
        <v>M</v>
      </c>
      <c r="K290" cm="1">
        <f t="array" ref="K290">INDEX(products!$A$1:$G$49,MATCH(orders!$D290,products!$A$1:$A$49,0),MATCH(orders!K$1,products!$A$1:$G$1,0))</f>
        <v>0.5</v>
      </c>
      <c r="L290" s="4" cm="1">
        <f t="array" ref="L290">INDEX(products!$A$1:$G$49,MATCH(orders!$D290,products!$A$1:$A$49,0),MATCH(orders!L$1,products!$A$1:$G$1,0))</f>
        <v>8.25</v>
      </c>
      <c r="M290" s="4">
        <f t="shared" si="12"/>
        <v>8.25</v>
      </c>
      <c r="N290" t="str">
        <f t="shared" si="13"/>
        <v>Excelsa</v>
      </c>
      <c r="O290" t="str">
        <f t="shared" si="14"/>
        <v>Medium</v>
      </c>
      <c r="P290" s="5" t="str">
        <f>IF(_xlfn.XLOOKUP(Orders[[#This Row],[Customer ID]],customers!A290:A1289,customers!I290:I1289,"")="Yes","Yes","No")</f>
        <v>Yes</v>
      </c>
    </row>
    <row r="291" spans="1:16">
      <c r="A291" s="2" t="s">
        <v>637</v>
      </c>
      <c r="B291" s="3">
        <v>43772</v>
      </c>
      <c r="C291" s="2" t="s">
        <v>638</v>
      </c>
      <c r="D291" t="s">
        <v>146</v>
      </c>
      <c r="E291" s="2">
        <v>5</v>
      </c>
      <c r="F291" s="2" t="str">
        <f>_xlfn.XLOOKUP(C291,customers!$A$1:$A$1001,customers!B290:B1290)</f>
        <v>Tymon Zanetti</v>
      </c>
      <c r="G291" s="2" t="str">
        <f>IF(_xlfn.XLOOKUP(C291,customers!$A$1:$A$1001,customers!$C$1:$C$1001,0)=0,"",(_xlfn.XLOOKUP(C291,customers!$A$1:$A$1001,customers!$C$1:$C$1001,0)))</f>
        <v/>
      </c>
      <c r="H291" s="2" t="str">
        <f>_xlfn.XLOOKUP(C291,customers!$A$1:$A$1001,customers!$G$1:$G$1001,,0)</f>
        <v>United States</v>
      </c>
      <c r="I291" t="str" cm="1">
        <f t="array" ref="I291">INDEX(products!$A$1:$G$49,MATCH(orders!$D291,products!$A$1:$A$49,0),MATCH(orders!I$1,products!$A$1:$G$1,0))</f>
        <v>Rob</v>
      </c>
      <c r="J291" t="str" cm="1">
        <f t="array" ref="J291">INDEX(products!$A$1:$G$49,MATCH(orders!$D291,products!$A$1:$A$49,0),MATCH(orders!J$1,products!$A$1:$G$1,0))</f>
        <v>D</v>
      </c>
      <c r="K291" cm="1">
        <f t="array" ref="K291">INDEX(products!$A$1:$G$49,MATCH(orders!$D291,products!$A$1:$A$49,0),MATCH(orders!K$1,products!$A$1:$G$1,0))</f>
        <v>0.2</v>
      </c>
      <c r="L291" s="4" cm="1">
        <f t="array" ref="L291">INDEX(products!$A$1:$G$49,MATCH(orders!$D291,products!$A$1:$A$49,0),MATCH(orders!L$1,products!$A$1:$G$1,0))</f>
        <v>2.685</v>
      </c>
      <c r="M291" s="4">
        <f t="shared" si="12"/>
        <v>13.425</v>
      </c>
      <c r="N291" t="str">
        <f t="shared" si="13"/>
        <v>Robusta</v>
      </c>
      <c r="O291" t="str">
        <f t="shared" si="14"/>
        <v>Dark</v>
      </c>
      <c r="P291" s="5" t="str">
        <f>IF(_xlfn.XLOOKUP(Orders[[#This Row],[Customer ID]],customers!A291:A1290,customers!I291:I1290,"")="Yes","Yes","No")</f>
        <v>Yes</v>
      </c>
    </row>
    <row r="292" spans="1:16">
      <c r="A292" s="2" t="s">
        <v>639</v>
      </c>
      <c r="B292" s="3">
        <v>44497</v>
      </c>
      <c r="C292" s="2" t="s">
        <v>640</v>
      </c>
      <c r="D292" t="s">
        <v>72</v>
      </c>
      <c r="E292" s="2">
        <v>5</v>
      </c>
      <c r="F292" s="2" t="str">
        <f>_xlfn.XLOOKUP(C292,customers!$A$1:$A$1001,customers!B291:B1291)</f>
        <v>Reinaldos Kirtley</v>
      </c>
      <c r="G292" s="2" t="str">
        <f>IF(_xlfn.XLOOKUP(C292,customers!$A$1:$A$1001,customers!$C$1:$C$1001,0)=0,"",(_xlfn.XLOOKUP(C292,customers!$A$1:$A$1001,customers!$C$1:$C$1001,0)))</f>
        <v>dduke82@vkontakte.ru</v>
      </c>
      <c r="H292" s="2" t="str">
        <f>_xlfn.XLOOKUP(C292,customers!$A$1:$A$1001,customers!$G$1:$G$1001,,0)</f>
        <v>United States</v>
      </c>
      <c r="I292" t="str" cm="1">
        <f t="array" ref="I292">INDEX(products!$A$1:$G$49,MATCH(orders!$D292,products!$A$1:$A$49,0),MATCH(orders!I$1,products!$A$1:$G$1,0))</f>
        <v>Ara</v>
      </c>
      <c r="J292" t="str" cm="1">
        <f t="array" ref="J292">INDEX(products!$A$1:$G$49,MATCH(orders!$D292,products!$A$1:$A$49,0),MATCH(orders!J$1,products!$A$1:$G$1,0))</f>
        <v>D</v>
      </c>
      <c r="K292" cm="1">
        <f t="array" ref="K292">INDEX(products!$A$1:$G$49,MATCH(orders!$D292,products!$A$1:$A$49,0),MATCH(orders!K$1,products!$A$1:$G$1,0))</f>
        <v>1</v>
      </c>
      <c r="L292" s="4" cm="1">
        <f t="array" ref="L292">INDEX(products!$A$1:$G$49,MATCH(orders!$D292,products!$A$1:$A$49,0),MATCH(orders!L$1,products!$A$1:$G$1,0))</f>
        <v>9.95</v>
      </c>
      <c r="M292" s="4">
        <f t="shared" si="12"/>
        <v>49.75</v>
      </c>
      <c r="N292" t="str">
        <f t="shared" si="13"/>
        <v>Arabica</v>
      </c>
      <c r="O292" t="str">
        <f t="shared" si="14"/>
        <v>Dark</v>
      </c>
      <c r="P292" s="5" t="str">
        <f>IF(_xlfn.XLOOKUP(Orders[[#This Row],[Customer ID]],customers!A292:A1291,customers!I292:I1291,"")="Yes","Yes","No")</f>
        <v>No</v>
      </c>
    </row>
    <row r="293" spans="1:16">
      <c r="A293" s="2" t="s">
        <v>641</v>
      </c>
      <c r="B293" s="3">
        <v>44181</v>
      </c>
      <c r="C293" s="2" t="s">
        <v>642</v>
      </c>
      <c r="D293" t="s">
        <v>48</v>
      </c>
      <c r="E293" s="2">
        <v>2</v>
      </c>
      <c r="F293" s="2" t="str">
        <f>_xlfn.XLOOKUP(C293,customers!$A$1:$A$1001,customers!B292:B1292)</f>
        <v>Russell Donet</v>
      </c>
      <c r="G293" s="2" t="str">
        <f>IF(_xlfn.XLOOKUP(C293,customers!$A$1:$A$1001,customers!$C$1:$C$1001,0)=0,"",(_xlfn.XLOOKUP(C293,customers!$A$1:$A$1001,customers!$C$1:$C$1001,0)))</f>
        <v/>
      </c>
      <c r="H293" s="2" t="str">
        <f>_xlfn.XLOOKUP(C293,customers!$A$1:$A$1001,customers!$G$1:$G$1001,,0)</f>
        <v>Ireland</v>
      </c>
      <c r="I293" t="str" cm="1">
        <f t="array" ref="I293">INDEX(products!$A$1:$G$49,MATCH(orders!$D293,products!$A$1:$A$49,0),MATCH(orders!I$1,products!$A$1:$G$1,0))</f>
        <v>Exc</v>
      </c>
      <c r="J293" t="str" cm="1">
        <f t="array" ref="J293">INDEX(products!$A$1:$G$49,MATCH(orders!$D293,products!$A$1:$A$49,0),MATCH(orders!J$1,products!$A$1:$G$1,0))</f>
        <v>M</v>
      </c>
      <c r="K293" cm="1">
        <f t="array" ref="K293">INDEX(products!$A$1:$G$49,MATCH(orders!$D293,products!$A$1:$A$49,0),MATCH(orders!K$1,products!$A$1:$G$1,0))</f>
        <v>0.5</v>
      </c>
      <c r="L293" s="4" cm="1">
        <f t="array" ref="L293">INDEX(products!$A$1:$G$49,MATCH(orders!$D293,products!$A$1:$A$49,0),MATCH(orders!L$1,products!$A$1:$G$1,0))</f>
        <v>8.25</v>
      </c>
      <c r="M293" s="4">
        <f t="shared" si="12"/>
        <v>16.5</v>
      </c>
      <c r="N293" t="str">
        <f t="shared" si="13"/>
        <v>Excelsa</v>
      </c>
      <c r="O293" t="str">
        <f t="shared" si="14"/>
        <v>Medium</v>
      </c>
      <c r="P293" s="5" t="str">
        <f>IF(_xlfn.XLOOKUP(Orders[[#This Row],[Customer ID]],customers!A293:A1292,customers!I293:I1292,"")="Yes","Yes","No")</f>
        <v>No</v>
      </c>
    </row>
    <row r="294" spans="1:16">
      <c r="A294" s="2" t="s">
        <v>643</v>
      </c>
      <c r="B294" s="3">
        <v>44529</v>
      </c>
      <c r="C294" s="2" t="s">
        <v>644</v>
      </c>
      <c r="D294" t="s">
        <v>117</v>
      </c>
      <c r="E294" s="2">
        <v>3</v>
      </c>
      <c r="F294" s="2" t="str">
        <f>_xlfn.XLOOKUP(C294,customers!$A$1:$A$1001,customers!B293:B1293)</f>
        <v>Rickey Readie</v>
      </c>
      <c r="G294" s="2" t="str">
        <f>IF(_xlfn.XLOOKUP(C294,customers!$A$1:$A$1001,customers!$C$1:$C$1001,0)=0,"",(_xlfn.XLOOKUP(C294,customers!$A$1:$A$1001,customers!$C$1:$C$1001,0)))</f>
        <v>ihussey84@mapy.cz</v>
      </c>
      <c r="H294" s="2" t="str">
        <f>_xlfn.XLOOKUP(C294,customers!$A$1:$A$1001,customers!$G$1:$G$1001,,0)</f>
        <v>United States</v>
      </c>
      <c r="I294" t="str" cm="1">
        <f t="array" ref="I294">INDEX(products!$A$1:$G$49,MATCH(orders!$D294,products!$A$1:$A$49,0),MATCH(orders!I$1,products!$A$1:$G$1,0))</f>
        <v>Ara</v>
      </c>
      <c r="J294" t="str" cm="1">
        <f t="array" ref="J294">INDEX(products!$A$1:$G$49,MATCH(orders!$D294,products!$A$1:$A$49,0),MATCH(orders!J$1,products!$A$1:$G$1,0))</f>
        <v>D</v>
      </c>
      <c r="K294" cm="1">
        <f t="array" ref="K294">INDEX(products!$A$1:$G$49,MATCH(orders!$D294,products!$A$1:$A$49,0),MATCH(orders!K$1,products!$A$1:$G$1,0))</f>
        <v>0.5</v>
      </c>
      <c r="L294" s="4" cm="1">
        <f t="array" ref="L294">INDEX(products!$A$1:$G$49,MATCH(orders!$D294,products!$A$1:$A$49,0),MATCH(orders!L$1,products!$A$1:$G$1,0))</f>
        <v>5.97</v>
      </c>
      <c r="M294" s="4">
        <f t="shared" si="12"/>
        <v>17.91</v>
      </c>
      <c r="N294" t="str">
        <f t="shared" si="13"/>
        <v>Arabica</v>
      </c>
      <c r="O294" t="str">
        <f t="shared" si="14"/>
        <v>Dark</v>
      </c>
      <c r="P294" s="5" t="str">
        <f>IF(_xlfn.XLOOKUP(Orders[[#This Row],[Customer ID]],customers!A294:A1293,customers!I294:I1293,"")="Yes","Yes","No")</f>
        <v>No</v>
      </c>
    </row>
    <row r="295" spans="1:16">
      <c r="A295" s="2" t="s">
        <v>645</v>
      </c>
      <c r="B295" s="3">
        <v>44275</v>
      </c>
      <c r="C295" s="2" t="s">
        <v>646</v>
      </c>
      <c r="D295" t="s">
        <v>117</v>
      </c>
      <c r="E295" s="2">
        <v>5</v>
      </c>
      <c r="F295" s="2" t="str">
        <f>_xlfn.XLOOKUP(C295,customers!$A$1:$A$1001,customers!B294:B1294)</f>
        <v>Zilvia Claisse</v>
      </c>
      <c r="G295" s="2" t="str">
        <f>IF(_xlfn.XLOOKUP(C295,customers!$A$1:$A$1001,customers!$C$1:$C$1001,0)=0,"",(_xlfn.XLOOKUP(C295,customers!$A$1:$A$1001,customers!$C$1:$C$1001,0)))</f>
        <v>cpinkerton85@upenn.edu</v>
      </c>
      <c r="H295" s="2" t="str">
        <f>_xlfn.XLOOKUP(C295,customers!$A$1:$A$1001,customers!$G$1:$G$1001,,0)</f>
        <v>United States</v>
      </c>
      <c r="I295" t="str" cm="1">
        <f t="array" ref="I295">INDEX(products!$A$1:$G$49,MATCH(orders!$D295,products!$A$1:$A$49,0),MATCH(orders!I$1,products!$A$1:$G$1,0))</f>
        <v>Ara</v>
      </c>
      <c r="J295" t="str" cm="1">
        <f t="array" ref="J295">INDEX(products!$A$1:$G$49,MATCH(orders!$D295,products!$A$1:$A$49,0),MATCH(orders!J$1,products!$A$1:$G$1,0))</f>
        <v>D</v>
      </c>
      <c r="K295" cm="1">
        <f t="array" ref="K295">INDEX(products!$A$1:$G$49,MATCH(orders!$D295,products!$A$1:$A$49,0),MATCH(orders!K$1,products!$A$1:$G$1,0))</f>
        <v>0.5</v>
      </c>
      <c r="L295" s="4" cm="1">
        <f t="array" ref="L295">INDEX(products!$A$1:$G$49,MATCH(orders!$D295,products!$A$1:$A$49,0),MATCH(orders!L$1,products!$A$1:$G$1,0))</f>
        <v>5.97</v>
      </c>
      <c r="M295" s="4">
        <f t="shared" si="12"/>
        <v>29.85</v>
      </c>
      <c r="N295" t="str">
        <f t="shared" si="13"/>
        <v>Arabica</v>
      </c>
      <c r="O295" t="str">
        <f t="shared" si="14"/>
        <v>Dark</v>
      </c>
      <c r="P295" s="5" t="str">
        <f>IF(_xlfn.XLOOKUP(Orders[[#This Row],[Customer ID]],customers!A295:A1294,customers!I295:I1294,"")="Yes","Yes","No")</f>
        <v>No</v>
      </c>
    </row>
    <row r="296" spans="1:16">
      <c r="A296" s="2" t="s">
        <v>647</v>
      </c>
      <c r="B296" s="3">
        <v>44659</v>
      </c>
      <c r="C296" s="2" t="s">
        <v>648</v>
      </c>
      <c r="D296" t="s">
        <v>182</v>
      </c>
      <c r="E296" s="2">
        <v>3</v>
      </c>
      <c r="F296" s="2" t="str">
        <f>_xlfn.XLOOKUP(C296,customers!$A$1:$A$1001,customers!B295:B1295)</f>
        <v>Valenka Stansbury</v>
      </c>
      <c r="G296" s="2" t="str">
        <f>IF(_xlfn.XLOOKUP(C296,customers!$A$1:$A$1001,customers!$C$1:$C$1001,0)=0,"",(_xlfn.XLOOKUP(C296,customers!$A$1:$A$1001,customers!$C$1:$C$1001,0)))</f>
        <v/>
      </c>
      <c r="H296" s="2" t="str">
        <f>_xlfn.XLOOKUP(C296,customers!$A$1:$A$1001,customers!$G$1:$G$1001,,0)</f>
        <v>United States</v>
      </c>
      <c r="I296" t="str" cm="1">
        <f t="array" ref="I296">INDEX(products!$A$1:$G$49,MATCH(orders!$D296,products!$A$1:$A$49,0),MATCH(orders!I$1,products!$A$1:$G$1,0))</f>
        <v>Exc</v>
      </c>
      <c r="J296" t="str" cm="1">
        <f t="array" ref="J296">INDEX(products!$A$1:$G$49,MATCH(orders!$D296,products!$A$1:$A$49,0),MATCH(orders!J$1,products!$A$1:$G$1,0))</f>
        <v>L</v>
      </c>
      <c r="K296" cm="1">
        <f t="array" ref="K296">INDEX(products!$A$1:$G$49,MATCH(orders!$D296,products!$A$1:$A$49,0),MATCH(orders!K$1,products!$A$1:$G$1,0))</f>
        <v>1</v>
      </c>
      <c r="L296" s="4" cm="1">
        <f t="array" ref="L296">INDEX(products!$A$1:$G$49,MATCH(orders!$D296,products!$A$1:$A$49,0),MATCH(orders!L$1,products!$A$1:$G$1,0))</f>
        <v>14.85</v>
      </c>
      <c r="M296" s="4">
        <f t="shared" si="12"/>
        <v>44.55</v>
      </c>
      <c r="N296" t="str">
        <f t="shared" si="13"/>
        <v>Excelsa</v>
      </c>
      <c r="O296" t="str">
        <f t="shared" si="14"/>
        <v>Light</v>
      </c>
      <c r="P296" s="5" t="str">
        <f>IF(_xlfn.XLOOKUP(Orders[[#This Row],[Customer ID]],customers!A296:A1295,customers!I296:I1295,"")="Yes","Yes","No")</f>
        <v>No</v>
      </c>
    </row>
    <row r="297" spans="1:16">
      <c r="A297" s="2" t="s">
        <v>649</v>
      </c>
      <c r="B297" s="3">
        <v>44057</v>
      </c>
      <c r="C297" s="2" t="s">
        <v>650</v>
      </c>
      <c r="D297" t="s">
        <v>54</v>
      </c>
      <c r="E297" s="2">
        <v>2</v>
      </c>
      <c r="F297" s="2" t="str">
        <f>_xlfn.XLOOKUP(C297,customers!$A$1:$A$1001,customers!B296:B1296)</f>
        <v>Jewelle Shenton</v>
      </c>
      <c r="G297" s="2" t="str">
        <f>IF(_xlfn.XLOOKUP(C297,customers!$A$1:$A$1001,customers!$C$1:$C$1001,0)=0,"",(_xlfn.XLOOKUP(C297,customers!$A$1:$A$1001,customers!$C$1:$C$1001,0)))</f>
        <v/>
      </c>
      <c r="H297" s="2" t="str">
        <f>_xlfn.XLOOKUP(C297,customers!$A$1:$A$1001,customers!$G$1:$G$1001,,0)</f>
        <v>United States</v>
      </c>
      <c r="I297" t="str" cm="1">
        <f t="array" ref="I297">INDEX(products!$A$1:$G$49,MATCH(orders!$D297,products!$A$1:$A$49,0),MATCH(orders!I$1,products!$A$1:$G$1,0))</f>
        <v>Exc</v>
      </c>
      <c r="J297" t="str" cm="1">
        <f t="array" ref="J297">INDEX(products!$A$1:$G$49,MATCH(orders!$D297,products!$A$1:$A$49,0),MATCH(orders!J$1,products!$A$1:$G$1,0))</f>
        <v>M</v>
      </c>
      <c r="K297" cm="1">
        <f t="array" ref="K297">INDEX(products!$A$1:$G$49,MATCH(orders!$D297,products!$A$1:$A$49,0),MATCH(orders!K$1,products!$A$1:$G$1,0))</f>
        <v>1</v>
      </c>
      <c r="L297" s="4" cm="1">
        <f t="array" ref="L297">INDEX(products!$A$1:$G$49,MATCH(orders!$D297,products!$A$1:$A$49,0),MATCH(orders!L$1,products!$A$1:$G$1,0))</f>
        <v>13.75</v>
      </c>
      <c r="M297" s="4">
        <f t="shared" si="12"/>
        <v>27.5</v>
      </c>
      <c r="N297" t="str">
        <f t="shared" si="13"/>
        <v>Excelsa</v>
      </c>
      <c r="O297" t="str">
        <f t="shared" si="14"/>
        <v>Medium</v>
      </c>
      <c r="P297" s="5" t="str">
        <f>IF(_xlfn.XLOOKUP(Orders[[#This Row],[Customer ID]],customers!A297:A1296,customers!I297:I1296,"")="Yes","Yes","No")</f>
        <v>No</v>
      </c>
    </row>
    <row r="298" spans="1:16">
      <c r="A298" s="2" t="s">
        <v>651</v>
      </c>
      <c r="B298" s="3">
        <v>43597</v>
      </c>
      <c r="C298" s="2" t="s">
        <v>652</v>
      </c>
      <c r="D298" t="s">
        <v>67</v>
      </c>
      <c r="E298" s="2">
        <v>6</v>
      </c>
      <c r="F298" s="2" t="str">
        <f>_xlfn.XLOOKUP(C298,customers!$A$1:$A$1001,customers!B297:B1297)</f>
        <v>Kylie Mowat</v>
      </c>
      <c r="G298" s="2" t="str">
        <f>IF(_xlfn.XLOOKUP(C298,customers!$A$1:$A$1001,customers!$C$1:$C$1001,0)=0,"",(_xlfn.XLOOKUP(C298,customers!$A$1:$A$1001,customers!$C$1:$C$1001,0)))</f>
        <v>dvizor88@furl.net</v>
      </c>
      <c r="H298" s="2" t="str">
        <f>_xlfn.XLOOKUP(C298,customers!$A$1:$A$1001,customers!$G$1:$G$1001,,0)</f>
        <v>United States</v>
      </c>
      <c r="I298" t="str" cm="1">
        <f t="array" ref="I298">INDEX(products!$A$1:$G$49,MATCH(orders!$D298,products!$A$1:$A$49,0),MATCH(orders!I$1,products!$A$1:$G$1,0))</f>
        <v>Rob</v>
      </c>
      <c r="J298" t="str" cm="1">
        <f t="array" ref="J298">INDEX(products!$A$1:$G$49,MATCH(orders!$D298,products!$A$1:$A$49,0),MATCH(orders!J$1,products!$A$1:$G$1,0))</f>
        <v>M</v>
      </c>
      <c r="K298" cm="1">
        <f t="array" ref="K298">INDEX(products!$A$1:$G$49,MATCH(orders!$D298,products!$A$1:$A$49,0),MATCH(orders!K$1,products!$A$1:$G$1,0))</f>
        <v>0.5</v>
      </c>
      <c r="L298" s="4" cm="1">
        <f t="array" ref="L298">INDEX(products!$A$1:$G$49,MATCH(orders!$D298,products!$A$1:$A$49,0),MATCH(orders!L$1,products!$A$1:$G$1,0))</f>
        <v>5.97</v>
      </c>
      <c r="M298" s="4">
        <f t="shared" si="12"/>
        <v>35.82</v>
      </c>
      <c r="N298" t="str">
        <f t="shared" si="13"/>
        <v>Robusta</v>
      </c>
      <c r="O298" t="str">
        <f t="shared" si="14"/>
        <v>Medium</v>
      </c>
      <c r="P298" s="5" t="str">
        <f>IF(_xlfn.XLOOKUP(Orders[[#This Row],[Customer ID]],customers!A298:A1297,customers!I298:I1297,"")="Yes","Yes","No")</f>
        <v>Yes</v>
      </c>
    </row>
    <row r="299" spans="1:16">
      <c r="A299" s="2" t="s">
        <v>653</v>
      </c>
      <c r="B299" s="3">
        <v>44258</v>
      </c>
      <c r="C299" s="2" t="s">
        <v>654</v>
      </c>
      <c r="D299" t="s">
        <v>191</v>
      </c>
      <c r="E299" s="2">
        <v>3</v>
      </c>
      <c r="F299" s="2" t="str">
        <f>_xlfn.XLOOKUP(C299,customers!$A$1:$A$1001,customers!B298:B1298)</f>
        <v>Gabriel Starcks</v>
      </c>
      <c r="G299" s="2" t="str">
        <f>IF(_xlfn.XLOOKUP(C299,customers!$A$1:$A$1001,customers!$C$1:$C$1001,0)=0,"",(_xlfn.XLOOKUP(C299,customers!$A$1:$A$1001,customers!$C$1:$C$1001,0)))</f>
        <v>esedgebeer89@oaic.gov.au</v>
      </c>
      <c r="H299" s="2" t="str">
        <f>_xlfn.XLOOKUP(C299,customers!$A$1:$A$1001,customers!$G$1:$G$1001,,0)</f>
        <v>United States</v>
      </c>
      <c r="I299" t="str" cm="1">
        <f t="array" ref="I299">INDEX(products!$A$1:$G$49,MATCH(orders!$D299,products!$A$1:$A$49,0),MATCH(orders!I$1,products!$A$1:$G$1,0))</f>
        <v>Rob</v>
      </c>
      <c r="J299" t="str" cm="1">
        <f t="array" ref="J299">INDEX(products!$A$1:$G$49,MATCH(orders!$D299,products!$A$1:$A$49,0),MATCH(orders!J$1,products!$A$1:$G$1,0))</f>
        <v>D</v>
      </c>
      <c r="K299" cm="1">
        <f t="array" ref="K299">INDEX(products!$A$1:$G$49,MATCH(orders!$D299,products!$A$1:$A$49,0),MATCH(orders!K$1,products!$A$1:$G$1,0))</f>
        <v>0.5</v>
      </c>
      <c r="L299" s="4" cm="1">
        <f t="array" ref="L299">INDEX(products!$A$1:$G$49,MATCH(orders!$D299,products!$A$1:$A$49,0),MATCH(orders!L$1,products!$A$1:$G$1,0))</f>
        <v>5.37</v>
      </c>
      <c r="M299" s="4">
        <f t="shared" si="12"/>
        <v>16.11</v>
      </c>
      <c r="N299" t="str">
        <f t="shared" si="13"/>
        <v>Robusta</v>
      </c>
      <c r="O299" t="str">
        <f t="shared" si="14"/>
        <v>Dark</v>
      </c>
      <c r="P299" s="5" t="str">
        <f>IF(_xlfn.XLOOKUP(Orders[[#This Row],[Customer ID]],customers!A299:A1298,customers!I299:I1298,"")="Yes","Yes","No")</f>
        <v>Yes</v>
      </c>
    </row>
    <row r="300" spans="1:16">
      <c r="A300" s="2" t="s">
        <v>655</v>
      </c>
      <c r="B300" s="3">
        <v>43872</v>
      </c>
      <c r="C300" s="2" t="s">
        <v>656</v>
      </c>
      <c r="D300" t="s">
        <v>299</v>
      </c>
      <c r="E300" s="2">
        <v>6</v>
      </c>
      <c r="F300" s="2" t="str">
        <f>_xlfn.XLOOKUP(C300,customers!$A$1:$A$1001,customers!B299:B1299)</f>
        <v>Kienan Scholard</v>
      </c>
      <c r="G300" s="2" t="str">
        <f>IF(_xlfn.XLOOKUP(C300,customers!$A$1:$A$1001,customers!$C$1:$C$1001,0)=0,"",(_xlfn.XLOOKUP(C300,customers!$A$1:$A$1001,customers!$C$1:$C$1001,0)))</f>
        <v>klestrange8a@lulu.com</v>
      </c>
      <c r="H300" s="2" t="str">
        <f>_xlfn.XLOOKUP(C300,customers!$A$1:$A$1001,customers!$G$1:$G$1001,,0)</f>
        <v>United States</v>
      </c>
      <c r="I300" t="str" cm="1">
        <f t="array" ref="I300">INDEX(products!$A$1:$G$49,MATCH(orders!$D300,products!$A$1:$A$49,0),MATCH(orders!I$1,products!$A$1:$G$1,0))</f>
        <v>Exc</v>
      </c>
      <c r="J300" t="str" cm="1">
        <f t="array" ref="J300">INDEX(products!$A$1:$G$49,MATCH(orders!$D300,products!$A$1:$A$49,0),MATCH(orders!J$1,products!$A$1:$G$1,0))</f>
        <v>L</v>
      </c>
      <c r="K300" cm="1">
        <f t="array" ref="K300">INDEX(products!$A$1:$G$49,MATCH(orders!$D300,products!$A$1:$A$49,0),MATCH(orders!K$1,products!$A$1:$G$1,0))</f>
        <v>0.2</v>
      </c>
      <c r="L300" s="4" cm="1">
        <f t="array" ref="L300">INDEX(products!$A$1:$G$49,MATCH(orders!$D300,products!$A$1:$A$49,0),MATCH(orders!L$1,products!$A$1:$G$1,0))</f>
        <v>4.455</v>
      </c>
      <c r="M300" s="4">
        <f t="shared" si="12"/>
        <v>26.73</v>
      </c>
      <c r="N300" t="str">
        <f t="shared" si="13"/>
        <v>Excelsa</v>
      </c>
      <c r="O300" t="str">
        <f t="shared" si="14"/>
        <v>Light</v>
      </c>
      <c r="P300" s="5" t="str">
        <f>IF(_xlfn.XLOOKUP(Orders[[#This Row],[Customer ID]],customers!A300:A1299,customers!I300:I1299,"")="Yes","Yes","No")</f>
        <v>Yes</v>
      </c>
    </row>
    <row r="301" spans="1:16">
      <c r="A301" s="2" t="s">
        <v>657</v>
      </c>
      <c r="B301" s="3">
        <v>43582</v>
      </c>
      <c r="C301" s="2" t="s">
        <v>658</v>
      </c>
      <c r="D301" t="s">
        <v>75</v>
      </c>
      <c r="E301" s="2">
        <v>6</v>
      </c>
      <c r="F301" s="2" t="str">
        <f>_xlfn.XLOOKUP(C301,customers!$A$1:$A$1001,customers!B300:B1300)</f>
        <v>Krissie Hammett</v>
      </c>
      <c r="G301" s="2" t="str">
        <f>IF(_xlfn.XLOOKUP(C301,customers!$A$1:$A$1001,customers!$C$1:$C$1001,0)=0,"",(_xlfn.XLOOKUP(C301,customers!$A$1:$A$1001,customers!$C$1:$C$1001,0)))</f>
        <v>ltanti8b@techcrunch.com</v>
      </c>
      <c r="H301" s="2" t="str">
        <f>_xlfn.XLOOKUP(C301,customers!$A$1:$A$1001,customers!$G$1:$G$1001,,0)</f>
        <v>United States</v>
      </c>
      <c r="I301" t="str" cm="1">
        <f t="array" ref="I301">INDEX(products!$A$1:$G$49,MATCH(orders!$D301,products!$A$1:$A$49,0),MATCH(orders!I$1,products!$A$1:$G$1,0))</f>
        <v>Exc</v>
      </c>
      <c r="J301" t="str" cm="1">
        <f t="array" ref="J301">INDEX(products!$A$1:$G$49,MATCH(orders!$D301,products!$A$1:$A$49,0),MATCH(orders!J$1,products!$A$1:$G$1,0))</f>
        <v>L</v>
      </c>
      <c r="K301" cm="1">
        <f t="array" ref="K301">INDEX(products!$A$1:$G$49,MATCH(orders!$D301,products!$A$1:$A$49,0),MATCH(orders!K$1,products!$A$1:$G$1,0))</f>
        <v>2.5</v>
      </c>
      <c r="L301" s="4" cm="1">
        <f t="array" ref="L301">INDEX(products!$A$1:$G$49,MATCH(orders!$D301,products!$A$1:$A$49,0),MATCH(orders!L$1,products!$A$1:$G$1,0))</f>
        <v>34.155</v>
      </c>
      <c r="M301" s="4">
        <f t="shared" si="12"/>
        <v>204.93</v>
      </c>
      <c r="N301" t="str">
        <f t="shared" si="13"/>
        <v>Excelsa</v>
      </c>
      <c r="O301" t="str">
        <f t="shared" si="14"/>
        <v>Light</v>
      </c>
      <c r="P301" s="5" t="str">
        <f>IF(_xlfn.XLOOKUP(Orders[[#This Row],[Customer ID]],customers!A301:A1300,customers!I301:I1300,"")="Yes","Yes","No")</f>
        <v>Yes</v>
      </c>
    </row>
    <row r="302" spans="1:16">
      <c r="A302" s="2" t="s">
        <v>659</v>
      </c>
      <c r="B302" s="3">
        <v>44646</v>
      </c>
      <c r="C302" s="2" t="s">
        <v>660</v>
      </c>
      <c r="D302" t="s">
        <v>51</v>
      </c>
      <c r="E302" s="2">
        <v>3</v>
      </c>
      <c r="F302" s="2" t="str">
        <f>_xlfn.XLOOKUP(C302,customers!$A$1:$A$1001,customers!B301:B1301)</f>
        <v>Peyter Lauritzen</v>
      </c>
      <c r="G302" s="2" t="str">
        <f>IF(_xlfn.XLOOKUP(C302,customers!$A$1:$A$1001,customers!$C$1:$C$1001,0)=0,"",(_xlfn.XLOOKUP(C302,customers!$A$1:$A$1001,customers!$C$1:$C$1001,0)))</f>
        <v>ade8c@1und1.de</v>
      </c>
      <c r="H302" s="2" t="str">
        <f>_xlfn.XLOOKUP(C302,customers!$A$1:$A$1001,customers!$G$1:$G$1001,,0)</f>
        <v>United States</v>
      </c>
      <c r="I302" t="str" cm="1">
        <f t="array" ref="I302">INDEX(products!$A$1:$G$49,MATCH(orders!$D302,products!$A$1:$A$49,0),MATCH(orders!I$1,products!$A$1:$G$1,0))</f>
        <v>Ara</v>
      </c>
      <c r="J302" t="str" cm="1">
        <f t="array" ref="J302">INDEX(products!$A$1:$G$49,MATCH(orders!$D302,products!$A$1:$A$49,0),MATCH(orders!J$1,products!$A$1:$G$1,0))</f>
        <v>L</v>
      </c>
      <c r="K302" cm="1">
        <f t="array" ref="K302">INDEX(products!$A$1:$G$49,MATCH(orders!$D302,products!$A$1:$A$49,0),MATCH(orders!K$1,products!$A$1:$G$1,0))</f>
        <v>1</v>
      </c>
      <c r="L302" s="4" cm="1">
        <f t="array" ref="L302">INDEX(products!$A$1:$G$49,MATCH(orders!$D302,products!$A$1:$A$49,0),MATCH(orders!L$1,products!$A$1:$G$1,0))</f>
        <v>12.95</v>
      </c>
      <c r="M302" s="4">
        <f t="shared" si="12"/>
        <v>38.85</v>
      </c>
      <c r="N302" t="str">
        <f t="shared" si="13"/>
        <v>Arabica</v>
      </c>
      <c r="O302" t="str">
        <f t="shared" si="14"/>
        <v>Light</v>
      </c>
      <c r="P302" s="5" t="str">
        <f>IF(_xlfn.XLOOKUP(Orders[[#This Row],[Customer ID]],customers!A302:A1301,customers!I302:I1301,"")="Yes","Yes","No")</f>
        <v>Yes</v>
      </c>
    </row>
    <row r="303" spans="1:16">
      <c r="A303" s="2" t="s">
        <v>661</v>
      </c>
      <c r="B303" s="3">
        <v>44102</v>
      </c>
      <c r="C303" s="2" t="s">
        <v>662</v>
      </c>
      <c r="D303" t="s">
        <v>83</v>
      </c>
      <c r="E303" s="2">
        <v>4</v>
      </c>
      <c r="F303" s="2" t="str">
        <f>_xlfn.XLOOKUP(C303,customers!$A$1:$A$1001,customers!B302:B1302)</f>
        <v>Emalee Rolin</v>
      </c>
      <c r="G303" s="2" t="str">
        <f>IF(_xlfn.XLOOKUP(C303,customers!$A$1:$A$1001,customers!$C$1:$C$1001,0)=0,"",(_xlfn.XLOOKUP(C303,customers!$A$1:$A$1001,customers!$C$1:$C$1001,0)))</f>
        <v>tjedrachowicz8d@acquirethisname.com</v>
      </c>
      <c r="H303" s="2" t="str">
        <f>_xlfn.XLOOKUP(C303,customers!$A$1:$A$1001,customers!$G$1:$G$1001,,0)</f>
        <v>United States</v>
      </c>
      <c r="I303" t="str" cm="1">
        <f t="array" ref="I303">INDEX(products!$A$1:$G$49,MATCH(orders!$D303,products!$A$1:$A$49,0),MATCH(orders!I$1,products!$A$1:$G$1,0))</f>
        <v>Lib</v>
      </c>
      <c r="J303" t="str" cm="1">
        <f t="array" ref="J303">INDEX(products!$A$1:$G$49,MATCH(orders!$D303,products!$A$1:$A$49,0),MATCH(orders!J$1,products!$A$1:$G$1,0))</f>
        <v>D</v>
      </c>
      <c r="K303" cm="1">
        <f t="array" ref="K303">INDEX(products!$A$1:$G$49,MATCH(orders!$D303,products!$A$1:$A$49,0),MATCH(orders!K$1,products!$A$1:$G$1,0))</f>
        <v>0.2</v>
      </c>
      <c r="L303" s="4" cm="1">
        <f t="array" ref="L303">INDEX(products!$A$1:$G$49,MATCH(orders!$D303,products!$A$1:$A$49,0),MATCH(orders!L$1,products!$A$1:$G$1,0))</f>
        <v>3.885</v>
      </c>
      <c r="M303" s="4">
        <f t="shared" si="12"/>
        <v>15.54</v>
      </c>
      <c r="N303" t="str">
        <f t="shared" si="13"/>
        <v>Liberica</v>
      </c>
      <c r="O303" t="str">
        <f t="shared" si="14"/>
        <v>Dark</v>
      </c>
      <c r="P303" s="5" t="str">
        <f>IF(_xlfn.XLOOKUP(Orders[[#This Row],[Customer ID]],customers!A303:A1302,customers!I303:I1302,"")="Yes","Yes","No")</f>
        <v>Yes</v>
      </c>
    </row>
    <row r="304" spans="1:16">
      <c r="A304" s="2" t="s">
        <v>663</v>
      </c>
      <c r="B304" s="3">
        <v>43762</v>
      </c>
      <c r="C304" s="2" t="s">
        <v>664</v>
      </c>
      <c r="D304" t="s">
        <v>112</v>
      </c>
      <c r="E304" s="2">
        <v>1</v>
      </c>
      <c r="F304" s="2" t="str">
        <f>_xlfn.XLOOKUP(C304,customers!$A$1:$A$1001,customers!B303:B1303)</f>
        <v>Jorge Bettison</v>
      </c>
      <c r="G304" s="2" t="str">
        <f>IF(_xlfn.XLOOKUP(C304,customers!$A$1:$A$1001,customers!$C$1:$C$1001,0)=0,"",(_xlfn.XLOOKUP(C304,customers!$A$1:$A$1001,customers!$C$1:$C$1001,0)))</f>
        <v>pstonner8e@moonfruit.com</v>
      </c>
      <c r="H304" s="2" t="str">
        <f>_xlfn.XLOOKUP(C304,customers!$A$1:$A$1001,customers!$G$1:$G$1001,,0)</f>
        <v>United States</v>
      </c>
      <c r="I304" t="str" cm="1">
        <f t="array" ref="I304">INDEX(products!$A$1:$G$49,MATCH(orders!$D304,products!$A$1:$A$49,0),MATCH(orders!I$1,products!$A$1:$G$1,0))</f>
        <v>Ara</v>
      </c>
      <c r="J304" t="str" cm="1">
        <f t="array" ref="J304">INDEX(products!$A$1:$G$49,MATCH(orders!$D304,products!$A$1:$A$49,0),MATCH(orders!J$1,products!$A$1:$G$1,0))</f>
        <v>M</v>
      </c>
      <c r="K304" cm="1">
        <f t="array" ref="K304">INDEX(products!$A$1:$G$49,MATCH(orders!$D304,products!$A$1:$A$49,0),MATCH(orders!K$1,products!$A$1:$G$1,0))</f>
        <v>0.5</v>
      </c>
      <c r="L304" s="4" cm="1">
        <f t="array" ref="L304">INDEX(products!$A$1:$G$49,MATCH(orders!$D304,products!$A$1:$A$49,0),MATCH(orders!L$1,products!$A$1:$G$1,0))</f>
        <v>6.75</v>
      </c>
      <c r="M304" s="4">
        <f t="shared" si="12"/>
        <v>6.75</v>
      </c>
      <c r="N304" t="str">
        <f t="shared" si="13"/>
        <v>Arabica</v>
      </c>
      <c r="O304" t="str">
        <f t="shared" si="14"/>
        <v>Medium</v>
      </c>
      <c r="P304" s="5" t="str">
        <f>IF(_xlfn.XLOOKUP(Orders[[#This Row],[Customer ID]],customers!A304:A1303,customers!I304:I1303,"")="Yes","Yes","No")</f>
        <v>No</v>
      </c>
    </row>
    <row r="305" spans="1:16">
      <c r="A305" s="2" t="s">
        <v>665</v>
      </c>
      <c r="B305" s="3">
        <v>44412</v>
      </c>
      <c r="C305" s="2" t="s">
        <v>666</v>
      </c>
      <c r="D305" t="s">
        <v>575</v>
      </c>
      <c r="E305" s="2">
        <v>4</v>
      </c>
      <c r="F305" s="2" t="str">
        <f>_xlfn.XLOOKUP(C305,customers!$A$1:$A$1001,customers!B304:B1304)</f>
        <v>Brendin Peattie</v>
      </c>
      <c r="G305" s="2" t="str">
        <f>IF(_xlfn.XLOOKUP(C305,customers!$A$1:$A$1001,customers!$C$1:$C$1001,0)=0,"",(_xlfn.XLOOKUP(C305,customers!$A$1:$A$1001,customers!$C$1:$C$1001,0)))</f>
        <v>dtingly8f@goo.ne.jp</v>
      </c>
      <c r="H305" s="2" t="str">
        <f>_xlfn.XLOOKUP(C305,customers!$A$1:$A$1001,customers!$G$1:$G$1001,,0)</f>
        <v>United States</v>
      </c>
      <c r="I305" t="str" cm="1">
        <f t="array" ref="I305">INDEX(products!$A$1:$G$49,MATCH(orders!$D305,products!$A$1:$A$49,0),MATCH(orders!I$1,products!$A$1:$G$1,0))</f>
        <v>Exc</v>
      </c>
      <c r="J305" t="str" cm="1">
        <f t="array" ref="J305">INDEX(products!$A$1:$G$49,MATCH(orders!$D305,products!$A$1:$A$49,0),MATCH(orders!J$1,products!$A$1:$G$1,0))</f>
        <v>D</v>
      </c>
      <c r="K305" cm="1">
        <f t="array" ref="K305">INDEX(products!$A$1:$G$49,MATCH(orders!$D305,products!$A$1:$A$49,0),MATCH(orders!K$1,products!$A$1:$G$1,0))</f>
        <v>2.5</v>
      </c>
      <c r="L305" s="4" cm="1">
        <f t="array" ref="L305">INDEX(products!$A$1:$G$49,MATCH(orders!$D305,products!$A$1:$A$49,0),MATCH(orders!L$1,products!$A$1:$G$1,0))</f>
        <v>27.945</v>
      </c>
      <c r="M305" s="4">
        <f t="shared" si="12"/>
        <v>111.78</v>
      </c>
      <c r="N305" t="str">
        <f t="shared" si="13"/>
        <v>Excelsa</v>
      </c>
      <c r="O305" t="str">
        <f t="shared" si="14"/>
        <v>Dark</v>
      </c>
      <c r="P305" s="5" t="str">
        <f>IF(_xlfn.XLOOKUP(Orders[[#This Row],[Customer ID]],customers!A305:A1304,customers!I305:I1304,"")="Yes","Yes","No")</f>
        <v>Yes</v>
      </c>
    </row>
    <row r="306" spans="1:16">
      <c r="A306" s="2" t="s">
        <v>667</v>
      </c>
      <c r="B306" s="3">
        <v>43828</v>
      </c>
      <c r="C306" s="2" t="s">
        <v>668</v>
      </c>
      <c r="D306" t="s">
        <v>160</v>
      </c>
      <c r="E306" s="2">
        <v>1</v>
      </c>
      <c r="F306" s="2" t="str">
        <f>_xlfn.XLOOKUP(C306,customers!$A$1:$A$1001,customers!B305:B1305)</f>
        <v>Shay Couronne</v>
      </c>
      <c r="G306" s="2" t="str">
        <f>IF(_xlfn.XLOOKUP(C306,customers!$A$1:$A$1001,customers!$C$1:$C$1001,0)=0,"",(_xlfn.XLOOKUP(C306,customers!$A$1:$A$1001,customers!$C$1:$C$1001,0)))</f>
        <v>crushe8n@about.me</v>
      </c>
      <c r="H306" s="2" t="str">
        <f>_xlfn.XLOOKUP(C306,customers!$A$1:$A$1001,customers!$G$1:$G$1001,,0)</f>
        <v>United States</v>
      </c>
      <c r="I306" t="str" cm="1">
        <f t="array" ref="I306">INDEX(products!$A$1:$G$49,MATCH(orders!$D306,products!$A$1:$A$49,0),MATCH(orders!I$1,products!$A$1:$G$1,0))</f>
        <v>Ara</v>
      </c>
      <c r="J306" t="str" cm="1">
        <f t="array" ref="J306">INDEX(products!$A$1:$G$49,MATCH(orders!$D306,products!$A$1:$A$49,0),MATCH(orders!J$1,products!$A$1:$G$1,0))</f>
        <v>L</v>
      </c>
      <c r="K306" cm="1">
        <f t="array" ref="K306">INDEX(products!$A$1:$G$49,MATCH(orders!$D306,products!$A$1:$A$49,0),MATCH(orders!K$1,products!$A$1:$G$1,0))</f>
        <v>0.2</v>
      </c>
      <c r="L306" s="4" cm="1">
        <f t="array" ref="L306">INDEX(products!$A$1:$G$49,MATCH(orders!$D306,products!$A$1:$A$49,0),MATCH(orders!L$1,products!$A$1:$G$1,0))</f>
        <v>3.885</v>
      </c>
      <c r="M306" s="4">
        <f t="shared" si="12"/>
        <v>3.885</v>
      </c>
      <c r="N306" t="str">
        <f t="shared" si="13"/>
        <v>Arabica</v>
      </c>
      <c r="O306" t="str">
        <f t="shared" si="14"/>
        <v>Light</v>
      </c>
      <c r="P306" s="5" t="str">
        <f>IF(_xlfn.XLOOKUP(Orders[[#This Row],[Customer ID]],customers!A306:A1305,customers!I306:I1305,"")="Yes","Yes","No")</f>
        <v>Yes</v>
      </c>
    </row>
    <row r="307" spans="1:16">
      <c r="A307" s="2" t="s">
        <v>669</v>
      </c>
      <c r="B307" s="3">
        <v>43796</v>
      </c>
      <c r="C307" s="2" t="s">
        <v>670</v>
      </c>
      <c r="D307" t="s">
        <v>122</v>
      </c>
      <c r="E307" s="2">
        <v>5</v>
      </c>
      <c r="F307" s="2" t="str">
        <f>_xlfn.XLOOKUP(C307,customers!$A$1:$A$1001,customers!B306:B1306)</f>
        <v>Angelia Cleyburn</v>
      </c>
      <c r="G307" s="2" t="str">
        <f>IF(_xlfn.XLOOKUP(C307,customers!$A$1:$A$1001,customers!$C$1:$C$1001,0)=0,"",(_xlfn.XLOOKUP(C307,customers!$A$1:$A$1001,customers!$C$1:$C$1001,0)))</f>
        <v>bchecci8h@usa.gov</v>
      </c>
      <c r="H307" s="2" t="str">
        <f>_xlfn.XLOOKUP(C307,customers!$A$1:$A$1001,customers!$G$1:$G$1001,,0)</f>
        <v>United Kingdom</v>
      </c>
      <c r="I307" t="str" cm="1">
        <f t="array" ref="I307">INDEX(products!$A$1:$G$49,MATCH(orders!$D307,products!$A$1:$A$49,0),MATCH(orders!I$1,products!$A$1:$G$1,0))</f>
        <v>Lib</v>
      </c>
      <c r="J307" t="str" cm="1">
        <f t="array" ref="J307">INDEX(products!$A$1:$G$49,MATCH(orders!$D307,products!$A$1:$A$49,0),MATCH(orders!J$1,products!$A$1:$G$1,0))</f>
        <v>M</v>
      </c>
      <c r="K307" cm="1">
        <f t="array" ref="K307">INDEX(products!$A$1:$G$49,MATCH(orders!$D307,products!$A$1:$A$49,0),MATCH(orders!K$1,products!$A$1:$G$1,0))</f>
        <v>0.2</v>
      </c>
      <c r="L307" s="4" cm="1">
        <f t="array" ref="L307">INDEX(products!$A$1:$G$49,MATCH(orders!$D307,products!$A$1:$A$49,0),MATCH(orders!L$1,products!$A$1:$G$1,0))</f>
        <v>4.365</v>
      </c>
      <c r="M307" s="4">
        <f t="shared" si="12"/>
        <v>21.825</v>
      </c>
      <c r="N307" t="str">
        <f t="shared" si="13"/>
        <v>Liberica</v>
      </c>
      <c r="O307" t="str">
        <f t="shared" si="14"/>
        <v>Medium</v>
      </c>
      <c r="P307" s="5" t="str">
        <f>IF(_xlfn.XLOOKUP(Orders[[#This Row],[Customer ID]],customers!A307:A1306,customers!I307:I1306,"")="Yes","Yes","No")</f>
        <v>No</v>
      </c>
    </row>
    <row r="308" spans="1:16">
      <c r="A308" s="2" t="s">
        <v>671</v>
      </c>
      <c r="B308" s="3">
        <v>43890</v>
      </c>
      <c r="C308" s="2" t="s">
        <v>672</v>
      </c>
      <c r="D308" t="s">
        <v>207</v>
      </c>
      <c r="E308" s="2">
        <v>5</v>
      </c>
      <c r="F308" s="2" t="str">
        <f>_xlfn.XLOOKUP(C308,customers!$A$1:$A$1001,customers!B307:B1307)</f>
        <v>Betti Lacasa</v>
      </c>
      <c r="G308" s="2" t="str">
        <f>IF(_xlfn.XLOOKUP(C308,customers!$A$1:$A$1001,customers!$C$1:$C$1001,0)=0,"",(_xlfn.XLOOKUP(C308,customers!$A$1:$A$1001,customers!$C$1:$C$1001,0)))</f>
        <v>jbagot8i@mac.com</v>
      </c>
      <c r="H308" s="2" t="str">
        <f>_xlfn.XLOOKUP(C308,customers!$A$1:$A$1001,customers!$G$1:$G$1001,,0)</f>
        <v>United States</v>
      </c>
      <c r="I308" t="str" cm="1">
        <f t="array" ref="I308">INDEX(products!$A$1:$G$49,MATCH(orders!$D308,products!$A$1:$A$49,0),MATCH(orders!I$1,products!$A$1:$G$1,0))</f>
        <v>Rob</v>
      </c>
      <c r="J308" t="str" cm="1">
        <f t="array" ref="J308">INDEX(products!$A$1:$G$49,MATCH(orders!$D308,products!$A$1:$A$49,0),MATCH(orders!J$1,products!$A$1:$G$1,0))</f>
        <v>M</v>
      </c>
      <c r="K308" cm="1">
        <f t="array" ref="K308">INDEX(products!$A$1:$G$49,MATCH(orders!$D308,products!$A$1:$A$49,0),MATCH(orders!K$1,products!$A$1:$G$1,0))</f>
        <v>0.2</v>
      </c>
      <c r="L308" s="4" cm="1">
        <f t="array" ref="L308">INDEX(products!$A$1:$G$49,MATCH(orders!$D308,products!$A$1:$A$49,0),MATCH(orders!L$1,products!$A$1:$G$1,0))</f>
        <v>2.985</v>
      </c>
      <c r="M308" s="4">
        <f t="shared" si="12"/>
        <v>14.925</v>
      </c>
      <c r="N308" t="str">
        <f t="shared" si="13"/>
        <v>Robusta</v>
      </c>
      <c r="O308" t="str">
        <f t="shared" si="14"/>
        <v>Medium</v>
      </c>
      <c r="P308" s="5" t="str">
        <f>IF(_xlfn.XLOOKUP(Orders[[#This Row],[Customer ID]],customers!A308:A1307,customers!I308:I1307,"")="Yes","Yes","No")</f>
        <v>No</v>
      </c>
    </row>
    <row r="309" spans="1:16">
      <c r="A309" s="2" t="s">
        <v>673</v>
      </c>
      <c r="B309" s="3">
        <v>44227</v>
      </c>
      <c r="C309" s="2" t="s">
        <v>674</v>
      </c>
      <c r="D309" t="s">
        <v>106</v>
      </c>
      <c r="E309" s="2">
        <v>3</v>
      </c>
      <c r="F309" s="2" t="str">
        <f>_xlfn.XLOOKUP(C309,customers!$A$1:$A$1001,customers!B308:B1308)</f>
        <v>Vita Pummery</v>
      </c>
      <c r="G309" s="2" t="str">
        <f>IF(_xlfn.XLOOKUP(C309,customers!$A$1:$A$1001,customers!$C$1:$C$1001,0)=0,"",(_xlfn.XLOOKUP(C309,customers!$A$1:$A$1001,customers!$C$1:$C$1001,0)))</f>
        <v>ebeeble8j@soundcloud.com</v>
      </c>
      <c r="H309" s="2" t="str">
        <f>_xlfn.XLOOKUP(C309,customers!$A$1:$A$1001,customers!$G$1:$G$1001,,0)</f>
        <v>United States</v>
      </c>
      <c r="I309" t="str" cm="1">
        <f t="array" ref="I309">INDEX(products!$A$1:$G$49,MATCH(orders!$D309,products!$A$1:$A$49,0),MATCH(orders!I$1,products!$A$1:$G$1,0))</f>
        <v>Ara</v>
      </c>
      <c r="J309" t="str" cm="1">
        <f t="array" ref="J309">INDEX(products!$A$1:$G$49,MATCH(orders!$D309,products!$A$1:$A$49,0),MATCH(orders!J$1,products!$A$1:$G$1,0))</f>
        <v>M</v>
      </c>
      <c r="K309" cm="1">
        <f t="array" ref="K309">INDEX(products!$A$1:$G$49,MATCH(orders!$D309,products!$A$1:$A$49,0),MATCH(orders!K$1,products!$A$1:$G$1,0))</f>
        <v>1</v>
      </c>
      <c r="L309" s="4" cm="1">
        <f t="array" ref="L309">INDEX(products!$A$1:$G$49,MATCH(orders!$D309,products!$A$1:$A$49,0),MATCH(orders!L$1,products!$A$1:$G$1,0))</f>
        <v>11.25</v>
      </c>
      <c r="M309" s="4">
        <f t="shared" si="12"/>
        <v>33.75</v>
      </c>
      <c r="N309" t="str">
        <f t="shared" si="13"/>
        <v>Arabica</v>
      </c>
      <c r="O309" t="str">
        <f t="shared" si="14"/>
        <v>Medium</v>
      </c>
      <c r="P309" s="5" t="str">
        <f>IF(_xlfn.XLOOKUP(Orders[[#This Row],[Customer ID]],customers!A309:A1308,customers!I309:I1308,"")="Yes","Yes","No")</f>
        <v>Yes</v>
      </c>
    </row>
    <row r="310" spans="1:16">
      <c r="A310" s="2" t="s">
        <v>675</v>
      </c>
      <c r="B310" s="3">
        <v>44729</v>
      </c>
      <c r="C310" s="2" t="s">
        <v>676</v>
      </c>
      <c r="D310" t="s">
        <v>106</v>
      </c>
      <c r="E310" s="2">
        <v>3</v>
      </c>
      <c r="F310" s="2" t="str">
        <f>_xlfn.XLOOKUP(C310,customers!$A$1:$A$1001,customers!B309:B1309)</f>
        <v>Linus Flippelli</v>
      </c>
      <c r="G310" s="2" t="str">
        <f>IF(_xlfn.XLOOKUP(C310,customers!$A$1:$A$1001,customers!$C$1:$C$1001,0)=0,"",(_xlfn.XLOOKUP(C310,customers!$A$1:$A$1001,customers!$C$1:$C$1001,0)))</f>
        <v>cfluin8k@flickr.com</v>
      </c>
      <c r="H310" s="2" t="str">
        <f>_xlfn.XLOOKUP(C310,customers!$A$1:$A$1001,customers!$G$1:$G$1001,,0)</f>
        <v>United Kingdom</v>
      </c>
      <c r="I310" t="str" cm="1">
        <f t="array" ref="I310">INDEX(products!$A$1:$G$49,MATCH(orders!$D310,products!$A$1:$A$49,0),MATCH(orders!I$1,products!$A$1:$G$1,0))</f>
        <v>Ara</v>
      </c>
      <c r="J310" t="str" cm="1">
        <f t="array" ref="J310">INDEX(products!$A$1:$G$49,MATCH(orders!$D310,products!$A$1:$A$49,0),MATCH(orders!J$1,products!$A$1:$G$1,0))</f>
        <v>M</v>
      </c>
      <c r="K310" cm="1">
        <f t="array" ref="K310">INDEX(products!$A$1:$G$49,MATCH(orders!$D310,products!$A$1:$A$49,0),MATCH(orders!K$1,products!$A$1:$G$1,0))</f>
        <v>1</v>
      </c>
      <c r="L310" s="4" cm="1">
        <f t="array" ref="L310">INDEX(products!$A$1:$G$49,MATCH(orders!$D310,products!$A$1:$A$49,0),MATCH(orders!L$1,products!$A$1:$G$1,0))</f>
        <v>11.25</v>
      </c>
      <c r="M310" s="4">
        <f t="shared" si="12"/>
        <v>33.75</v>
      </c>
      <c r="N310" t="str">
        <f t="shared" si="13"/>
        <v>Arabica</v>
      </c>
      <c r="O310" t="str">
        <f t="shared" si="14"/>
        <v>Medium</v>
      </c>
      <c r="P310" s="5" t="str">
        <f>IF(_xlfn.XLOOKUP(Orders[[#This Row],[Customer ID]],customers!A310:A1309,customers!I310:I1309,"")="Yes","Yes","No")</f>
        <v>No</v>
      </c>
    </row>
    <row r="311" spans="1:16">
      <c r="A311" s="2" t="s">
        <v>677</v>
      </c>
      <c r="B311" s="3">
        <v>43864</v>
      </c>
      <c r="C311" s="2" t="s">
        <v>678</v>
      </c>
      <c r="D311" t="s">
        <v>122</v>
      </c>
      <c r="E311" s="2">
        <v>6</v>
      </c>
      <c r="F311" s="2" t="str">
        <f>_xlfn.XLOOKUP(C311,customers!$A$1:$A$1001,customers!B310:B1310)</f>
        <v>Innis Renhard</v>
      </c>
      <c r="G311" s="2" t="str">
        <f>IF(_xlfn.XLOOKUP(C311,customers!$A$1:$A$1001,customers!$C$1:$C$1001,0)=0,"",(_xlfn.XLOOKUP(C311,customers!$A$1:$A$1001,customers!$C$1:$C$1001,0)))</f>
        <v>ebletsor8l@vinaora.com</v>
      </c>
      <c r="H311" s="2" t="str">
        <f>_xlfn.XLOOKUP(C311,customers!$A$1:$A$1001,customers!$G$1:$G$1001,,0)</f>
        <v>United States</v>
      </c>
      <c r="I311" t="str" cm="1">
        <f t="array" ref="I311">INDEX(products!$A$1:$G$49,MATCH(orders!$D311,products!$A$1:$A$49,0),MATCH(orders!I$1,products!$A$1:$G$1,0))</f>
        <v>Lib</v>
      </c>
      <c r="J311" t="str" cm="1">
        <f t="array" ref="J311">INDEX(products!$A$1:$G$49,MATCH(orders!$D311,products!$A$1:$A$49,0),MATCH(orders!J$1,products!$A$1:$G$1,0))</f>
        <v>M</v>
      </c>
      <c r="K311" cm="1">
        <f t="array" ref="K311">INDEX(products!$A$1:$G$49,MATCH(orders!$D311,products!$A$1:$A$49,0),MATCH(orders!K$1,products!$A$1:$G$1,0))</f>
        <v>0.2</v>
      </c>
      <c r="L311" s="4" cm="1">
        <f t="array" ref="L311">INDEX(products!$A$1:$G$49,MATCH(orders!$D311,products!$A$1:$A$49,0),MATCH(orders!L$1,products!$A$1:$G$1,0))</f>
        <v>4.365</v>
      </c>
      <c r="M311" s="4">
        <f t="shared" si="12"/>
        <v>26.19</v>
      </c>
      <c r="N311" t="str">
        <f t="shared" si="13"/>
        <v>Liberica</v>
      </c>
      <c r="O311" t="str">
        <f t="shared" si="14"/>
        <v>Medium</v>
      </c>
      <c r="P311" s="5" t="str">
        <f>IF(_xlfn.XLOOKUP(Orders[[#This Row],[Customer ID]],customers!A311:A1310,customers!I311:I1310,"")="Yes","Yes","No")</f>
        <v>Yes</v>
      </c>
    </row>
    <row r="312" spans="1:16">
      <c r="A312" s="2" t="s">
        <v>679</v>
      </c>
      <c r="B312" s="3">
        <v>44586</v>
      </c>
      <c r="C312" s="2" t="s">
        <v>680</v>
      </c>
      <c r="D312" t="s">
        <v>182</v>
      </c>
      <c r="E312" s="2">
        <v>1</v>
      </c>
      <c r="F312" s="2" t="str">
        <f>_xlfn.XLOOKUP(C312,customers!$A$1:$A$1001,customers!B311:B1311)</f>
        <v>Josy Bus</v>
      </c>
      <c r="G312" s="2" t="str">
        <f>IF(_xlfn.XLOOKUP(C312,customers!$A$1:$A$1001,customers!$C$1:$C$1001,0)=0,"",(_xlfn.XLOOKUP(C312,customers!$A$1:$A$1001,customers!$C$1:$C$1001,0)))</f>
        <v>pbrydell8m@bloglovin.com</v>
      </c>
      <c r="H312" s="2" t="str">
        <f>_xlfn.XLOOKUP(C312,customers!$A$1:$A$1001,customers!$G$1:$G$1001,,0)</f>
        <v>Ireland</v>
      </c>
      <c r="I312" t="str" cm="1">
        <f t="array" ref="I312">INDEX(products!$A$1:$G$49,MATCH(orders!$D312,products!$A$1:$A$49,0),MATCH(orders!I$1,products!$A$1:$G$1,0))</f>
        <v>Exc</v>
      </c>
      <c r="J312" t="str" cm="1">
        <f t="array" ref="J312">INDEX(products!$A$1:$G$49,MATCH(orders!$D312,products!$A$1:$A$49,0),MATCH(orders!J$1,products!$A$1:$G$1,0))</f>
        <v>L</v>
      </c>
      <c r="K312" cm="1">
        <f t="array" ref="K312">INDEX(products!$A$1:$G$49,MATCH(orders!$D312,products!$A$1:$A$49,0),MATCH(orders!K$1,products!$A$1:$G$1,0))</f>
        <v>1</v>
      </c>
      <c r="L312" s="4" cm="1">
        <f t="array" ref="L312">INDEX(products!$A$1:$G$49,MATCH(orders!$D312,products!$A$1:$A$49,0),MATCH(orders!L$1,products!$A$1:$G$1,0))</f>
        <v>14.85</v>
      </c>
      <c r="M312" s="4">
        <f t="shared" si="12"/>
        <v>14.85</v>
      </c>
      <c r="N312" t="str">
        <f t="shared" si="13"/>
        <v>Excelsa</v>
      </c>
      <c r="O312" t="str">
        <f t="shared" si="14"/>
        <v>Light</v>
      </c>
      <c r="P312" s="5" t="str">
        <f>IF(_xlfn.XLOOKUP(Orders[[#This Row],[Customer ID]],customers!A312:A1311,customers!I312:I1311,"")="Yes","Yes","No")</f>
        <v>No</v>
      </c>
    </row>
    <row r="313" spans="1:16">
      <c r="A313" s="2" t="s">
        <v>681</v>
      </c>
      <c r="B313" s="3">
        <v>43951</v>
      </c>
      <c r="C313" s="2" t="s">
        <v>668</v>
      </c>
      <c r="D313" t="s">
        <v>157</v>
      </c>
      <c r="E313" s="2">
        <v>6</v>
      </c>
      <c r="F313" s="2" t="str">
        <f>_xlfn.XLOOKUP(C313,customers!$A$1:$A$1001,customers!B312:B1312)</f>
        <v>Bertine Byrd</v>
      </c>
      <c r="G313" s="2" t="str">
        <f>IF(_xlfn.XLOOKUP(C313,customers!$A$1:$A$1001,customers!$C$1:$C$1001,0)=0,"",(_xlfn.XLOOKUP(C313,customers!$A$1:$A$1001,customers!$C$1:$C$1001,0)))</f>
        <v>crushe8n@about.me</v>
      </c>
      <c r="H313" s="2" t="str">
        <f>_xlfn.XLOOKUP(C313,customers!$A$1:$A$1001,customers!$G$1:$G$1001,,0)</f>
        <v>United States</v>
      </c>
      <c r="I313" t="str" cm="1">
        <f t="array" ref="I313">INDEX(products!$A$1:$G$49,MATCH(orders!$D313,products!$A$1:$A$49,0),MATCH(orders!I$1,products!$A$1:$G$1,0))</f>
        <v>Exc</v>
      </c>
      <c r="J313" t="str" cm="1">
        <f t="array" ref="J313">INDEX(products!$A$1:$G$49,MATCH(orders!$D313,products!$A$1:$A$49,0),MATCH(orders!J$1,products!$A$1:$G$1,0))</f>
        <v>M</v>
      </c>
      <c r="K313" cm="1">
        <f t="array" ref="K313">INDEX(products!$A$1:$G$49,MATCH(orders!$D313,products!$A$1:$A$49,0),MATCH(orders!K$1,products!$A$1:$G$1,0))</f>
        <v>2.5</v>
      </c>
      <c r="L313" s="4" cm="1">
        <f t="array" ref="L313">INDEX(products!$A$1:$G$49,MATCH(orders!$D313,products!$A$1:$A$49,0),MATCH(orders!L$1,products!$A$1:$G$1,0))</f>
        <v>31.625</v>
      </c>
      <c r="M313" s="4">
        <f t="shared" si="12"/>
        <v>189.75</v>
      </c>
      <c r="N313" t="str">
        <f t="shared" si="13"/>
        <v>Excelsa</v>
      </c>
      <c r="O313" t="str">
        <f t="shared" si="14"/>
        <v>Medium</v>
      </c>
      <c r="P313" s="5" t="str">
        <f>IF(_xlfn.XLOOKUP(Orders[[#This Row],[Customer ID]],customers!A313:A1312,customers!I313:I1312,"")="Yes","Yes","No")</f>
        <v>Yes</v>
      </c>
    </row>
    <row r="314" spans="1:16">
      <c r="A314" s="2" t="s">
        <v>682</v>
      </c>
      <c r="B314" s="3">
        <v>44317</v>
      </c>
      <c r="C314" s="2" t="s">
        <v>683</v>
      </c>
      <c r="D314" t="s">
        <v>67</v>
      </c>
      <c r="E314" s="2">
        <v>1</v>
      </c>
      <c r="F314" s="2" t="str">
        <f>_xlfn.XLOOKUP(C314,customers!$A$1:$A$1001,customers!B313:B1313)</f>
        <v>Dianne Chardin</v>
      </c>
      <c r="G314" s="2" t="str">
        <f>IF(_xlfn.XLOOKUP(C314,customers!$A$1:$A$1001,customers!$C$1:$C$1001,0)=0,"",(_xlfn.XLOOKUP(C314,customers!$A$1:$A$1001,customers!$C$1:$C$1001,0)))</f>
        <v>nleethem8o@mac.com</v>
      </c>
      <c r="H314" s="2" t="str">
        <f>_xlfn.XLOOKUP(C314,customers!$A$1:$A$1001,customers!$G$1:$G$1001,,0)</f>
        <v>United States</v>
      </c>
      <c r="I314" t="str" cm="1">
        <f t="array" ref="I314">INDEX(products!$A$1:$G$49,MATCH(orders!$D314,products!$A$1:$A$49,0),MATCH(orders!I$1,products!$A$1:$G$1,0))</f>
        <v>Rob</v>
      </c>
      <c r="J314" t="str" cm="1">
        <f t="array" ref="J314">INDEX(products!$A$1:$G$49,MATCH(orders!$D314,products!$A$1:$A$49,0),MATCH(orders!J$1,products!$A$1:$G$1,0))</f>
        <v>M</v>
      </c>
      <c r="K314" cm="1">
        <f t="array" ref="K314">INDEX(products!$A$1:$G$49,MATCH(orders!$D314,products!$A$1:$A$49,0),MATCH(orders!K$1,products!$A$1:$G$1,0))</f>
        <v>0.5</v>
      </c>
      <c r="L314" s="4" cm="1">
        <f t="array" ref="L314">INDEX(products!$A$1:$G$49,MATCH(orders!$D314,products!$A$1:$A$49,0),MATCH(orders!L$1,products!$A$1:$G$1,0))</f>
        <v>5.97</v>
      </c>
      <c r="M314" s="4">
        <f t="shared" si="12"/>
        <v>5.97</v>
      </c>
      <c r="N314" t="str">
        <f t="shared" si="13"/>
        <v>Robusta</v>
      </c>
      <c r="O314" t="str">
        <f t="shared" si="14"/>
        <v>Medium</v>
      </c>
      <c r="P314" s="5" t="str">
        <f>IF(_xlfn.XLOOKUP(Orders[[#This Row],[Customer ID]],customers!A314:A1313,customers!I314:I1313,"")="Yes","Yes","No")</f>
        <v>Yes</v>
      </c>
    </row>
    <row r="315" spans="1:16">
      <c r="A315" s="2" t="s">
        <v>684</v>
      </c>
      <c r="B315" s="3">
        <v>44497</v>
      </c>
      <c r="C315" s="2" t="s">
        <v>685</v>
      </c>
      <c r="D315" t="s">
        <v>47</v>
      </c>
      <c r="E315" s="2">
        <v>3</v>
      </c>
      <c r="F315" s="2" t="str">
        <f>_xlfn.XLOOKUP(C315,customers!$A$1:$A$1001,customers!B314:B1314)</f>
        <v>Wallis Bernth</v>
      </c>
      <c r="G315" s="2" t="str">
        <f>IF(_xlfn.XLOOKUP(C315,customers!$A$1:$A$1001,customers!$C$1:$C$1001,0)=0,"",(_xlfn.XLOOKUP(C315,customers!$A$1:$A$1001,customers!$C$1:$C$1001,0)))</f>
        <v>anesfield8p@people.com.cn</v>
      </c>
      <c r="H315" s="2" t="str">
        <f>_xlfn.XLOOKUP(C315,customers!$A$1:$A$1001,customers!$G$1:$G$1001,,0)</f>
        <v>United Kingdom</v>
      </c>
      <c r="I315" t="str" cm="1">
        <f t="array" ref="I315">INDEX(products!$A$1:$G$49,MATCH(orders!$D315,products!$A$1:$A$49,0),MATCH(orders!I$1,products!$A$1:$G$1,0))</f>
        <v>Rob</v>
      </c>
      <c r="J315" t="str" cm="1">
        <f t="array" ref="J315">INDEX(products!$A$1:$G$49,MATCH(orders!$D315,products!$A$1:$A$49,0),MATCH(orders!J$1,products!$A$1:$G$1,0))</f>
        <v>M</v>
      </c>
      <c r="K315" cm="1">
        <f t="array" ref="K315">INDEX(products!$A$1:$G$49,MATCH(orders!$D315,products!$A$1:$A$49,0),MATCH(orders!K$1,products!$A$1:$G$1,0))</f>
        <v>1</v>
      </c>
      <c r="L315" s="4" cm="1">
        <f t="array" ref="L315">INDEX(products!$A$1:$G$49,MATCH(orders!$D315,products!$A$1:$A$49,0),MATCH(orders!L$1,products!$A$1:$G$1,0))</f>
        <v>9.95</v>
      </c>
      <c r="M315" s="4">
        <f t="shared" si="12"/>
        <v>29.85</v>
      </c>
      <c r="N315" t="str">
        <f t="shared" si="13"/>
        <v>Robusta</v>
      </c>
      <c r="O315" t="str">
        <f t="shared" si="14"/>
        <v>Medium</v>
      </c>
      <c r="P315" s="5" t="str">
        <f>IF(_xlfn.XLOOKUP(Orders[[#This Row],[Customer ID]],customers!A315:A1314,customers!I315:I1314,"")="Yes","Yes","No")</f>
        <v>Yes</v>
      </c>
    </row>
    <row r="316" spans="1:16">
      <c r="A316" s="2" t="s">
        <v>686</v>
      </c>
      <c r="B316" s="3">
        <v>44437</v>
      </c>
      <c r="C316" s="2" t="s">
        <v>687</v>
      </c>
      <c r="D316" t="s">
        <v>224</v>
      </c>
      <c r="E316" s="2">
        <v>5</v>
      </c>
      <c r="F316" s="2" t="str">
        <f>_xlfn.XLOOKUP(C316,customers!$A$1:$A$1001,customers!B315:B1315)</f>
        <v>Faunie Brigham</v>
      </c>
      <c r="G316" s="2" t="str">
        <f>IF(_xlfn.XLOOKUP(C316,customers!$A$1:$A$1001,customers!$C$1:$C$1001,0)=0,"",(_xlfn.XLOOKUP(C316,customers!$A$1:$A$1001,customers!$C$1:$C$1001,0)))</f>
        <v/>
      </c>
      <c r="H316" s="2" t="str">
        <f>_xlfn.XLOOKUP(C316,customers!$A$1:$A$1001,customers!$G$1:$G$1001,,0)</f>
        <v>United States</v>
      </c>
      <c r="I316" t="str" cm="1">
        <f t="array" ref="I316">INDEX(products!$A$1:$G$49,MATCH(orders!$D316,products!$A$1:$A$49,0),MATCH(orders!I$1,products!$A$1:$G$1,0))</f>
        <v>Rob</v>
      </c>
      <c r="J316" t="str" cm="1">
        <f t="array" ref="J316">INDEX(products!$A$1:$G$49,MATCH(orders!$D316,products!$A$1:$A$49,0),MATCH(orders!J$1,products!$A$1:$G$1,0))</f>
        <v>D</v>
      </c>
      <c r="K316" cm="1">
        <f t="array" ref="K316">INDEX(products!$A$1:$G$49,MATCH(orders!$D316,products!$A$1:$A$49,0),MATCH(orders!K$1,products!$A$1:$G$1,0))</f>
        <v>1</v>
      </c>
      <c r="L316" s="4" cm="1">
        <f t="array" ref="L316">INDEX(products!$A$1:$G$49,MATCH(orders!$D316,products!$A$1:$A$49,0),MATCH(orders!L$1,products!$A$1:$G$1,0))</f>
        <v>8.95</v>
      </c>
      <c r="M316" s="4">
        <f t="shared" si="12"/>
        <v>44.75</v>
      </c>
      <c r="N316" t="str">
        <f t="shared" si="13"/>
        <v>Robusta</v>
      </c>
      <c r="O316" t="str">
        <f t="shared" si="14"/>
        <v>Dark</v>
      </c>
      <c r="P316" s="5" t="str">
        <f>IF(_xlfn.XLOOKUP(Orders[[#This Row],[Customer ID]],customers!A316:A1315,customers!I316:I1315,"")="Yes","Yes","No")</f>
        <v>No</v>
      </c>
    </row>
    <row r="317" spans="1:16">
      <c r="A317" s="2" t="s">
        <v>688</v>
      </c>
      <c r="B317" s="3">
        <v>43826</v>
      </c>
      <c r="C317" s="2" t="s">
        <v>689</v>
      </c>
      <c r="D317" t="s">
        <v>75</v>
      </c>
      <c r="E317" s="2">
        <v>1</v>
      </c>
      <c r="F317" s="2" t="str">
        <f>_xlfn.XLOOKUP(C317,customers!$A$1:$A$1001,customers!B316:B1316)</f>
        <v>Cami Meir</v>
      </c>
      <c r="G317" s="2" t="str">
        <f>IF(_xlfn.XLOOKUP(C317,customers!$A$1:$A$1001,customers!$C$1:$C$1001,0)=0,"",(_xlfn.XLOOKUP(C317,customers!$A$1:$A$1001,customers!$C$1:$C$1001,0)))</f>
        <v>mbrockway8r@ibm.com</v>
      </c>
      <c r="H317" s="2" t="str">
        <f>_xlfn.XLOOKUP(C317,customers!$A$1:$A$1001,customers!$G$1:$G$1001,,0)</f>
        <v>United States</v>
      </c>
      <c r="I317" t="str" cm="1">
        <f t="array" ref="I317">INDEX(products!$A$1:$G$49,MATCH(orders!$D317,products!$A$1:$A$49,0),MATCH(orders!I$1,products!$A$1:$G$1,0))</f>
        <v>Exc</v>
      </c>
      <c r="J317" t="str" cm="1">
        <f t="array" ref="J317">INDEX(products!$A$1:$G$49,MATCH(orders!$D317,products!$A$1:$A$49,0),MATCH(orders!J$1,products!$A$1:$G$1,0))</f>
        <v>L</v>
      </c>
      <c r="K317" cm="1">
        <f t="array" ref="K317">INDEX(products!$A$1:$G$49,MATCH(orders!$D317,products!$A$1:$A$49,0),MATCH(orders!K$1,products!$A$1:$G$1,0))</f>
        <v>2.5</v>
      </c>
      <c r="L317" s="4" cm="1">
        <f t="array" ref="L317">INDEX(products!$A$1:$G$49,MATCH(orders!$D317,products!$A$1:$A$49,0),MATCH(orders!L$1,products!$A$1:$G$1,0))</f>
        <v>34.155</v>
      </c>
      <c r="M317" s="4">
        <f t="shared" si="12"/>
        <v>34.155</v>
      </c>
      <c r="N317" t="str">
        <f t="shared" si="13"/>
        <v>Excelsa</v>
      </c>
      <c r="O317" t="str">
        <f t="shared" si="14"/>
        <v>Light</v>
      </c>
      <c r="P317" s="5" t="str">
        <f>IF(_xlfn.XLOOKUP(Orders[[#This Row],[Customer ID]],customers!A317:A1316,customers!I317:I1316,"")="Yes","Yes","No")</f>
        <v>Yes</v>
      </c>
    </row>
    <row r="318" spans="1:16">
      <c r="A318" s="2" t="s">
        <v>690</v>
      </c>
      <c r="B318" s="3">
        <v>43641</v>
      </c>
      <c r="C318" s="2" t="s">
        <v>691</v>
      </c>
      <c r="D318" t="s">
        <v>75</v>
      </c>
      <c r="E318" s="2">
        <v>6</v>
      </c>
      <c r="F318" s="2" t="str">
        <f>_xlfn.XLOOKUP(C318,customers!$A$1:$A$1001,customers!B317:B1317)</f>
        <v>Marjorie Yoxen</v>
      </c>
      <c r="G318" s="2" t="str">
        <f>IF(_xlfn.XLOOKUP(C318,customers!$A$1:$A$1001,customers!$C$1:$C$1001,0)=0,"",(_xlfn.XLOOKUP(C318,customers!$A$1:$A$1001,customers!$C$1:$C$1001,0)))</f>
        <v>nlush8s@dedecms.com</v>
      </c>
      <c r="H318" s="2" t="str">
        <f>_xlfn.XLOOKUP(C318,customers!$A$1:$A$1001,customers!$G$1:$G$1001,,0)</f>
        <v>Ireland</v>
      </c>
      <c r="I318" t="str" cm="1">
        <f t="array" ref="I318">INDEX(products!$A$1:$G$49,MATCH(orders!$D318,products!$A$1:$A$49,0),MATCH(orders!I$1,products!$A$1:$G$1,0))</f>
        <v>Exc</v>
      </c>
      <c r="J318" t="str" cm="1">
        <f t="array" ref="J318">INDEX(products!$A$1:$G$49,MATCH(orders!$D318,products!$A$1:$A$49,0),MATCH(orders!J$1,products!$A$1:$G$1,0))</f>
        <v>L</v>
      </c>
      <c r="K318" cm="1">
        <f t="array" ref="K318">INDEX(products!$A$1:$G$49,MATCH(orders!$D318,products!$A$1:$A$49,0),MATCH(orders!K$1,products!$A$1:$G$1,0))</f>
        <v>2.5</v>
      </c>
      <c r="L318" s="4" cm="1">
        <f t="array" ref="L318">INDEX(products!$A$1:$G$49,MATCH(orders!$D318,products!$A$1:$A$49,0),MATCH(orders!L$1,products!$A$1:$G$1,0))</f>
        <v>34.155</v>
      </c>
      <c r="M318" s="4">
        <f t="shared" si="12"/>
        <v>204.93</v>
      </c>
      <c r="N318" t="str">
        <f t="shared" si="13"/>
        <v>Excelsa</v>
      </c>
      <c r="O318" t="str">
        <f t="shared" si="14"/>
        <v>Light</v>
      </c>
      <c r="P318" s="5" t="str">
        <f>IF(_xlfn.XLOOKUP(Orders[[#This Row],[Customer ID]],customers!A318:A1317,customers!I318:I1317,"")="Yes","Yes","No")</f>
        <v>No</v>
      </c>
    </row>
    <row r="319" spans="1:16">
      <c r="A319" s="2" t="s">
        <v>692</v>
      </c>
      <c r="B319" s="3">
        <v>43526</v>
      </c>
      <c r="C319" s="2" t="s">
        <v>693</v>
      </c>
      <c r="D319" t="s">
        <v>61</v>
      </c>
      <c r="E319" s="2">
        <v>3</v>
      </c>
      <c r="F319" s="2" t="str">
        <f>_xlfn.XLOOKUP(C319,customers!$A$1:$A$1001,customers!B318:B1318)</f>
        <v>Lindy Uttermare</v>
      </c>
      <c r="G319" s="2" t="str">
        <f>IF(_xlfn.XLOOKUP(C319,customers!$A$1:$A$1001,customers!$C$1:$C$1001,0)=0,"",(_xlfn.XLOOKUP(C319,customers!$A$1:$A$1001,customers!$C$1:$C$1001,0)))</f>
        <v>smcmillian8t@csmonitor.com</v>
      </c>
      <c r="H319" s="2" t="str">
        <f>_xlfn.XLOOKUP(C319,customers!$A$1:$A$1001,customers!$G$1:$G$1001,,0)</f>
        <v>United States</v>
      </c>
      <c r="I319" t="str" cm="1">
        <f t="array" ref="I319">INDEX(products!$A$1:$G$49,MATCH(orders!$D319,products!$A$1:$A$49,0),MATCH(orders!I$1,products!$A$1:$G$1,0))</f>
        <v>Exc</v>
      </c>
      <c r="J319" t="str" cm="1">
        <f t="array" ref="J319">INDEX(products!$A$1:$G$49,MATCH(orders!$D319,products!$A$1:$A$49,0),MATCH(orders!J$1,products!$A$1:$G$1,0))</f>
        <v>D</v>
      </c>
      <c r="K319" cm="1">
        <f t="array" ref="K319">INDEX(products!$A$1:$G$49,MATCH(orders!$D319,products!$A$1:$A$49,0),MATCH(orders!K$1,products!$A$1:$G$1,0))</f>
        <v>0.5</v>
      </c>
      <c r="L319" s="4" cm="1">
        <f t="array" ref="L319">INDEX(products!$A$1:$G$49,MATCH(orders!$D319,products!$A$1:$A$49,0),MATCH(orders!L$1,products!$A$1:$G$1,0))</f>
        <v>7.29</v>
      </c>
      <c r="M319" s="4">
        <f t="shared" si="12"/>
        <v>21.87</v>
      </c>
      <c r="N319" t="str">
        <f t="shared" si="13"/>
        <v>Excelsa</v>
      </c>
      <c r="O319" t="str">
        <f t="shared" si="14"/>
        <v>Dark</v>
      </c>
      <c r="P319" s="5" t="str">
        <f>IF(_xlfn.XLOOKUP(Orders[[#This Row],[Customer ID]],customers!A319:A1318,customers!I319:I1318,"")="Yes","Yes","No")</f>
        <v>No</v>
      </c>
    </row>
    <row r="320" spans="1:16">
      <c r="A320" s="2" t="s">
        <v>694</v>
      </c>
      <c r="B320" s="3">
        <v>44563</v>
      </c>
      <c r="C320" s="2" t="s">
        <v>695</v>
      </c>
      <c r="D320" t="s">
        <v>216</v>
      </c>
      <c r="E320" s="2">
        <v>2</v>
      </c>
      <c r="F320" s="2" t="str">
        <f>_xlfn.XLOOKUP(C320,customers!$A$1:$A$1001,customers!B319:B1319)</f>
        <v>Carolee Winchcombe</v>
      </c>
      <c r="G320" s="2" t="str">
        <f>IF(_xlfn.XLOOKUP(C320,customers!$A$1:$A$1001,customers!$C$1:$C$1001,0)=0,"",(_xlfn.XLOOKUP(C320,customers!$A$1:$A$1001,customers!$C$1:$C$1001,0)))</f>
        <v>tbennison8u@google.cn</v>
      </c>
      <c r="H320" s="2" t="str">
        <f>_xlfn.XLOOKUP(C320,customers!$A$1:$A$1001,customers!$G$1:$G$1001,,0)</f>
        <v>United States</v>
      </c>
      <c r="I320" t="str" cm="1">
        <f t="array" ref="I320">INDEX(products!$A$1:$G$49,MATCH(orders!$D320,products!$A$1:$A$49,0),MATCH(orders!I$1,products!$A$1:$G$1,0))</f>
        <v>Ara</v>
      </c>
      <c r="J320" t="str" cm="1">
        <f t="array" ref="J320">INDEX(products!$A$1:$G$49,MATCH(orders!$D320,products!$A$1:$A$49,0),MATCH(orders!J$1,products!$A$1:$G$1,0))</f>
        <v>M</v>
      </c>
      <c r="K320" cm="1">
        <f t="array" ref="K320">INDEX(products!$A$1:$G$49,MATCH(orders!$D320,products!$A$1:$A$49,0),MATCH(orders!K$1,products!$A$1:$G$1,0))</f>
        <v>2.5</v>
      </c>
      <c r="L320" s="4" cm="1">
        <f t="array" ref="L320">INDEX(products!$A$1:$G$49,MATCH(orders!$D320,products!$A$1:$A$49,0),MATCH(orders!L$1,products!$A$1:$G$1,0))</f>
        <v>25.875</v>
      </c>
      <c r="M320" s="4">
        <f t="shared" si="12"/>
        <v>51.75</v>
      </c>
      <c r="N320" t="str">
        <f t="shared" si="13"/>
        <v>Arabica</v>
      </c>
      <c r="O320" t="str">
        <f t="shared" si="14"/>
        <v>Medium</v>
      </c>
      <c r="P320" s="5" t="str">
        <f>IF(_xlfn.XLOOKUP(Orders[[#This Row],[Customer ID]],customers!A320:A1319,customers!I320:I1319,"")="Yes","Yes","No")</f>
        <v>Yes</v>
      </c>
    </row>
    <row r="321" spans="1:16">
      <c r="A321" s="2" t="s">
        <v>696</v>
      </c>
      <c r="B321" s="3">
        <v>43676</v>
      </c>
      <c r="C321" s="2" t="s">
        <v>697</v>
      </c>
      <c r="D321" t="s">
        <v>109</v>
      </c>
      <c r="E321" s="2">
        <v>2</v>
      </c>
      <c r="F321" s="2" t="str">
        <f>_xlfn.XLOOKUP(C321,customers!$A$1:$A$1001,customers!B320:B1320)</f>
        <v>Neville Piatto</v>
      </c>
      <c r="G321" s="2" t="str">
        <f>IF(_xlfn.XLOOKUP(C321,customers!$A$1:$A$1001,customers!$C$1:$C$1001,0)=0,"",(_xlfn.XLOOKUP(C321,customers!$A$1:$A$1001,customers!$C$1:$C$1001,0)))</f>
        <v>gtweed8v@yolasite.com</v>
      </c>
      <c r="H321" s="2" t="str">
        <f>_xlfn.XLOOKUP(C321,customers!$A$1:$A$1001,customers!$G$1:$G$1001,,0)</f>
        <v>United States</v>
      </c>
      <c r="I321" t="str" cm="1">
        <f t="array" ref="I321">INDEX(products!$A$1:$G$49,MATCH(orders!$D321,products!$A$1:$A$49,0),MATCH(orders!I$1,products!$A$1:$G$1,0))</f>
        <v>Exc</v>
      </c>
      <c r="J321" t="str" cm="1">
        <f t="array" ref="J321">INDEX(products!$A$1:$G$49,MATCH(orders!$D321,products!$A$1:$A$49,0),MATCH(orders!J$1,products!$A$1:$G$1,0))</f>
        <v>M</v>
      </c>
      <c r="K321" cm="1">
        <f t="array" ref="K321">INDEX(products!$A$1:$G$49,MATCH(orders!$D321,products!$A$1:$A$49,0),MATCH(orders!K$1,products!$A$1:$G$1,0))</f>
        <v>0.2</v>
      </c>
      <c r="L321" s="4" cm="1">
        <f t="array" ref="L321">INDEX(products!$A$1:$G$49,MATCH(orders!$D321,products!$A$1:$A$49,0),MATCH(orders!L$1,products!$A$1:$G$1,0))</f>
        <v>4.125</v>
      </c>
      <c r="M321" s="4">
        <f t="shared" si="12"/>
        <v>8.25</v>
      </c>
      <c r="N321" t="str">
        <f t="shared" si="13"/>
        <v>Excelsa</v>
      </c>
      <c r="O321" t="str">
        <f t="shared" si="14"/>
        <v>Medium</v>
      </c>
      <c r="P321" s="5" t="str">
        <f>IF(_xlfn.XLOOKUP(Orders[[#This Row],[Customer ID]],customers!A321:A1320,customers!I321:I1320,"")="Yes","Yes","No")</f>
        <v>Yes</v>
      </c>
    </row>
    <row r="322" spans="1:16">
      <c r="A322" s="2" t="s">
        <v>696</v>
      </c>
      <c r="B322" s="3">
        <v>43676</v>
      </c>
      <c r="C322" s="2" t="s">
        <v>697</v>
      </c>
      <c r="D322" t="s">
        <v>160</v>
      </c>
      <c r="E322" s="2">
        <v>5</v>
      </c>
      <c r="F322" s="2" t="str">
        <f>_xlfn.XLOOKUP(C322,customers!$A$1:$A$1001,customers!B321:B1321)</f>
        <v>Jeno Capey</v>
      </c>
      <c r="G322" s="2" t="str">
        <f>IF(_xlfn.XLOOKUP(C322,customers!$A$1:$A$1001,customers!$C$1:$C$1001,0)=0,"",(_xlfn.XLOOKUP(C322,customers!$A$1:$A$1001,customers!$C$1:$C$1001,0)))</f>
        <v>gtweed8v@yolasite.com</v>
      </c>
      <c r="H322" s="2" t="str">
        <f>_xlfn.XLOOKUP(C322,customers!$A$1:$A$1001,customers!$G$1:$G$1001,,0)</f>
        <v>United States</v>
      </c>
      <c r="I322" t="str" cm="1">
        <f t="array" ref="I322">INDEX(products!$A$1:$G$49,MATCH(orders!$D322,products!$A$1:$A$49,0),MATCH(orders!I$1,products!$A$1:$G$1,0))</f>
        <v>Ara</v>
      </c>
      <c r="J322" t="str" cm="1">
        <f t="array" ref="J322">INDEX(products!$A$1:$G$49,MATCH(orders!$D322,products!$A$1:$A$49,0),MATCH(orders!J$1,products!$A$1:$G$1,0))</f>
        <v>L</v>
      </c>
      <c r="K322" cm="1">
        <f t="array" ref="K322">INDEX(products!$A$1:$G$49,MATCH(orders!$D322,products!$A$1:$A$49,0),MATCH(orders!K$1,products!$A$1:$G$1,0))</f>
        <v>0.2</v>
      </c>
      <c r="L322" s="4" cm="1">
        <f t="array" ref="L322">INDEX(products!$A$1:$G$49,MATCH(orders!$D322,products!$A$1:$A$49,0),MATCH(orders!L$1,products!$A$1:$G$1,0))</f>
        <v>3.885</v>
      </c>
      <c r="M322" s="4">
        <f t="shared" si="12"/>
        <v>19.425</v>
      </c>
      <c r="N322" t="str">
        <f t="shared" si="13"/>
        <v>Arabica</v>
      </c>
      <c r="O322" t="str">
        <f t="shared" si="14"/>
        <v>Light</v>
      </c>
      <c r="P322" s="5" t="str">
        <f>IF(_xlfn.XLOOKUP(Orders[[#This Row],[Customer ID]],customers!A322:A1321,customers!I322:I1321,"")="Yes","Yes","No")</f>
        <v>No</v>
      </c>
    </row>
    <row r="323" spans="1:16">
      <c r="A323" s="2" t="s">
        <v>698</v>
      </c>
      <c r="B323" s="3">
        <v>44170</v>
      </c>
      <c r="C323" s="2" t="s">
        <v>699</v>
      </c>
      <c r="D323" t="s">
        <v>89</v>
      </c>
      <c r="E323" s="2">
        <v>6</v>
      </c>
      <c r="F323" s="2" t="str">
        <f>_xlfn.XLOOKUP(C323,customers!$A$1:$A$1001,customers!B322:B1322)</f>
        <v>Maggy Baistow</v>
      </c>
      <c r="G323" s="2" t="str">
        <f>IF(_xlfn.XLOOKUP(C323,customers!$A$1:$A$1001,customers!$C$1:$C$1001,0)=0,"",(_xlfn.XLOOKUP(C323,customers!$A$1:$A$1001,customers!$C$1:$C$1001,0)))</f>
        <v>ggoggin8x@wix.com</v>
      </c>
      <c r="H323" s="2" t="str">
        <f>_xlfn.XLOOKUP(C323,customers!$A$1:$A$1001,customers!$G$1:$G$1001,,0)</f>
        <v>Ireland</v>
      </c>
      <c r="I323" t="str" cm="1">
        <f t="array" ref="I323">INDEX(products!$A$1:$G$49,MATCH(orders!$D323,products!$A$1:$A$49,0),MATCH(orders!I$1,products!$A$1:$G$1,0))</f>
        <v>Ara</v>
      </c>
      <c r="J323" t="str" cm="1">
        <f t="array" ref="J323">INDEX(products!$A$1:$G$49,MATCH(orders!$D323,products!$A$1:$A$49,0),MATCH(orders!J$1,products!$A$1:$G$1,0))</f>
        <v>M</v>
      </c>
      <c r="K323" cm="1">
        <f t="array" ref="K323">INDEX(products!$A$1:$G$49,MATCH(orders!$D323,products!$A$1:$A$49,0),MATCH(orders!K$1,products!$A$1:$G$1,0))</f>
        <v>0.2</v>
      </c>
      <c r="L323" s="4" cm="1">
        <f t="array" ref="L323">INDEX(products!$A$1:$G$49,MATCH(orders!$D323,products!$A$1:$A$49,0),MATCH(orders!L$1,products!$A$1:$G$1,0))</f>
        <v>3.375</v>
      </c>
      <c r="M323" s="4">
        <f t="shared" ref="M323:M386" si="15">L323*E323</f>
        <v>20.25</v>
      </c>
      <c r="N323" t="str">
        <f t="shared" ref="N323:N386" si="16">IF(I323="Rob","Robusta",IF(I323="Exc","Excelsa",IF(I323="Ara","Arabica",IF(I323="Lib","Liberica",""))))</f>
        <v>Arabica</v>
      </c>
      <c r="O323" t="str">
        <f t="shared" ref="O323:O386" si="17">IF(J323="M","Medium",IF(J323="L","Light",IF(J323="D","Dark","")))</f>
        <v>Medium</v>
      </c>
      <c r="P323" s="5" t="str">
        <f>IF(_xlfn.XLOOKUP(Orders[[#This Row],[Customer ID]],customers!A323:A1322,customers!I323:I1322,"")="Yes","Yes","No")</f>
        <v>Yes</v>
      </c>
    </row>
    <row r="324" spans="1:16">
      <c r="A324" s="2" t="s">
        <v>700</v>
      </c>
      <c r="B324" s="3">
        <v>44182</v>
      </c>
      <c r="C324" s="2" t="s">
        <v>701</v>
      </c>
      <c r="D324" t="s">
        <v>168</v>
      </c>
      <c r="E324" s="2">
        <v>3</v>
      </c>
      <c r="F324" s="2" t="str">
        <f>_xlfn.XLOOKUP(C324,customers!$A$1:$A$1001,customers!B323:B1323)</f>
        <v>Marne Mingey</v>
      </c>
      <c r="G324" s="2" t="str">
        <f>IF(_xlfn.XLOOKUP(C324,customers!$A$1:$A$1001,customers!$C$1:$C$1001,0)=0,"",(_xlfn.XLOOKUP(C324,customers!$A$1:$A$1001,customers!$C$1:$C$1001,0)))</f>
        <v>sjeyness8y@biglobe.ne.jp</v>
      </c>
      <c r="H324" s="2" t="str">
        <f>_xlfn.XLOOKUP(C324,customers!$A$1:$A$1001,customers!$G$1:$G$1001,,0)</f>
        <v>Ireland</v>
      </c>
      <c r="I324" t="str" cm="1">
        <f t="array" ref="I324">INDEX(products!$A$1:$G$49,MATCH(orders!$D324,products!$A$1:$A$49,0),MATCH(orders!I$1,products!$A$1:$G$1,0))</f>
        <v>Lib</v>
      </c>
      <c r="J324" t="str" cm="1">
        <f t="array" ref="J324">INDEX(products!$A$1:$G$49,MATCH(orders!$D324,products!$A$1:$A$49,0),MATCH(orders!J$1,products!$A$1:$G$1,0))</f>
        <v>D</v>
      </c>
      <c r="K324" cm="1">
        <f t="array" ref="K324">INDEX(products!$A$1:$G$49,MATCH(orders!$D324,products!$A$1:$A$49,0),MATCH(orders!K$1,products!$A$1:$G$1,0))</f>
        <v>0.5</v>
      </c>
      <c r="L324" s="4" cm="1">
        <f t="array" ref="L324">INDEX(products!$A$1:$G$49,MATCH(orders!$D324,products!$A$1:$A$49,0),MATCH(orders!L$1,products!$A$1:$G$1,0))</f>
        <v>7.77</v>
      </c>
      <c r="M324" s="4">
        <f t="shared" si="15"/>
        <v>23.31</v>
      </c>
      <c r="N324" t="str">
        <f t="shared" si="16"/>
        <v>Liberica</v>
      </c>
      <c r="O324" t="str">
        <f t="shared" si="17"/>
        <v>Dark</v>
      </c>
      <c r="P324" s="5" t="str">
        <f>IF(_xlfn.XLOOKUP(Orders[[#This Row],[Customer ID]],customers!A324:A1323,customers!I324:I1323,"")="Yes","Yes","No")</f>
        <v>No</v>
      </c>
    </row>
    <row r="325" spans="1:16">
      <c r="A325" s="2" t="s">
        <v>702</v>
      </c>
      <c r="B325" s="3">
        <v>44373</v>
      </c>
      <c r="C325" s="2" t="s">
        <v>703</v>
      </c>
      <c r="D325" t="s">
        <v>96</v>
      </c>
      <c r="E325" s="2">
        <v>5</v>
      </c>
      <c r="F325" s="2" t="str">
        <f>_xlfn.XLOOKUP(C325,customers!$A$1:$A$1001,customers!B324:B1324)</f>
        <v>Dottie Rallin</v>
      </c>
      <c r="G325" s="2" t="str">
        <f>IF(_xlfn.XLOOKUP(C325,customers!$A$1:$A$1001,customers!$C$1:$C$1001,0)=0,"",(_xlfn.XLOOKUP(C325,customers!$A$1:$A$1001,customers!$C$1:$C$1001,0)))</f>
        <v>dbonhome8z@shinystat.com</v>
      </c>
      <c r="H325" s="2" t="str">
        <f>_xlfn.XLOOKUP(C325,customers!$A$1:$A$1001,customers!$G$1:$G$1001,,0)</f>
        <v>United States</v>
      </c>
      <c r="I325" t="str" cm="1">
        <f t="array" ref="I325">INDEX(products!$A$1:$G$49,MATCH(orders!$D325,products!$A$1:$A$49,0),MATCH(orders!I$1,products!$A$1:$G$1,0))</f>
        <v>Exc</v>
      </c>
      <c r="J325" t="str" cm="1">
        <f t="array" ref="J325">INDEX(products!$A$1:$G$49,MATCH(orders!$D325,products!$A$1:$A$49,0),MATCH(orders!J$1,products!$A$1:$G$1,0))</f>
        <v>D</v>
      </c>
      <c r="K325" cm="1">
        <f t="array" ref="K325">INDEX(products!$A$1:$G$49,MATCH(orders!$D325,products!$A$1:$A$49,0),MATCH(orders!K$1,products!$A$1:$G$1,0))</f>
        <v>0.2</v>
      </c>
      <c r="L325" s="4" cm="1">
        <f t="array" ref="L325">INDEX(products!$A$1:$G$49,MATCH(orders!$D325,products!$A$1:$A$49,0),MATCH(orders!L$1,products!$A$1:$G$1,0))</f>
        <v>3.645</v>
      </c>
      <c r="M325" s="4">
        <f t="shared" si="15"/>
        <v>18.225</v>
      </c>
      <c r="N325" t="str">
        <f t="shared" si="16"/>
        <v>Excelsa</v>
      </c>
      <c r="O325" t="str">
        <f t="shared" si="17"/>
        <v>Dark</v>
      </c>
      <c r="P325" s="5" t="str">
        <f>IF(_xlfn.XLOOKUP(Orders[[#This Row],[Customer ID]],customers!A325:A1324,customers!I325:I1324,"")="Yes","Yes","No")</f>
        <v>Yes</v>
      </c>
    </row>
    <row r="326" spans="1:16">
      <c r="A326" s="2" t="s">
        <v>704</v>
      </c>
      <c r="B326" s="3">
        <v>43666</v>
      </c>
      <c r="C326" s="2" t="s">
        <v>705</v>
      </c>
      <c r="D326" t="s">
        <v>54</v>
      </c>
      <c r="E326" s="2">
        <v>1</v>
      </c>
      <c r="F326" s="2" t="str">
        <f>_xlfn.XLOOKUP(C326,customers!$A$1:$A$1001,customers!B325:B1325)</f>
        <v>Tuckie Mathonnet</v>
      </c>
      <c r="G326" s="2" t="str">
        <f>IF(_xlfn.XLOOKUP(C326,customers!$A$1:$A$1001,customers!$C$1:$C$1001,0)=0,"",(_xlfn.XLOOKUP(C326,customers!$A$1:$A$1001,customers!$C$1:$C$1001,0)))</f>
        <v/>
      </c>
      <c r="H326" s="2" t="str">
        <f>_xlfn.XLOOKUP(C326,customers!$A$1:$A$1001,customers!$G$1:$G$1001,,0)</f>
        <v>United States</v>
      </c>
      <c r="I326" t="str" cm="1">
        <f t="array" ref="I326">INDEX(products!$A$1:$G$49,MATCH(orders!$D326,products!$A$1:$A$49,0),MATCH(orders!I$1,products!$A$1:$G$1,0))</f>
        <v>Exc</v>
      </c>
      <c r="J326" t="str" cm="1">
        <f t="array" ref="J326">INDEX(products!$A$1:$G$49,MATCH(orders!$D326,products!$A$1:$A$49,0),MATCH(orders!J$1,products!$A$1:$G$1,0))</f>
        <v>M</v>
      </c>
      <c r="K326" cm="1">
        <f t="array" ref="K326">INDEX(products!$A$1:$G$49,MATCH(orders!$D326,products!$A$1:$A$49,0),MATCH(orders!K$1,products!$A$1:$G$1,0))</f>
        <v>1</v>
      </c>
      <c r="L326" s="4" cm="1">
        <f t="array" ref="L326">INDEX(products!$A$1:$G$49,MATCH(orders!$D326,products!$A$1:$A$49,0),MATCH(orders!L$1,products!$A$1:$G$1,0))</f>
        <v>13.75</v>
      </c>
      <c r="M326" s="4">
        <f t="shared" si="15"/>
        <v>13.75</v>
      </c>
      <c r="N326" t="str">
        <f t="shared" si="16"/>
        <v>Excelsa</v>
      </c>
      <c r="O326" t="str">
        <f t="shared" si="17"/>
        <v>Medium</v>
      </c>
      <c r="P326" s="5" t="str">
        <f>IF(_xlfn.XLOOKUP(Orders[[#This Row],[Customer ID]],customers!A326:A1325,customers!I326:I1325,"")="Yes","Yes","No")</f>
        <v>No</v>
      </c>
    </row>
    <row r="327" spans="1:16">
      <c r="A327" s="2" t="s">
        <v>706</v>
      </c>
      <c r="B327" s="3">
        <v>44756</v>
      </c>
      <c r="C327" s="2" t="s">
        <v>707</v>
      </c>
      <c r="D327" t="s">
        <v>249</v>
      </c>
      <c r="E327" s="2">
        <v>1</v>
      </c>
      <c r="F327" s="2" t="str">
        <f>_xlfn.XLOOKUP(C327,customers!$A$1:$A$1001,customers!B326:B1326)</f>
        <v>Cecily Stebbings</v>
      </c>
      <c r="G327" s="2" t="str">
        <f>IF(_xlfn.XLOOKUP(C327,customers!$A$1:$A$1001,customers!$C$1:$C$1001,0)=0,"",(_xlfn.XLOOKUP(C327,customers!$A$1:$A$1001,customers!$C$1:$C$1001,0)))</f>
        <v>tle91@epa.gov</v>
      </c>
      <c r="H327" s="2" t="str">
        <f>_xlfn.XLOOKUP(C327,customers!$A$1:$A$1001,customers!$G$1:$G$1001,,0)</f>
        <v>United States</v>
      </c>
      <c r="I327" t="str" cm="1">
        <f t="array" ref="I327">INDEX(products!$A$1:$G$49,MATCH(orders!$D327,products!$A$1:$A$49,0),MATCH(orders!I$1,products!$A$1:$G$1,0))</f>
        <v>Ara</v>
      </c>
      <c r="J327" t="str" cm="1">
        <f t="array" ref="J327">INDEX(products!$A$1:$G$49,MATCH(orders!$D327,products!$A$1:$A$49,0),MATCH(orders!J$1,products!$A$1:$G$1,0))</f>
        <v>L</v>
      </c>
      <c r="K327" cm="1">
        <f t="array" ref="K327">INDEX(products!$A$1:$G$49,MATCH(orders!$D327,products!$A$1:$A$49,0),MATCH(orders!K$1,products!$A$1:$G$1,0))</f>
        <v>2.5</v>
      </c>
      <c r="L327" s="4" cm="1">
        <f t="array" ref="L327">INDEX(products!$A$1:$G$49,MATCH(orders!$D327,products!$A$1:$A$49,0),MATCH(orders!L$1,products!$A$1:$G$1,0))</f>
        <v>29.785</v>
      </c>
      <c r="M327" s="4">
        <f t="shared" si="15"/>
        <v>29.785</v>
      </c>
      <c r="N327" t="str">
        <f t="shared" si="16"/>
        <v>Arabica</v>
      </c>
      <c r="O327" t="str">
        <f t="shared" si="17"/>
        <v>Light</v>
      </c>
      <c r="P327" s="5" t="str">
        <f>IF(_xlfn.XLOOKUP(Orders[[#This Row],[Customer ID]],customers!A327:A1326,customers!I327:I1326,"")="Yes","Yes","No")</f>
        <v>Yes</v>
      </c>
    </row>
    <row r="328" spans="1:16">
      <c r="A328" s="2" t="s">
        <v>708</v>
      </c>
      <c r="B328" s="3">
        <v>44057</v>
      </c>
      <c r="C328" s="2" t="s">
        <v>709</v>
      </c>
      <c r="D328" t="s">
        <v>224</v>
      </c>
      <c r="E328" s="2">
        <v>5</v>
      </c>
      <c r="F328" s="2" t="str">
        <f>_xlfn.XLOOKUP(C328,customers!$A$1:$A$1001,customers!B327:B1327)</f>
        <v>Rhetta Zywicki</v>
      </c>
      <c r="G328" s="2" t="str">
        <f>IF(_xlfn.XLOOKUP(C328,customers!$A$1:$A$1001,customers!$C$1:$C$1001,0)=0,"",(_xlfn.XLOOKUP(C328,customers!$A$1:$A$1001,customers!$C$1:$C$1001,0)))</f>
        <v/>
      </c>
      <c r="H328" s="2" t="str">
        <f>_xlfn.XLOOKUP(C328,customers!$A$1:$A$1001,customers!$G$1:$G$1001,,0)</f>
        <v>United States</v>
      </c>
      <c r="I328" t="str" cm="1">
        <f t="array" ref="I328">INDEX(products!$A$1:$G$49,MATCH(orders!$D328,products!$A$1:$A$49,0),MATCH(orders!I$1,products!$A$1:$G$1,0))</f>
        <v>Rob</v>
      </c>
      <c r="J328" t="str" cm="1">
        <f t="array" ref="J328">INDEX(products!$A$1:$G$49,MATCH(orders!$D328,products!$A$1:$A$49,0),MATCH(orders!J$1,products!$A$1:$G$1,0))</f>
        <v>D</v>
      </c>
      <c r="K328" cm="1">
        <f t="array" ref="K328">INDEX(products!$A$1:$G$49,MATCH(orders!$D328,products!$A$1:$A$49,0),MATCH(orders!K$1,products!$A$1:$G$1,0))</f>
        <v>1</v>
      </c>
      <c r="L328" s="4" cm="1">
        <f t="array" ref="L328">INDEX(products!$A$1:$G$49,MATCH(orders!$D328,products!$A$1:$A$49,0),MATCH(orders!L$1,products!$A$1:$G$1,0))</f>
        <v>8.95</v>
      </c>
      <c r="M328" s="4">
        <f t="shared" si="15"/>
        <v>44.75</v>
      </c>
      <c r="N328" t="str">
        <f t="shared" si="16"/>
        <v>Robusta</v>
      </c>
      <c r="O328" t="str">
        <f t="shared" si="17"/>
        <v>Dark</v>
      </c>
      <c r="P328" s="5" t="str">
        <f>IF(_xlfn.XLOOKUP(Orders[[#This Row],[Customer ID]],customers!A328:A1327,customers!I328:I1327,"")="Yes","Yes","No")</f>
        <v>No</v>
      </c>
    </row>
    <row r="329" spans="1:16">
      <c r="A329" s="2" t="s">
        <v>710</v>
      </c>
      <c r="B329" s="3">
        <v>43579</v>
      </c>
      <c r="C329" s="2" t="s">
        <v>711</v>
      </c>
      <c r="D329" t="s">
        <v>224</v>
      </c>
      <c r="E329" s="2">
        <v>5</v>
      </c>
      <c r="F329" s="2" t="str">
        <f>_xlfn.XLOOKUP(C329,customers!$A$1:$A$1001,customers!B328:B1328)</f>
        <v>Marvin Malloy</v>
      </c>
      <c r="G329" s="2" t="str">
        <f>IF(_xlfn.XLOOKUP(C329,customers!$A$1:$A$1001,customers!$C$1:$C$1001,0)=0,"",(_xlfn.XLOOKUP(C329,customers!$A$1:$A$1001,customers!$C$1:$C$1001,0)))</f>
        <v>balldridge93@yandex.ru</v>
      </c>
      <c r="H329" s="2" t="str">
        <f>_xlfn.XLOOKUP(C329,customers!$A$1:$A$1001,customers!$G$1:$G$1001,,0)</f>
        <v>United States</v>
      </c>
      <c r="I329" t="str" cm="1">
        <f t="array" ref="I329">INDEX(products!$A$1:$G$49,MATCH(orders!$D329,products!$A$1:$A$49,0),MATCH(orders!I$1,products!$A$1:$G$1,0))</f>
        <v>Rob</v>
      </c>
      <c r="J329" t="str" cm="1">
        <f t="array" ref="J329">INDEX(products!$A$1:$G$49,MATCH(orders!$D329,products!$A$1:$A$49,0),MATCH(orders!J$1,products!$A$1:$G$1,0))</f>
        <v>D</v>
      </c>
      <c r="K329" cm="1">
        <f t="array" ref="K329">INDEX(products!$A$1:$G$49,MATCH(orders!$D329,products!$A$1:$A$49,0),MATCH(orders!K$1,products!$A$1:$G$1,0))</f>
        <v>1</v>
      </c>
      <c r="L329" s="4" cm="1">
        <f t="array" ref="L329">INDEX(products!$A$1:$G$49,MATCH(orders!$D329,products!$A$1:$A$49,0),MATCH(orders!L$1,products!$A$1:$G$1,0))</f>
        <v>8.95</v>
      </c>
      <c r="M329" s="4">
        <f t="shared" si="15"/>
        <v>44.75</v>
      </c>
      <c r="N329" t="str">
        <f t="shared" si="16"/>
        <v>Robusta</v>
      </c>
      <c r="O329" t="str">
        <f t="shared" si="17"/>
        <v>Dark</v>
      </c>
      <c r="P329" s="5" t="str">
        <f>IF(_xlfn.XLOOKUP(Orders[[#This Row],[Customer ID]],customers!A329:A1328,customers!I329:I1328,"")="Yes","Yes","No")</f>
        <v>Yes</v>
      </c>
    </row>
    <row r="330" spans="1:16">
      <c r="A330" s="2" t="s">
        <v>712</v>
      </c>
      <c r="B330" s="3">
        <v>43620</v>
      </c>
      <c r="C330" s="2" t="s">
        <v>713</v>
      </c>
      <c r="D330" t="s">
        <v>128</v>
      </c>
      <c r="E330" s="2">
        <v>4</v>
      </c>
      <c r="F330" s="2" t="str">
        <f>_xlfn.XLOOKUP(C330,customers!$A$1:$A$1001,customers!B329:B1329)</f>
        <v>Sylas Jennaroy</v>
      </c>
      <c r="G330" s="2" t="str">
        <f>IF(_xlfn.XLOOKUP(C330,customers!$A$1:$A$1001,customers!$C$1:$C$1001,0)=0,"",(_xlfn.XLOOKUP(C330,customers!$A$1:$A$1001,customers!$C$1:$C$1001,0)))</f>
        <v/>
      </c>
      <c r="H330" s="2" t="str">
        <f>_xlfn.XLOOKUP(C330,customers!$A$1:$A$1001,customers!$G$1:$G$1001,,0)</f>
        <v>United States</v>
      </c>
      <c r="I330" t="str" cm="1">
        <f t="array" ref="I330">INDEX(products!$A$1:$G$49,MATCH(orders!$D330,products!$A$1:$A$49,0),MATCH(orders!I$1,products!$A$1:$G$1,0))</f>
        <v>Lib</v>
      </c>
      <c r="J330" t="str" cm="1">
        <f t="array" ref="J330">INDEX(products!$A$1:$G$49,MATCH(orders!$D330,products!$A$1:$A$49,0),MATCH(orders!J$1,products!$A$1:$G$1,0))</f>
        <v>L</v>
      </c>
      <c r="K330" cm="1">
        <f t="array" ref="K330">INDEX(products!$A$1:$G$49,MATCH(orders!$D330,products!$A$1:$A$49,0),MATCH(orders!K$1,products!$A$1:$G$1,0))</f>
        <v>0.5</v>
      </c>
      <c r="L330" s="4" cm="1">
        <f t="array" ref="L330">INDEX(products!$A$1:$G$49,MATCH(orders!$D330,products!$A$1:$A$49,0),MATCH(orders!L$1,products!$A$1:$G$1,0))</f>
        <v>9.51</v>
      </c>
      <c r="M330" s="4">
        <f t="shared" si="15"/>
        <v>38.04</v>
      </c>
      <c r="N330" t="str">
        <f t="shared" si="16"/>
        <v>Liberica</v>
      </c>
      <c r="O330" t="str">
        <f t="shared" si="17"/>
        <v>Light</v>
      </c>
      <c r="P330" s="5" t="str">
        <f>IF(_xlfn.XLOOKUP(Orders[[#This Row],[Customer ID]],customers!A330:A1329,customers!I330:I1329,"")="Yes","Yes","No")</f>
        <v>Yes</v>
      </c>
    </row>
    <row r="331" spans="1:16">
      <c r="A331" s="2" t="s">
        <v>714</v>
      </c>
      <c r="B331" s="3">
        <v>44781</v>
      </c>
      <c r="C331" s="2" t="s">
        <v>715</v>
      </c>
      <c r="D331" t="s">
        <v>191</v>
      </c>
      <c r="E331" s="2">
        <v>4</v>
      </c>
      <c r="F331" s="2" t="str">
        <f>_xlfn.XLOOKUP(C331,customers!$A$1:$A$1001,customers!B330:B1330)</f>
        <v>Hewitt Jarret</v>
      </c>
      <c r="G331" s="2" t="str">
        <f>IF(_xlfn.XLOOKUP(C331,customers!$A$1:$A$1001,customers!$C$1:$C$1001,0)=0,"",(_xlfn.XLOOKUP(C331,customers!$A$1:$A$1001,customers!$C$1:$C$1001,0)))</f>
        <v>lgoodger95@guardian.co.uk</v>
      </c>
      <c r="H331" s="2" t="str">
        <f>_xlfn.XLOOKUP(C331,customers!$A$1:$A$1001,customers!$G$1:$G$1001,,0)</f>
        <v>United States</v>
      </c>
      <c r="I331" t="str" cm="1">
        <f t="array" ref="I331">INDEX(products!$A$1:$G$49,MATCH(orders!$D331,products!$A$1:$A$49,0),MATCH(orders!I$1,products!$A$1:$G$1,0))</f>
        <v>Rob</v>
      </c>
      <c r="J331" t="str" cm="1">
        <f t="array" ref="J331">INDEX(products!$A$1:$G$49,MATCH(orders!$D331,products!$A$1:$A$49,0),MATCH(orders!J$1,products!$A$1:$G$1,0))</f>
        <v>D</v>
      </c>
      <c r="K331" cm="1">
        <f t="array" ref="K331">INDEX(products!$A$1:$G$49,MATCH(orders!$D331,products!$A$1:$A$49,0),MATCH(orders!K$1,products!$A$1:$G$1,0))</f>
        <v>0.5</v>
      </c>
      <c r="L331" s="4" cm="1">
        <f t="array" ref="L331">INDEX(products!$A$1:$G$49,MATCH(orders!$D331,products!$A$1:$A$49,0),MATCH(orders!L$1,products!$A$1:$G$1,0))</f>
        <v>5.37</v>
      </c>
      <c r="M331" s="4">
        <f t="shared" si="15"/>
        <v>21.48</v>
      </c>
      <c r="N331" t="str">
        <f t="shared" si="16"/>
        <v>Robusta</v>
      </c>
      <c r="O331" t="str">
        <f t="shared" si="17"/>
        <v>Dark</v>
      </c>
      <c r="P331" s="5" t="str">
        <f>IF(_xlfn.XLOOKUP(Orders[[#This Row],[Customer ID]],customers!A331:A1330,customers!I331:I1330,"")="Yes","Yes","No")</f>
        <v>Yes</v>
      </c>
    </row>
    <row r="332" spans="1:16">
      <c r="A332" s="2" t="s">
        <v>716</v>
      </c>
      <c r="B332" s="3">
        <v>43782</v>
      </c>
      <c r="C332" s="2" t="s">
        <v>693</v>
      </c>
      <c r="D332" t="s">
        <v>191</v>
      </c>
      <c r="E332" s="2">
        <v>3</v>
      </c>
      <c r="F332" s="2" t="str">
        <f>_xlfn.XLOOKUP(C332,customers!$A$1:$A$1001,customers!B331:B1331)</f>
        <v>Ardith Chill</v>
      </c>
      <c r="G332" s="2" t="str">
        <f>IF(_xlfn.XLOOKUP(C332,customers!$A$1:$A$1001,customers!$C$1:$C$1001,0)=0,"",(_xlfn.XLOOKUP(C332,customers!$A$1:$A$1001,customers!$C$1:$C$1001,0)))</f>
        <v>smcmillian8t@csmonitor.com</v>
      </c>
      <c r="H332" s="2" t="str">
        <f>_xlfn.XLOOKUP(C332,customers!$A$1:$A$1001,customers!$G$1:$G$1001,,0)</f>
        <v>United States</v>
      </c>
      <c r="I332" t="str" cm="1">
        <f t="array" ref="I332">INDEX(products!$A$1:$G$49,MATCH(orders!$D332,products!$A$1:$A$49,0),MATCH(orders!I$1,products!$A$1:$G$1,0))</f>
        <v>Rob</v>
      </c>
      <c r="J332" t="str" cm="1">
        <f t="array" ref="J332">INDEX(products!$A$1:$G$49,MATCH(orders!$D332,products!$A$1:$A$49,0),MATCH(orders!J$1,products!$A$1:$G$1,0))</f>
        <v>D</v>
      </c>
      <c r="K332" cm="1">
        <f t="array" ref="K332">INDEX(products!$A$1:$G$49,MATCH(orders!$D332,products!$A$1:$A$49,0),MATCH(orders!K$1,products!$A$1:$G$1,0))</f>
        <v>0.5</v>
      </c>
      <c r="L332" s="4" cm="1">
        <f t="array" ref="L332">INDEX(products!$A$1:$G$49,MATCH(orders!$D332,products!$A$1:$A$49,0),MATCH(orders!L$1,products!$A$1:$G$1,0))</f>
        <v>5.37</v>
      </c>
      <c r="M332" s="4">
        <f t="shared" si="15"/>
        <v>16.11</v>
      </c>
      <c r="N332" t="str">
        <f t="shared" si="16"/>
        <v>Robusta</v>
      </c>
      <c r="O332" t="str">
        <f t="shared" si="17"/>
        <v>Dark</v>
      </c>
      <c r="P332" s="5" t="str">
        <f>IF(_xlfn.XLOOKUP(Orders[[#This Row],[Customer ID]],customers!A332:A1331,customers!I332:I1331,"")="Yes","Yes","No")</f>
        <v>No</v>
      </c>
    </row>
    <row r="333" spans="1:16">
      <c r="A333" s="2" t="s">
        <v>717</v>
      </c>
      <c r="B333" s="3">
        <v>43989</v>
      </c>
      <c r="C333" s="2" t="s">
        <v>718</v>
      </c>
      <c r="D333" t="s">
        <v>86</v>
      </c>
      <c r="E333" s="2">
        <v>1</v>
      </c>
      <c r="F333" s="2" t="str">
        <f>_xlfn.XLOOKUP(C333,customers!$A$1:$A$1001,customers!B332:B1332)</f>
        <v>Shermy Moseby</v>
      </c>
      <c r="G333" s="2" t="str">
        <f>IF(_xlfn.XLOOKUP(C333,customers!$A$1:$A$1001,customers!$C$1:$C$1001,0)=0,"",(_xlfn.XLOOKUP(C333,customers!$A$1:$A$1001,customers!$C$1:$C$1001,0)))</f>
        <v>cdrewett97@wikipedia.org</v>
      </c>
      <c r="H333" s="2" t="str">
        <f>_xlfn.XLOOKUP(C333,customers!$A$1:$A$1001,customers!$G$1:$G$1001,,0)</f>
        <v>United States</v>
      </c>
      <c r="I333" t="str" cm="1">
        <f t="array" ref="I333">INDEX(products!$A$1:$G$49,MATCH(orders!$D333,products!$A$1:$A$49,0),MATCH(orders!I$1,products!$A$1:$G$1,0))</f>
        <v>Rob</v>
      </c>
      <c r="J333" t="str" cm="1">
        <f t="array" ref="J333">INDEX(products!$A$1:$G$49,MATCH(orders!$D333,products!$A$1:$A$49,0),MATCH(orders!J$1,products!$A$1:$G$1,0))</f>
        <v>M</v>
      </c>
      <c r="K333" cm="1">
        <f t="array" ref="K333">INDEX(products!$A$1:$G$49,MATCH(orders!$D333,products!$A$1:$A$49,0),MATCH(orders!K$1,products!$A$1:$G$1,0))</f>
        <v>2.5</v>
      </c>
      <c r="L333" s="4" cm="1">
        <f t="array" ref="L333">INDEX(products!$A$1:$G$49,MATCH(orders!$D333,products!$A$1:$A$49,0),MATCH(orders!L$1,products!$A$1:$G$1,0))</f>
        <v>22.885</v>
      </c>
      <c r="M333" s="4">
        <f t="shared" si="15"/>
        <v>22.885</v>
      </c>
      <c r="N333" t="str">
        <f t="shared" si="16"/>
        <v>Robusta</v>
      </c>
      <c r="O333" t="str">
        <f t="shared" si="17"/>
        <v>Medium</v>
      </c>
      <c r="P333" s="5" t="str">
        <f>IF(_xlfn.XLOOKUP(Orders[[#This Row],[Customer ID]],customers!A333:A1332,customers!I333:I1332,"")="Yes","Yes","No")</f>
        <v>Yes</v>
      </c>
    </row>
    <row r="334" spans="1:16">
      <c r="A334" s="2" t="s">
        <v>719</v>
      </c>
      <c r="B334" s="3">
        <v>43689</v>
      </c>
      <c r="C334" s="2" t="s">
        <v>720</v>
      </c>
      <c r="D334" t="s">
        <v>117</v>
      </c>
      <c r="E334" s="2">
        <v>3</v>
      </c>
      <c r="F334" s="2" t="str">
        <f>_xlfn.XLOOKUP(C334,customers!$A$1:$A$1001,customers!B333:B1333)</f>
        <v>Ira Sjostrom</v>
      </c>
      <c r="G334" s="2" t="str">
        <f>IF(_xlfn.XLOOKUP(C334,customers!$A$1:$A$1001,customers!$C$1:$C$1001,0)=0,"",(_xlfn.XLOOKUP(C334,customers!$A$1:$A$1001,customers!$C$1:$C$1001,0)))</f>
        <v>qparsons98@blogtalkradio.com</v>
      </c>
      <c r="H334" s="2" t="str">
        <f>_xlfn.XLOOKUP(C334,customers!$A$1:$A$1001,customers!$G$1:$G$1001,,0)</f>
        <v>United States</v>
      </c>
      <c r="I334" t="str" cm="1">
        <f t="array" ref="I334">INDEX(products!$A$1:$G$49,MATCH(orders!$D334,products!$A$1:$A$49,0),MATCH(orders!I$1,products!$A$1:$G$1,0))</f>
        <v>Ara</v>
      </c>
      <c r="J334" t="str" cm="1">
        <f t="array" ref="J334">INDEX(products!$A$1:$G$49,MATCH(orders!$D334,products!$A$1:$A$49,0),MATCH(orders!J$1,products!$A$1:$G$1,0))</f>
        <v>D</v>
      </c>
      <c r="K334" cm="1">
        <f t="array" ref="K334">INDEX(products!$A$1:$G$49,MATCH(orders!$D334,products!$A$1:$A$49,0),MATCH(orders!K$1,products!$A$1:$G$1,0))</f>
        <v>0.5</v>
      </c>
      <c r="L334" s="4" cm="1">
        <f t="array" ref="L334">INDEX(products!$A$1:$G$49,MATCH(orders!$D334,products!$A$1:$A$49,0),MATCH(orders!L$1,products!$A$1:$G$1,0))</f>
        <v>5.97</v>
      </c>
      <c r="M334" s="4">
        <f t="shared" si="15"/>
        <v>17.91</v>
      </c>
      <c r="N334" t="str">
        <f t="shared" si="16"/>
        <v>Arabica</v>
      </c>
      <c r="O334" t="str">
        <f t="shared" si="17"/>
        <v>Dark</v>
      </c>
      <c r="P334" s="5" t="str">
        <f>IF(_xlfn.XLOOKUP(Orders[[#This Row],[Customer ID]],customers!A334:A1333,customers!I334:I1333,"")="Yes","Yes","No")</f>
        <v>Yes</v>
      </c>
    </row>
    <row r="335" spans="1:16">
      <c r="A335" s="2" t="s">
        <v>721</v>
      </c>
      <c r="B335" s="3">
        <v>43712</v>
      </c>
      <c r="C335" s="2" t="s">
        <v>722</v>
      </c>
      <c r="D335" t="s">
        <v>67</v>
      </c>
      <c r="E335" s="2">
        <v>4</v>
      </c>
      <c r="F335" s="2" t="str">
        <f>_xlfn.XLOOKUP(C335,customers!$A$1:$A$1001,customers!B334:B1334)</f>
        <v>Jermaine Branchett</v>
      </c>
      <c r="G335" s="2" t="str">
        <f>IF(_xlfn.XLOOKUP(C335,customers!$A$1:$A$1001,customers!$C$1:$C$1001,0)=0,"",(_xlfn.XLOOKUP(C335,customers!$A$1:$A$1001,customers!$C$1:$C$1001,0)))</f>
        <v>vceely99@auda.org.au</v>
      </c>
      <c r="H335" s="2" t="str">
        <f>_xlfn.XLOOKUP(C335,customers!$A$1:$A$1001,customers!$G$1:$G$1001,,0)</f>
        <v>United States</v>
      </c>
      <c r="I335" t="str" cm="1">
        <f t="array" ref="I335">INDEX(products!$A$1:$G$49,MATCH(orders!$D335,products!$A$1:$A$49,0),MATCH(orders!I$1,products!$A$1:$G$1,0))</f>
        <v>Rob</v>
      </c>
      <c r="J335" t="str" cm="1">
        <f t="array" ref="J335">INDEX(products!$A$1:$G$49,MATCH(orders!$D335,products!$A$1:$A$49,0),MATCH(orders!J$1,products!$A$1:$G$1,0))</f>
        <v>M</v>
      </c>
      <c r="K335" cm="1">
        <f t="array" ref="K335">INDEX(products!$A$1:$G$49,MATCH(orders!$D335,products!$A$1:$A$49,0),MATCH(orders!K$1,products!$A$1:$G$1,0))</f>
        <v>0.5</v>
      </c>
      <c r="L335" s="4" cm="1">
        <f t="array" ref="L335">INDEX(products!$A$1:$G$49,MATCH(orders!$D335,products!$A$1:$A$49,0),MATCH(orders!L$1,products!$A$1:$G$1,0))</f>
        <v>5.97</v>
      </c>
      <c r="M335" s="4">
        <f t="shared" si="15"/>
        <v>23.88</v>
      </c>
      <c r="N335" t="str">
        <f t="shared" si="16"/>
        <v>Robusta</v>
      </c>
      <c r="O335" t="str">
        <f t="shared" si="17"/>
        <v>Medium</v>
      </c>
      <c r="P335" s="5" t="str">
        <f>IF(_xlfn.XLOOKUP(Orders[[#This Row],[Customer ID]],customers!A335:A1334,customers!I335:I1334,"")="Yes","Yes","No")</f>
        <v>Yes</v>
      </c>
    </row>
    <row r="336" spans="1:16">
      <c r="A336" s="2" t="s">
        <v>723</v>
      </c>
      <c r="B336" s="3">
        <v>43742</v>
      </c>
      <c r="C336" s="2" t="s">
        <v>724</v>
      </c>
      <c r="D336" t="s">
        <v>234</v>
      </c>
      <c r="E336" s="2">
        <v>5</v>
      </c>
      <c r="F336" s="2" t="str">
        <f>_xlfn.XLOOKUP(C336,customers!$A$1:$A$1001,customers!B335:B1335)</f>
        <v>Janella Millett</v>
      </c>
      <c r="G336" s="2" t="str">
        <f>IF(_xlfn.XLOOKUP(C336,customers!$A$1:$A$1001,customers!$C$1:$C$1001,0)=0,"",(_xlfn.XLOOKUP(C336,customers!$A$1:$A$1001,customers!$C$1:$C$1001,0)))</f>
        <v/>
      </c>
      <c r="H336" s="2" t="str">
        <f>_xlfn.XLOOKUP(C336,customers!$A$1:$A$1001,customers!$G$1:$G$1001,,0)</f>
        <v>United States</v>
      </c>
      <c r="I336" t="str" cm="1">
        <f t="array" ref="I336">INDEX(products!$A$1:$G$49,MATCH(orders!$D336,products!$A$1:$A$49,0),MATCH(orders!I$1,products!$A$1:$G$1,0))</f>
        <v>Rob</v>
      </c>
      <c r="J336" t="str" cm="1">
        <f t="array" ref="J336">INDEX(products!$A$1:$G$49,MATCH(orders!$D336,products!$A$1:$A$49,0),MATCH(orders!J$1,products!$A$1:$G$1,0))</f>
        <v>L</v>
      </c>
      <c r="K336" cm="1">
        <f t="array" ref="K336">INDEX(products!$A$1:$G$49,MATCH(orders!$D336,products!$A$1:$A$49,0),MATCH(orders!K$1,products!$A$1:$G$1,0))</f>
        <v>1</v>
      </c>
      <c r="L336" s="4" cm="1">
        <f t="array" ref="L336">INDEX(products!$A$1:$G$49,MATCH(orders!$D336,products!$A$1:$A$49,0),MATCH(orders!L$1,products!$A$1:$G$1,0))</f>
        <v>11.95</v>
      </c>
      <c r="M336" s="4">
        <f t="shared" si="15"/>
        <v>59.75</v>
      </c>
      <c r="N336" t="str">
        <f t="shared" si="16"/>
        <v>Robusta</v>
      </c>
      <c r="O336" t="str">
        <f t="shared" si="17"/>
        <v>Light</v>
      </c>
      <c r="P336" s="5" t="str">
        <f>IF(_xlfn.XLOOKUP(Orders[[#This Row],[Customer ID]],customers!A336:A1335,customers!I336:I1335,"")="Yes","Yes","No")</f>
        <v>No</v>
      </c>
    </row>
    <row r="337" spans="1:16">
      <c r="A337" s="2" t="s">
        <v>725</v>
      </c>
      <c r="B337" s="3">
        <v>43885</v>
      </c>
      <c r="C337" s="2" t="s">
        <v>726</v>
      </c>
      <c r="D337" t="s">
        <v>64</v>
      </c>
      <c r="E337" s="2">
        <v>6</v>
      </c>
      <c r="F337" s="2" t="str">
        <f>_xlfn.XLOOKUP(C337,customers!$A$1:$A$1001,customers!B336:B1336)</f>
        <v>Cecil Weatherall</v>
      </c>
      <c r="G337" s="2" t="str">
        <f>IF(_xlfn.XLOOKUP(C337,customers!$A$1:$A$1001,customers!$C$1:$C$1001,0)=0,"",(_xlfn.XLOOKUP(C337,customers!$A$1:$A$1001,customers!$C$1:$C$1001,0)))</f>
        <v>cvasiliev9b@discuz.net</v>
      </c>
      <c r="H337" s="2" t="str">
        <f>_xlfn.XLOOKUP(C337,customers!$A$1:$A$1001,customers!$G$1:$G$1001,,0)</f>
        <v>United States</v>
      </c>
      <c r="I337" t="str" cm="1">
        <f t="array" ref="I337">INDEX(products!$A$1:$G$49,MATCH(orders!$D337,products!$A$1:$A$49,0),MATCH(orders!I$1,products!$A$1:$G$1,0))</f>
        <v>Lib</v>
      </c>
      <c r="J337" t="str" cm="1">
        <f t="array" ref="J337">INDEX(products!$A$1:$G$49,MATCH(orders!$D337,products!$A$1:$A$49,0),MATCH(orders!J$1,products!$A$1:$G$1,0))</f>
        <v>L</v>
      </c>
      <c r="K337" cm="1">
        <f t="array" ref="K337">INDEX(products!$A$1:$G$49,MATCH(orders!$D337,products!$A$1:$A$49,0),MATCH(orders!K$1,products!$A$1:$G$1,0))</f>
        <v>0.2</v>
      </c>
      <c r="L337" s="4" cm="1">
        <f t="array" ref="L337">INDEX(products!$A$1:$G$49,MATCH(orders!$D337,products!$A$1:$A$49,0),MATCH(orders!L$1,products!$A$1:$G$1,0))</f>
        <v>4.755</v>
      </c>
      <c r="M337" s="4">
        <f t="shared" si="15"/>
        <v>28.53</v>
      </c>
      <c r="N337" t="str">
        <f t="shared" si="16"/>
        <v>Liberica</v>
      </c>
      <c r="O337" t="str">
        <f t="shared" si="17"/>
        <v>Light</v>
      </c>
      <c r="P337" s="5" t="str">
        <f>IF(_xlfn.XLOOKUP(Orders[[#This Row],[Customer ID]],customers!A337:A1336,customers!I337:I1336,"")="Yes","Yes","No")</f>
        <v>Yes</v>
      </c>
    </row>
    <row r="338" spans="1:16">
      <c r="A338" s="2" t="s">
        <v>727</v>
      </c>
      <c r="B338" s="3">
        <v>44434</v>
      </c>
      <c r="C338" s="2" t="s">
        <v>728</v>
      </c>
      <c r="D338" t="s">
        <v>106</v>
      </c>
      <c r="E338" s="2">
        <v>4</v>
      </c>
      <c r="F338" s="2" t="str">
        <f>_xlfn.XLOOKUP(C338,customers!$A$1:$A$1001,customers!B337:B1337)</f>
        <v>Layne Imason</v>
      </c>
      <c r="G338" s="2" t="str">
        <f>IF(_xlfn.XLOOKUP(C338,customers!$A$1:$A$1001,customers!$C$1:$C$1001,0)=0,"",(_xlfn.XLOOKUP(C338,customers!$A$1:$A$1001,customers!$C$1:$C$1001,0)))</f>
        <v>tomoylan9c@liveinternet.ru</v>
      </c>
      <c r="H338" s="2" t="str">
        <f>_xlfn.XLOOKUP(C338,customers!$A$1:$A$1001,customers!$G$1:$G$1001,,0)</f>
        <v>United Kingdom</v>
      </c>
      <c r="I338" t="str" cm="1">
        <f t="array" ref="I338">INDEX(products!$A$1:$G$49,MATCH(orders!$D338,products!$A$1:$A$49,0),MATCH(orders!I$1,products!$A$1:$G$1,0))</f>
        <v>Ara</v>
      </c>
      <c r="J338" t="str" cm="1">
        <f t="array" ref="J338">INDEX(products!$A$1:$G$49,MATCH(orders!$D338,products!$A$1:$A$49,0),MATCH(orders!J$1,products!$A$1:$G$1,0))</f>
        <v>M</v>
      </c>
      <c r="K338" cm="1">
        <f t="array" ref="K338">INDEX(products!$A$1:$G$49,MATCH(orders!$D338,products!$A$1:$A$49,0),MATCH(orders!K$1,products!$A$1:$G$1,0))</f>
        <v>1</v>
      </c>
      <c r="L338" s="4" cm="1">
        <f t="array" ref="L338">INDEX(products!$A$1:$G$49,MATCH(orders!$D338,products!$A$1:$A$49,0),MATCH(orders!L$1,products!$A$1:$G$1,0))</f>
        <v>11.25</v>
      </c>
      <c r="M338" s="4">
        <f t="shared" si="15"/>
        <v>45</v>
      </c>
      <c r="N338" t="str">
        <f t="shared" si="16"/>
        <v>Arabica</v>
      </c>
      <c r="O338" t="str">
        <f t="shared" si="17"/>
        <v>Medium</v>
      </c>
      <c r="P338" s="5" t="str">
        <f>IF(_xlfn.XLOOKUP(Orders[[#This Row],[Customer ID]],customers!A338:A1337,customers!I338:I1337,"")="Yes","Yes","No")</f>
        <v>No</v>
      </c>
    </row>
    <row r="339" spans="1:16">
      <c r="A339" s="2" t="s">
        <v>729</v>
      </c>
      <c r="B339" s="3">
        <v>44472</v>
      </c>
      <c r="C339" s="2" t="s">
        <v>709</v>
      </c>
      <c r="D339" t="s">
        <v>575</v>
      </c>
      <c r="E339" s="2">
        <v>2</v>
      </c>
      <c r="F339" s="2" t="str">
        <f>_xlfn.XLOOKUP(C339,customers!$A$1:$A$1001,customers!B338:B1338)</f>
        <v>Corrie Wass</v>
      </c>
      <c r="G339" s="2" t="str">
        <f>IF(_xlfn.XLOOKUP(C339,customers!$A$1:$A$1001,customers!$C$1:$C$1001,0)=0,"",(_xlfn.XLOOKUP(C339,customers!$A$1:$A$1001,customers!$C$1:$C$1001,0)))</f>
        <v/>
      </c>
      <c r="H339" s="2" t="str">
        <f>_xlfn.XLOOKUP(C339,customers!$A$1:$A$1001,customers!$G$1:$G$1001,,0)</f>
        <v>United States</v>
      </c>
      <c r="I339" t="str" cm="1">
        <f t="array" ref="I339">INDEX(products!$A$1:$G$49,MATCH(orders!$D339,products!$A$1:$A$49,0),MATCH(orders!I$1,products!$A$1:$G$1,0))</f>
        <v>Exc</v>
      </c>
      <c r="J339" t="str" cm="1">
        <f t="array" ref="J339">INDEX(products!$A$1:$G$49,MATCH(orders!$D339,products!$A$1:$A$49,0),MATCH(orders!J$1,products!$A$1:$G$1,0))</f>
        <v>D</v>
      </c>
      <c r="K339" cm="1">
        <f t="array" ref="K339">INDEX(products!$A$1:$G$49,MATCH(orders!$D339,products!$A$1:$A$49,0),MATCH(orders!K$1,products!$A$1:$G$1,0))</f>
        <v>2.5</v>
      </c>
      <c r="L339" s="4" cm="1">
        <f t="array" ref="L339">INDEX(products!$A$1:$G$49,MATCH(orders!$D339,products!$A$1:$A$49,0),MATCH(orders!L$1,products!$A$1:$G$1,0))</f>
        <v>27.945</v>
      </c>
      <c r="M339" s="4">
        <f t="shared" si="15"/>
        <v>55.89</v>
      </c>
      <c r="N339" t="str">
        <f t="shared" si="16"/>
        <v>Excelsa</v>
      </c>
      <c r="O339" t="str">
        <f t="shared" si="17"/>
        <v>Dark</v>
      </c>
      <c r="P339" s="5" t="str">
        <f>IF(_xlfn.XLOOKUP(Orders[[#This Row],[Customer ID]],customers!A339:A1338,customers!I339:I1338,"")="Yes","Yes","No")</f>
        <v>No</v>
      </c>
    </row>
    <row r="340" spans="1:16">
      <c r="A340" s="2" t="s">
        <v>730</v>
      </c>
      <c r="B340" s="3">
        <v>43995</v>
      </c>
      <c r="C340" s="2" t="s">
        <v>731</v>
      </c>
      <c r="D340" t="s">
        <v>182</v>
      </c>
      <c r="E340" s="2">
        <v>4</v>
      </c>
      <c r="F340" s="2" t="str">
        <f>_xlfn.XLOOKUP(C340,customers!$A$1:$A$1001,customers!B339:B1339)</f>
        <v>Gabey Cogan</v>
      </c>
      <c r="G340" s="2" t="str">
        <f>IF(_xlfn.XLOOKUP(C340,customers!$A$1:$A$1001,customers!$C$1:$C$1001,0)=0,"",(_xlfn.XLOOKUP(C340,customers!$A$1:$A$1001,customers!$C$1:$C$1001,0)))</f>
        <v>wfetherston9e@constantcontact.com</v>
      </c>
      <c r="H340" s="2" t="str">
        <f>_xlfn.XLOOKUP(C340,customers!$A$1:$A$1001,customers!$G$1:$G$1001,,0)</f>
        <v>United States</v>
      </c>
      <c r="I340" t="str" cm="1">
        <f t="array" ref="I340">INDEX(products!$A$1:$G$49,MATCH(orders!$D340,products!$A$1:$A$49,0),MATCH(orders!I$1,products!$A$1:$G$1,0))</f>
        <v>Exc</v>
      </c>
      <c r="J340" t="str" cm="1">
        <f t="array" ref="J340">INDEX(products!$A$1:$G$49,MATCH(orders!$D340,products!$A$1:$A$49,0),MATCH(orders!J$1,products!$A$1:$G$1,0))</f>
        <v>L</v>
      </c>
      <c r="K340" cm="1">
        <f t="array" ref="K340">INDEX(products!$A$1:$G$49,MATCH(orders!$D340,products!$A$1:$A$49,0),MATCH(orders!K$1,products!$A$1:$G$1,0))</f>
        <v>1</v>
      </c>
      <c r="L340" s="4" cm="1">
        <f t="array" ref="L340">INDEX(products!$A$1:$G$49,MATCH(orders!$D340,products!$A$1:$A$49,0),MATCH(orders!L$1,products!$A$1:$G$1,0))</f>
        <v>14.85</v>
      </c>
      <c r="M340" s="4">
        <f t="shared" si="15"/>
        <v>59.4</v>
      </c>
      <c r="N340" t="str">
        <f t="shared" si="16"/>
        <v>Excelsa</v>
      </c>
      <c r="O340" t="str">
        <f t="shared" si="17"/>
        <v>Light</v>
      </c>
      <c r="P340" s="5" t="str">
        <f>IF(_xlfn.XLOOKUP(Orders[[#This Row],[Customer ID]],customers!A340:A1339,customers!I340:I1339,"")="Yes","Yes","No")</f>
        <v>No</v>
      </c>
    </row>
    <row r="341" spans="1:16">
      <c r="A341" s="2" t="s">
        <v>732</v>
      </c>
      <c r="B341" s="3">
        <v>44256</v>
      </c>
      <c r="C341" s="2" t="s">
        <v>733</v>
      </c>
      <c r="D341" t="s">
        <v>96</v>
      </c>
      <c r="E341" s="2">
        <v>2</v>
      </c>
      <c r="F341" s="2" t="str">
        <f>_xlfn.XLOOKUP(C341,customers!$A$1:$A$1001,customers!B340:B1340)</f>
        <v>Milty Middis</v>
      </c>
      <c r="G341" s="2" t="str">
        <f>IF(_xlfn.XLOOKUP(C341,customers!$A$1:$A$1001,customers!$C$1:$C$1001,0)=0,"",(_xlfn.XLOOKUP(C341,customers!$A$1:$A$1001,customers!$C$1:$C$1001,0)))</f>
        <v>erasmus9f@techcrunch.com</v>
      </c>
      <c r="H341" s="2" t="str">
        <f>_xlfn.XLOOKUP(C341,customers!$A$1:$A$1001,customers!$G$1:$G$1001,,0)</f>
        <v>United States</v>
      </c>
      <c r="I341" t="str" cm="1">
        <f t="array" ref="I341">INDEX(products!$A$1:$G$49,MATCH(orders!$D341,products!$A$1:$A$49,0),MATCH(orders!I$1,products!$A$1:$G$1,0))</f>
        <v>Exc</v>
      </c>
      <c r="J341" t="str" cm="1">
        <f t="array" ref="J341">INDEX(products!$A$1:$G$49,MATCH(orders!$D341,products!$A$1:$A$49,0),MATCH(orders!J$1,products!$A$1:$G$1,0))</f>
        <v>D</v>
      </c>
      <c r="K341" cm="1">
        <f t="array" ref="K341">INDEX(products!$A$1:$G$49,MATCH(orders!$D341,products!$A$1:$A$49,0),MATCH(orders!K$1,products!$A$1:$G$1,0))</f>
        <v>0.2</v>
      </c>
      <c r="L341" s="4" cm="1">
        <f t="array" ref="L341">INDEX(products!$A$1:$G$49,MATCH(orders!$D341,products!$A$1:$A$49,0),MATCH(orders!L$1,products!$A$1:$G$1,0))</f>
        <v>3.645</v>
      </c>
      <c r="M341" s="4">
        <f t="shared" si="15"/>
        <v>7.29</v>
      </c>
      <c r="N341" t="str">
        <f t="shared" si="16"/>
        <v>Excelsa</v>
      </c>
      <c r="O341" t="str">
        <f t="shared" si="17"/>
        <v>Dark</v>
      </c>
      <c r="P341" s="5" t="str">
        <f>IF(_xlfn.XLOOKUP(Orders[[#This Row],[Customer ID]],customers!A341:A1340,customers!I341:I1340,"")="Yes","Yes","No")</f>
        <v>Yes</v>
      </c>
    </row>
    <row r="342" spans="1:16">
      <c r="A342" s="2" t="s">
        <v>734</v>
      </c>
      <c r="B342" s="3">
        <v>43528</v>
      </c>
      <c r="C342" s="2" t="s">
        <v>735</v>
      </c>
      <c r="D342" t="s">
        <v>61</v>
      </c>
      <c r="E342" s="2">
        <v>1</v>
      </c>
      <c r="F342" s="2" t="str">
        <f>_xlfn.XLOOKUP(C342,customers!$A$1:$A$1001,customers!B341:B1341)</f>
        <v>Anjanette Goldie</v>
      </c>
      <c r="G342" s="2" t="str">
        <f>IF(_xlfn.XLOOKUP(C342,customers!$A$1:$A$1001,customers!$C$1:$C$1001,0)=0,"",(_xlfn.XLOOKUP(C342,customers!$A$1:$A$1001,customers!$C$1:$C$1001,0)))</f>
        <v>wgiorgioni9g@wikipedia.org</v>
      </c>
      <c r="H342" s="2" t="str">
        <f>_xlfn.XLOOKUP(C342,customers!$A$1:$A$1001,customers!$G$1:$G$1001,,0)</f>
        <v>United States</v>
      </c>
      <c r="I342" t="str" cm="1">
        <f t="array" ref="I342">INDEX(products!$A$1:$G$49,MATCH(orders!$D342,products!$A$1:$A$49,0),MATCH(orders!I$1,products!$A$1:$G$1,0))</f>
        <v>Exc</v>
      </c>
      <c r="J342" t="str" cm="1">
        <f t="array" ref="J342">INDEX(products!$A$1:$G$49,MATCH(orders!$D342,products!$A$1:$A$49,0),MATCH(orders!J$1,products!$A$1:$G$1,0))</f>
        <v>D</v>
      </c>
      <c r="K342" cm="1">
        <f t="array" ref="K342">INDEX(products!$A$1:$G$49,MATCH(orders!$D342,products!$A$1:$A$49,0),MATCH(orders!K$1,products!$A$1:$G$1,0))</f>
        <v>0.5</v>
      </c>
      <c r="L342" s="4" cm="1">
        <f t="array" ref="L342">INDEX(products!$A$1:$G$49,MATCH(orders!$D342,products!$A$1:$A$49,0),MATCH(orders!L$1,products!$A$1:$G$1,0))</f>
        <v>7.29</v>
      </c>
      <c r="M342" s="4">
        <f t="shared" si="15"/>
        <v>7.29</v>
      </c>
      <c r="N342" t="str">
        <f t="shared" si="16"/>
        <v>Excelsa</v>
      </c>
      <c r="O342" t="str">
        <f t="shared" si="17"/>
        <v>Dark</v>
      </c>
      <c r="P342" s="5" t="str">
        <f>IF(_xlfn.XLOOKUP(Orders[[#This Row],[Customer ID]],customers!A342:A1341,customers!I342:I1341,"")="Yes","Yes","No")</f>
        <v>Yes</v>
      </c>
    </row>
    <row r="343" spans="1:16">
      <c r="A343" s="2" t="s">
        <v>736</v>
      </c>
      <c r="B343" s="3">
        <v>43751</v>
      </c>
      <c r="C343" s="2" t="s">
        <v>737</v>
      </c>
      <c r="D343" t="s">
        <v>221</v>
      </c>
      <c r="E343" s="2">
        <v>2</v>
      </c>
      <c r="F343" s="2" t="str">
        <f>_xlfn.XLOOKUP(C343,customers!$A$1:$A$1001,customers!B342:B1342)</f>
        <v>Laryssa Benediktovich</v>
      </c>
      <c r="G343" s="2" t="str">
        <f>IF(_xlfn.XLOOKUP(C343,customers!$A$1:$A$1001,customers!$C$1:$C$1001,0)=0,"",(_xlfn.XLOOKUP(C343,customers!$A$1:$A$1001,customers!$C$1:$C$1001,0)))</f>
        <v>lscargle9h@myspace.com</v>
      </c>
      <c r="H343" s="2" t="str">
        <f>_xlfn.XLOOKUP(C343,customers!$A$1:$A$1001,customers!$G$1:$G$1001,,0)</f>
        <v>United States</v>
      </c>
      <c r="I343" t="str" cm="1">
        <f t="array" ref="I343">INDEX(products!$A$1:$G$49,MATCH(orders!$D343,products!$A$1:$A$49,0),MATCH(orders!I$1,products!$A$1:$G$1,0))</f>
        <v>Exc</v>
      </c>
      <c r="J343" t="str" cm="1">
        <f t="array" ref="J343">INDEX(products!$A$1:$G$49,MATCH(orders!$D343,products!$A$1:$A$49,0),MATCH(orders!J$1,products!$A$1:$G$1,0))</f>
        <v>L</v>
      </c>
      <c r="K343" cm="1">
        <f t="array" ref="K343">INDEX(products!$A$1:$G$49,MATCH(orders!$D343,products!$A$1:$A$49,0),MATCH(orders!K$1,products!$A$1:$G$1,0))</f>
        <v>0.5</v>
      </c>
      <c r="L343" s="4" cm="1">
        <f t="array" ref="L343">INDEX(products!$A$1:$G$49,MATCH(orders!$D343,products!$A$1:$A$49,0),MATCH(orders!L$1,products!$A$1:$G$1,0))</f>
        <v>8.91</v>
      </c>
      <c r="M343" s="4">
        <f t="shared" si="15"/>
        <v>17.82</v>
      </c>
      <c r="N343" t="str">
        <f t="shared" si="16"/>
        <v>Excelsa</v>
      </c>
      <c r="O343" t="str">
        <f t="shared" si="17"/>
        <v>Light</v>
      </c>
      <c r="P343" s="5" t="str">
        <f>IF(_xlfn.XLOOKUP(Orders[[#This Row],[Customer ID]],customers!A343:A1342,customers!I343:I1342,"")="Yes","Yes","No")</f>
        <v>No</v>
      </c>
    </row>
    <row r="344" spans="1:16">
      <c r="A344" s="2" t="s">
        <v>736</v>
      </c>
      <c r="B344" s="3">
        <v>43751</v>
      </c>
      <c r="C344" s="2" t="s">
        <v>737</v>
      </c>
      <c r="D344" t="s">
        <v>168</v>
      </c>
      <c r="E344" s="2">
        <v>5</v>
      </c>
      <c r="F344" s="2" t="str">
        <f>_xlfn.XLOOKUP(C344,customers!$A$1:$A$1001,customers!B343:B1343)</f>
        <v>Theo Jacobovitz</v>
      </c>
      <c r="G344" s="2" t="str">
        <f>IF(_xlfn.XLOOKUP(C344,customers!$A$1:$A$1001,customers!$C$1:$C$1001,0)=0,"",(_xlfn.XLOOKUP(C344,customers!$A$1:$A$1001,customers!$C$1:$C$1001,0)))</f>
        <v>lscargle9h@myspace.com</v>
      </c>
      <c r="H344" s="2" t="str">
        <f>_xlfn.XLOOKUP(C344,customers!$A$1:$A$1001,customers!$G$1:$G$1001,,0)</f>
        <v>United States</v>
      </c>
      <c r="I344" t="str" cm="1">
        <f t="array" ref="I344">INDEX(products!$A$1:$G$49,MATCH(orders!$D344,products!$A$1:$A$49,0),MATCH(orders!I$1,products!$A$1:$G$1,0))</f>
        <v>Lib</v>
      </c>
      <c r="J344" t="str" cm="1">
        <f t="array" ref="J344">INDEX(products!$A$1:$G$49,MATCH(orders!$D344,products!$A$1:$A$49,0),MATCH(orders!J$1,products!$A$1:$G$1,0))</f>
        <v>D</v>
      </c>
      <c r="K344" cm="1">
        <f t="array" ref="K344">INDEX(products!$A$1:$G$49,MATCH(orders!$D344,products!$A$1:$A$49,0),MATCH(orders!K$1,products!$A$1:$G$1,0))</f>
        <v>0.5</v>
      </c>
      <c r="L344" s="4" cm="1">
        <f t="array" ref="L344">INDEX(products!$A$1:$G$49,MATCH(orders!$D344,products!$A$1:$A$49,0),MATCH(orders!L$1,products!$A$1:$G$1,0))</f>
        <v>7.77</v>
      </c>
      <c r="M344" s="4">
        <f t="shared" si="15"/>
        <v>38.85</v>
      </c>
      <c r="N344" t="str">
        <f t="shared" si="16"/>
        <v>Liberica</v>
      </c>
      <c r="O344" t="str">
        <f t="shared" si="17"/>
        <v>Dark</v>
      </c>
      <c r="P344" s="5" t="str">
        <f>IF(_xlfn.XLOOKUP(Orders[[#This Row],[Customer ID]],customers!A344:A1343,customers!I344:I1343,"")="Yes","Yes","No")</f>
        <v>No</v>
      </c>
    </row>
    <row r="345" spans="1:16">
      <c r="A345" s="2" t="s">
        <v>738</v>
      </c>
      <c r="B345" s="3">
        <v>43692</v>
      </c>
      <c r="C345" s="2" t="s">
        <v>739</v>
      </c>
      <c r="D345" t="s">
        <v>191</v>
      </c>
      <c r="E345" s="2">
        <v>6</v>
      </c>
      <c r="F345" s="2" t="str">
        <f>_xlfn.XLOOKUP(C345,customers!$A$1:$A$1001,customers!B344:B1344)</f>
        <v>Deonne Shortall</v>
      </c>
      <c r="G345" s="2" t="str">
        <f>IF(_xlfn.XLOOKUP(C345,customers!$A$1:$A$1001,customers!$C$1:$C$1001,0)=0,"",(_xlfn.XLOOKUP(C345,customers!$A$1:$A$1001,customers!$C$1:$C$1001,0)))</f>
        <v>nclimance9j@europa.eu</v>
      </c>
      <c r="H345" s="2" t="str">
        <f>_xlfn.XLOOKUP(C345,customers!$A$1:$A$1001,customers!$G$1:$G$1001,,0)</f>
        <v>United States</v>
      </c>
      <c r="I345" t="str" cm="1">
        <f t="array" ref="I345">INDEX(products!$A$1:$G$49,MATCH(orders!$D345,products!$A$1:$A$49,0),MATCH(orders!I$1,products!$A$1:$G$1,0))</f>
        <v>Rob</v>
      </c>
      <c r="J345" t="str" cm="1">
        <f t="array" ref="J345">INDEX(products!$A$1:$G$49,MATCH(orders!$D345,products!$A$1:$A$49,0),MATCH(orders!J$1,products!$A$1:$G$1,0))</f>
        <v>D</v>
      </c>
      <c r="K345" cm="1">
        <f t="array" ref="K345">INDEX(products!$A$1:$G$49,MATCH(orders!$D345,products!$A$1:$A$49,0),MATCH(orders!K$1,products!$A$1:$G$1,0))</f>
        <v>0.5</v>
      </c>
      <c r="L345" s="4" cm="1">
        <f t="array" ref="L345">INDEX(products!$A$1:$G$49,MATCH(orders!$D345,products!$A$1:$A$49,0),MATCH(orders!L$1,products!$A$1:$G$1,0))</f>
        <v>5.37</v>
      </c>
      <c r="M345" s="4">
        <f t="shared" si="15"/>
        <v>32.22</v>
      </c>
      <c r="N345" t="str">
        <f t="shared" si="16"/>
        <v>Robusta</v>
      </c>
      <c r="O345" t="str">
        <f t="shared" si="17"/>
        <v>Dark</v>
      </c>
      <c r="P345" s="5" t="str">
        <f>IF(_xlfn.XLOOKUP(Orders[[#This Row],[Customer ID]],customers!A345:A1344,customers!I345:I1344,"")="Yes","Yes","No")</f>
        <v>No</v>
      </c>
    </row>
    <row r="346" spans="1:16">
      <c r="A346" s="2" t="s">
        <v>740</v>
      </c>
      <c r="B346" s="3">
        <v>44529</v>
      </c>
      <c r="C346" s="2" t="s">
        <v>741</v>
      </c>
      <c r="D346" t="s">
        <v>47</v>
      </c>
      <c r="E346" s="2">
        <v>2</v>
      </c>
      <c r="F346" s="2" t="str">
        <f>_xlfn.XLOOKUP(C346,customers!$A$1:$A$1001,customers!B345:B1345)</f>
        <v>Kevan Grinsted</v>
      </c>
      <c r="G346" s="2" t="str">
        <f>IF(_xlfn.XLOOKUP(C346,customers!$A$1:$A$1001,customers!$C$1:$C$1001,0)=0,"",(_xlfn.XLOOKUP(C346,customers!$A$1:$A$1001,customers!$C$1:$C$1001,0)))</f>
        <v/>
      </c>
      <c r="H346" s="2" t="str">
        <f>_xlfn.XLOOKUP(C346,customers!$A$1:$A$1001,customers!$G$1:$G$1001,,0)</f>
        <v>Ireland</v>
      </c>
      <c r="I346" t="str" cm="1">
        <f t="array" ref="I346">INDEX(products!$A$1:$G$49,MATCH(orders!$D346,products!$A$1:$A$49,0),MATCH(orders!I$1,products!$A$1:$G$1,0))</f>
        <v>Rob</v>
      </c>
      <c r="J346" t="str" cm="1">
        <f t="array" ref="J346">INDEX(products!$A$1:$G$49,MATCH(orders!$D346,products!$A$1:$A$49,0),MATCH(orders!J$1,products!$A$1:$G$1,0))</f>
        <v>M</v>
      </c>
      <c r="K346" cm="1">
        <f t="array" ref="K346">INDEX(products!$A$1:$G$49,MATCH(orders!$D346,products!$A$1:$A$49,0),MATCH(orders!K$1,products!$A$1:$G$1,0))</f>
        <v>1</v>
      </c>
      <c r="L346" s="4" cm="1">
        <f t="array" ref="L346">INDEX(products!$A$1:$G$49,MATCH(orders!$D346,products!$A$1:$A$49,0),MATCH(orders!L$1,products!$A$1:$G$1,0))</f>
        <v>9.95</v>
      </c>
      <c r="M346" s="4">
        <f t="shared" si="15"/>
        <v>19.9</v>
      </c>
      <c r="N346" t="str">
        <f t="shared" si="16"/>
        <v>Robusta</v>
      </c>
      <c r="O346" t="str">
        <f t="shared" si="17"/>
        <v>Medium</v>
      </c>
      <c r="P346" s="5" t="str">
        <f>IF(_xlfn.XLOOKUP(Orders[[#This Row],[Customer ID]],customers!A346:A1345,customers!I346:I1345,"")="Yes","Yes","No")</f>
        <v>Yes</v>
      </c>
    </row>
    <row r="347" spans="1:16">
      <c r="A347" s="2" t="s">
        <v>742</v>
      </c>
      <c r="B347" s="3">
        <v>43849</v>
      </c>
      <c r="C347" s="2" t="s">
        <v>743</v>
      </c>
      <c r="D347" t="s">
        <v>234</v>
      </c>
      <c r="E347" s="2">
        <v>5</v>
      </c>
      <c r="F347" s="2" t="str">
        <f>_xlfn.XLOOKUP(C347,customers!$A$1:$A$1001,customers!B346:B1346)</f>
        <v>Francesco Dressel</v>
      </c>
      <c r="G347" s="2" t="str">
        <f>IF(_xlfn.XLOOKUP(C347,customers!$A$1:$A$1001,customers!$C$1:$C$1001,0)=0,"",(_xlfn.XLOOKUP(C347,customers!$A$1:$A$1001,customers!$C$1:$C$1001,0)))</f>
        <v>asnazle9l@oracle.com</v>
      </c>
      <c r="H347" s="2" t="str">
        <f>_xlfn.XLOOKUP(C347,customers!$A$1:$A$1001,customers!$G$1:$G$1001,,0)</f>
        <v>United States</v>
      </c>
      <c r="I347" t="str" cm="1">
        <f t="array" ref="I347">INDEX(products!$A$1:$G$49,MATCH(orders!$D347,products!$A$1:$A$49,0),MATCH(orders!I$1,products!$A$1:$G$1,0))</f>
        <v>Rob</v>
      </c>
      <c r="J347" t="str" cm="1">
        <f t="array" ref="J347">INDEX(products!$A$1:$G$49,MATCH(orders!$D347,products!$A$1:$A$49,0),MATCH(orders!J$1,products!$A$1:$G$1,0))</f>
        <v>L</v>
      </c>
      <c r="K347" cm="1">
        <f t="array" ref="K347">INDEX(products!$A$1:$G$49,MATCH(orders!$D347,products!$A$1:$A$49,0),MATCH(orders!K$1,products!$A$1:$G$1,0))</f>
        <v>1</v>
      </c>
      <c r="L347" s="4" cm="1">
        <f t="array" ref="L347">INDEX(products!$A$1:$G$49,MATCH(orders!$D347,products!$A$1:$A$49,0),MATCH(orders!L$1,products!$A$1:$G$1,0))</f>
        <v>11.95</v>
      </c>
      <c r="M347" s="4">
        <f t="shared" si="15"/>
        <v>59.75</v>
      </c>
      <c r="N347" t="str">
        <f t="shared" si="16"/>
        <v>Robusta</v>
      </c>
      <c r="O347" t="str">
        <f t="shared" si="17"/>
        <v>Light</v>
      </c>
      <c r="P347" s="5" t="str">
        <f>IF(_xlfn.XLOOKUP(Orders[[#This Row],[Customer ID]],customers!A347:A1346,customers!I347:I1346,"")="Yes","Yes","No")</f>
        <v>No</v>
      </c>
    </row>
    <row r="348" spans="1:16">
      <c r="A348" s="2" t="s">
        <v>744</v>
      </c>
      <c r="B348" s="3">
        <v>44344</v>
      </c>
      <c r="C348" s="2" t="s">
        <v>745</v>
      </c>
      <c r="D348" t="s">
        <v>237</v>
      </c>
      <c r="E348" s="2">
        <v>3</v>
      </c>
      <c r="F348" s="2" t="str">
        <f>_xlfn.XLOOKUP(C348,customers!$A$1:$A$1001,customers!B347:B1347)</f>
        <v>Ambrosio Weinmann</v>
      </c>
      <c r="G348" s="2" t="str">
        <f>IF(_xlfn.XLOOKUP(C348,customers!$A$1:$A$1001,customers!$C$1:$C$1001,0)=0,"",(_xlfn.XLOOKUP(C348,customers!$A$1:$A$1001,customers!$C$1:$C$1001,0)))</f>
        <v>rworg9m@arstechnica.com</v>
      </c>
      <c r="H348" s="2" t="str">
        <f>_xlfn.XLOOKUP(C348,customers!$A$1:$A$1001,customers!$G$1:$G$1001,,0)</f>
        <v>United States</v>
      </c>
      <c r="I348" t="str" cm="1">
        <f t="array" ref="I348">INDEX(products!$A$1:$G$49,MATCH(orders!$D348,products!$A$1:$A$49,0),MATCH(orders!I$1,products!$A$1:$G$1,0))</f>
        <v>Ara</v>
      </c>
      <c r="J348" t="str" cm="1">
        <f t="array" ref="J348">INDEX(products!$A$1:$G$49,MATCH(orders!$D348,products!$A$1:$A$49,0),MATCH(orders!J$1,products!$A$1:$G$1,0))</f>
        <v>L</v>
      </c>
      <c r="K348" cm="1">
        <f t="array" ref="K348">INDEX(products!$A$1:$G$49,MATCH(orders!$D348,products!$A$1:$A$49,0),MATCH(orders!K$1,products!$A$1:$G$1,0))</f>
        <v>0.5</v>
      </c>
      <c r="L348" s="4" cm="1">
        <f t="array" ref="L348">INDEX(products!$A$1:$G$49,MATCH(orders!$D348,products!$A$1:$A$49,0),MATCH(orders!L$1,products!$A$1:$G$1,0))</f>
        <v>7.77</v>
      </c>
      <c r="M348" s="4">
        <f t="shared" si="15"/>
        <v>23.31</v>
      </c>
      <c r="N348" t="str">
        <f t="shared" si="16"/>
        <v>Arabica</v>
      </c>
      <c r="O348" t="str">
        <f t="shared" si="17"/>
        <v>Light</v>
      </c>
      <c r="P348" s="5" t="str">
        <f>IF(_xlfn.XLOOKUP(Orders[[#This Row],[Customer ID]],customers!A348:A1347,customers!I348:I1347,"")="Yes","Yes","No")</f>
        <v>Yes</v>
      </c>
    </row>
    <row r="349" spans="1:16">
      <c r="A349" s="2" t="s">
        <v>746</v>
      </c>
      <c r="B349" s="3">
        <v>44576</v>
      </c>
      <c r="C349" s="2" t="s">
        <v>747</v>
      </c>
      <c r="D349" t="s">
        <v>141</v>
      </c>
      <c r="E349" s="2">
        <v>3</v>
      </c>
      <c r="F349" s="2" t="str">
        <f>_xlfn.XLOOKUP(C349,customers!$A$1:$A$1001,customers!B348:B1348)</f>
        <v>Roxie Deaconson</v>
      </c>
      <c r="G349" s="2" t="str">
        <f>IF(_xlfn.XLOOKUP(C349,customers!$A$1:$A$1001,customers!$C$1:$C$1001,0)=0,"",(_xlfn.XLOOKUP(C349,customers!$A$1:$A$1001,customers!$C$1:$C$1001,0)))</f>
        <v>ldanes9n@umn.edu</v>
      </c>
      <c r="H349" s="2" t="str">
        <f>_xlfn.XLOOKUP(C349,customers!$A$1:$A$1001,customers!$G$1:$G$1001,,0)</f>
        <v>United States</v>
      </c>
      <c r="I349" t="str" cm="1">
        <f t="array" ref="I349">INDEX(products!$A$1:$G$49,MATCH(orders!$D349,products!$A$1:$A$49,0),MATCH(orders!I$1,products!$A$1:$G$1,0))</f>
        <v>Lib</v>
      </c>
      <c r="J349" t="str" cm="1">
        <f t="array" ref="J349">INDEX(products!$A$1:$G$49,MATCH(orders!$D349,products!$A$1:$A$49,0),MATCH(orders!J$1,products!$A$1:$G$1,0))</f>
        <v>M</v>
      </c>
      <c r="K349" cm="1">
        <f t="array" ref="K349">INDEX(products!$A$1:$G$49,MATCH(orders!$D349,products!$A$1:$A$49,0),MATCH(orders!K$1,products!$A$1:$G$1,0))</f>
        <v>1</v>
      </c>
      <c r="L349" s="4" cm="1">
        <f t="array" ref="L349">INDEX(products!$A$1:$G$49,MATCH(orders!$D349,products!$A$1:$A$49,0),MATCH(orders!L$1,products!$A$1:$G$1,0))</f>
        <v>14.55</v>
      </c>
      <c r="M349" s="4">
        <f t="shared" si="15"/>
        <v>43.65</v>
      </c>
      <c r="N349" t="str">
        <f t="shared" si="16"/>
        <v>Liberica</v>
      </c>
      <c r="O349" t="str">
        <f t="shared" si="17"/>
        <v>Medium</v>
      </c>
      <c r="P349" s="5" t="str">
        <f>IF(_xlfn.XLOOKUP(Orders[[#This Row],[Customer ID]],customers!A349:A1348,customers!I349:I1348,"")="Yes","Yes","No")</f>
        <v>No</v>
      </c>
    </row>
    <row r="350" spans="1:16">
      <c r="A350" s="2" t="s">
        <v>748</v>
      </c>
      <c r="B350" s="3">
        <v>43803</v>
      </c>
      <c r="C350" s="2" t="s">
        <v>749</v>
      </c>
      <c r="D350" t="s">
        <v>75</v>
      </c>
      <c r="E350" s="2">
        <v>6</v>
      </c>
      <c r="F350" s="2" t="str">
        <f>_xlfn.XLOOKUP(C350,customers!$A$1:$A$1001,customers!B349:B1349)</f>
        <v>Johna Bluck</v>
      </c>
      <c r="G350" s="2" t="str">
        <f>IF(_xlfn.XLOOKUP(C350,customers!$A$1:$A$1001,customers!$C$1:$C$1001,0)=0,"",(_xlfn.XLOOKUP(C350,customers!$A$1:$A$1001,customers!$C$1:$C$1001,0)))</f>
        <v>skeynd9o@narod.ru</v>
      </c>
      <c r="H350" s="2" t="str">
        <f>_xlfn.XLOOKUP(C350,customers!$A$1:$A$1001,customers!$G$1:$G$1001,,0)</f>
        <v>United States</v>
      </c>
      <c r="I350" t="str" cm="1">
        <f t="array" ref="I350">INDEX(products!$A$1:$G$49,MATCH(orders!$D350,products!$A$1:$A$49,0),MATCH(orders!I$1,products!$A$1:$G$1,0))</f>
        <v>Exc</v>
      </c>
      <c r="J350" t="str" cm="1">
        <f t="array" ref="J350">INDEX(products!$A$1:$G$49,MATCH(orders!$D350,products!$A$1:$A$49,0),MATCH(orders!J$1,products!$A$1:$G$1,0))</f>
        <v>L</v>
      </c>
      <c r="K350" cm="1">
        <f t="array" ref="K350">INDEX(products!$A$1:$G$49,MATCH(orders!$D350,products!$A$1:$A$49,0),MATCH(orders!K$1,products!$A$1:$G$1,0))</f>
        <v>2.5</v>
      </c>
      <c r="L350" s="4" cm="1">
        <f t="array" ref="L350">INDEX(products!$A$1:$G$49,MATCH(orders!$D350,products!$A$1:$A$49,0),MATCH(orders!L$1,products!$A$1:$G$1,0))</f>
        <v>34.155</v>
      </c>
      <c r="M350" s="4">
        <f t="shared" si="15"/>
        <v>204.93</v>
      </c>
      <c r="N350" t="str">
        <f t="shared" si="16"/>
        <v>Excelsa</v>
      </c>
      <c r="O350" t="str">
        <f t="shared" si="17"/>
        <v>Light</v>
      </c>
      <c r="P350" s="5" t="str">
        <f>IF(_xlfn.XLOOKUP(Orders[[#This Row],[Customer ID]],customers!A350:A1349,customers!I350:I1349,"")="Yes","Yes","No")</f>
        <v>No</v>
      </c>
    </row>
    <row r="351" spans="1:16">
      <c r="A351" s="2" t="s">
        <v>750</v>
      </c>
      <c r="B351" s="3">
        <v>44743</v>
      </c>
      <c r="C351" s="2" t="s">
        <v>751</v>
      </c>
      <c r="D351" t="s">
        <v>227</v>
      </c>
      <c r="E351" s="2">
        <v>4</v>
      </c>
      <c r="F351" s="2" t="str">
        <f>_xlfn.XLOOKUP(C351,customers!$A$1:$A$1001,customers!B350:B1350)</f>
        <v>Jimmy Dymoke</v>
      </c>
      <c r="G351" s="2" t="str">
        <f>IF(_xlfn.XLOOKUP(C351,customers!$A$1:$A$1001,customers!$C$1:$C$1001,0)=0,"",(_xlfn.XLOOKUP(C351,customers!$A$1:$A$1001,customers!$C$1:$C$1001,0)))</f>
        <v>ddaveridge9p@arstechnica.com</v>
      </c>
      <c r="H351" s="2" t="str">
        <f>_xlfn.XLOOKUP(C351,customers!$A$1:$A$1001,customers!$G$1:$G$1001,,0)</f>
        <v>United States</v>
      </c>
      <c r="I351" t="str" cm="1">
        <f t="array" ref="I351">INDEX(products!$A$1:$G$49,MATCH(orders!$D351,products!$A$1:$A$49,0),MATCH(orders!I$1,products!$A$1:$G$1,0))</f>
        <v>Rob</v>
      </c>
      <c r="J351" t="str" cm="1">
        <f t="array" ref="J351">INDEX(products!$A$1:$G$49,MATCH(orders!$D351,products!$A$1:$A$49,0),MATCH(orders!J$1,products!$A$1:$G$1,0))</f>
        <v>L</v>
      </c>
      <c r="K351" cm="1">
        <f t="array" ref="K351">INDEX(products!$A$1:$G$49,MATCH(orders!$D351,products!$A$1:$A$49,0),MATCH(orders!K$1,products!$A$1:$G$1,0))</f>
        <v>0.2</v>
      </c>
      <c r="L351" s="4" cm="1">
        <f t="array" ref="L351">INDEX(products!$A$1:$G$49,MATCH(orders!$D351,products!$A$1:$A$49,0),MATCH(orders!L$1,products!$A$1:$G$1,0))</f>
        <v>3.585</v>
      </c>
      <c r="M351" s="4">
        <f t="shared" si="15"/>
        <v>14.34</v>
      </c>
      <c r="N351" t="str">
        <f t="shared" si="16"/>
        <v>Robusta</v>
      </c>
      <c r="O351" t="str">
        <f t="shared" si="17"/>
        <v>Light</v>
      </c>
      <c r="P351" s="5" t="str">
        <f>IF(_xlfn.XLOOKUP(Orders[[#This Row],[Customer ID]],customers!A351:A1350,customers!I351:I1350,"")="Yes","Yes","No")</f>
        <v>No</v>
      </c>
    </row>
    <row r="352" spans="1:16">
      <c r="A352" s="2" t="s">
        <v>752</v>
      </c>
      <c r="B352" s="3">
        <v>43592</v>
      </c>
      <c r="C352" s="2" t="s">
        <v>753</v>
      </c>
      <c r="D352" t="s">
        <v>117</v>
      </c>
      <c r="E352" s="2">
        <v>4</v>
      </c>
      <c r="F352" s="2" t="str">
        <f>_xlfn.XLOOKUP(C352,customers!$A$1:$A$1001,customers!B351:B1351)</f>
        <v>Barrett Gudde</v>
      </c>
      <c r="G352" s="2" t="str">
        <f>IF(_xlfn.XLOOKUP(C352,customers!$A$1:$A$1001,customers!$C$1:$C$1001,0)=0,"",(_xlfn.XLOOKUP(C352,customers!$A$1:$A$1001,customers!$C$1:$C$1001,0)))</f>
        <v>jawdry9q@utexas.edu</v>
      </c>
      <c r="H352" s="2" t="str">
        <f>_xlfn.XLOOKUP(C352,customers!$A$1:$A$1001,customers!$G$1:$G$1001,,0)</f>
        <v>United States</v>
      </c>
      <c r="I352" t="str" cm="1">
        <f t="array" ref="I352">INDEX(products!$A$1:$G$49,MATCH(orders!$D352,products!$A$1:$A$49,0),MATCH(orders!I$1,products!$A$1:$G$1,0))</f>
        <v>Ara</v>
      </c>
      <c r="J352" t="str" cm="1">
        <f t="array" ref="J352">INDEX(products!$A$1:$G$49,MATCH(orders!$D352,products!$A$1:$A$49,0),MATCH(orders!J$1,products!$A$1:$G$1,0))</f>
        <v>D</v>
      </c>
      <c r="K352" cm="1">
        <f t="array" ref="K352">INDEX(products!$A$1:$G$49,MATCH(orders!$D352,products!$A$1:$A$49,0),MATCH(orders!K$1,products!$A$1:$G$1,0))</f>
        <v>0.5</v>
      </c>
      <c r="L352" s="4" cm="1">
        <f t="array" ref="L352">INDEX(products!$A$1:$G$49,MATCH(orders!$D352,products!$A$1:$A$49,0),MATCH(orders!L$1,products!$A$1:$G$1,0))</f>
        <v>5.97</v>
      </c>
      <c r="M352" s="4">
        <f t="shared" si="15"/>
        <v>23.88</v>
      </c>
      <c r="N352" t="str">
        <f t="shared" si="16"/>
        <v>Arabica</v>
      </c>
      <c r="O352" t="str">
        <f t="shared" si="17"/>
        <v>Dark</v>
      </c>
      <c r="P352" s="5" t="str">
        <f>IF(_xlfn.XLOOKUP(Orders[[#This Row],[Customer ID]],customers!A352:A1351,customers!I352:I1351,"")="Yes","Yes","No")</f>
        <v>No</v>
      </c>
    </row>
    <row r="353" spans="1:16">
      <c r="A353" s="2" t="s">
        <v>754</v>
      </c>
      <c r="B353" s="3">
        <v>44066</v>
      </c>
      <c r="C353" s="2" t="s">
        <v>755</v>
      </c>
      <c r="D353" t="s">
        <v>106</v>
      </c>
      <c r="E353" s="2">
        <v>2</v>
      </c>
      <c r="F353" s="2" t="str">
        <f>_xlfn.XLOOKUP(C353,customers!$A$1:$A$1001,customers!B352:B1352)</f>
        <v>Vivyan Dunning</v>
      </c>
      <c r="G353" s="2" t="str">
        <f>IF(_xlfn.XLOOKUP(C353,customers!$A$1:$A$1001,customers!$C$1:$C$1001,0)=0,"",(_xlfn.XLOOKUP(C353,customers!$A$1:$A$1001,customers!$C$1:$C$1001,0)))</f>
        <v>eryles9r@fastcompany.com</v>
      </c>
      <c r="H353" s="2" t="str">
        <f>_xlfn.XLOOKUP(C353,customers!$A$1:$A$1001,customers!$G$1:$G$1001,,0)</f>
        <v>United States</v>
      </c>
      <c r="I353" t="str" cm="1">
        <f t="array" ref="I353">INDEX(products!$A$1:$G$49,MATCH(orders!$D353,products!$A$1:$A$49,0),MATCH(orders!I$1,products!$A$1:$G$1,0))</f>
        <v>Ara</v>
      </c>
      <c r="J353" t="str" cm="1">
        <f t="array" ref="J353">INDEX(products!$A$1:$G$49,MATCH(orders!$D353,products!$A$1:$A$49,0),MATCH(orders!J$1,products!$A$1:$G$1,0))</f>
        <v>M</v>
      </c>
      <c r="K353" cm="1">
        <f t="array" ref="K353">INDEX(products!$A$1:$G$49,MATCH(orders!$D353,products!$A$1:$A$49,0),MATCH(orders!K$1,products!$A$1:$G$1,0))</f>
        <v>1</v>
      </c>
      <c r="L353" s="4" cm="1">
        <f t="array" ref="L353">INDEX(products!$A$1:$G$49,MATCH(orders!$D353,products!$A$1:$A$49,0),MATCH(orders!L$1,products!$A$1:$G$1,0))</f>
        <v>11.25</v>
      </c>
      <c r="M353" s="4">
        <f t="shared" si="15"/>
        <v>22.5</v>
      </c>
      <c r="N353" t="str">
        <f t="shared" si="16"/>
        <v>Arabica</v>
      </c>
      <c r="O353" t="str">
        <f t="shared" si="17"/>
        <v>Medium</v>
      </c>
      <c r="P353" s="5" t="str">
        <f>IF(_xlfn.XLOOKUP(Orders[[#This Row],[Customer ID]],customers!A353:A1352,customers!I353:I1352,"")="Yes","Yes","No")</f>
        <v>No</v>
      </c>
    </row>
    <row r="354" spans="1:16">
      <c r="A354" s="2" t="s">
        <v>756</v>
      </c>
      <c r="B354" s="3">
        <v>43984</v>
      </c>
      <c r="C354" s="2" t="s">
        <v>709</v>
      </c>
      <c r="D354" t="s">
        <v>61</v>
      </c>
      <c r="E354" s="2">
        <v>5</v>
      </c>
      <c r="F354" s="2" t="str">
        <f>_xlfn.XLOOKUP(C354,customers!$A$1:$A$1001,customers!B353:B1353)</f>
        <v>Milty Middis</v>
      </c>
      <c r="G354" s="2" t="str">
        <f>IF(_xlfn.XLOOKUP(C354,customers!$A$1:$A$1001,customers!$C$1:$C$1001,0)=0,"",(_xlfn.XLOOKUP(C354,customers!$A$1:$A$1001,customers!$C$1:$C$1001,0)))</f>
        <v/>
      </c>
      <c r="H354" s="2" t="str">
        <f>_xlfn.XLOOKUP(C354,customers!$A$1:$A$1001,customers!$G$1:$G$1001,,0)</f>
        <v>United States</v>
      </c>
      <c r="I354" t="str" cm="1">
        <f t="array" ref="I354">INDEX(products!$A$1:$G$49,MATCH(orders!$D354,products!$A$1:$A$49,0),MATCH(orders!I$1,products!$A$1:$G$1,0))</f>
        <v>Exc</v>
      </c>
      <c r="J354" t="str" cm="1">
        <f t="array" ref="J354">INDEX(products!$A$1:$G$49,MATCH(orders!$D354,products!$A$1:$A$49,0),MATCH(orders!J$1,products!$A$1:$G$1,0))</f>
        <v>D</v>
      </c>
      <c r="K354" cm="1">
        <f t="array" ref="K354">INDEX(products!$A$1:$G$49,MATCH(orders!$D354,products!$A$1:$A$49,0),MATCH(orders!K$1,products!$A$1:$G$1,0))</f>
        <v>0.5</v>
      </c>
      <c r="L354" s="4" cm="1">
        <f t="array" ref="L354">INDEX(products!$A$1:$G$49,MATCH(orders!$D354,products!$A$1:$A$49,0),MATCH(orders!L$1,products!$A$1:$G$1,0))</f>
        <v>7.29</v>
      </c>
      <c r="M354" s="4">
        <f t="shared" si="15"/>
        <v>36.45</v>
      </c>
      <c r="N354" t="str">
        <f t="shared" si="16"/>
        <v>Excelsa</v>
      </c>
      <c r="O354" t="str">
        <f t="shared" si="17"/>
        <v>Dark</v>
      </c>
      <c r="P354" s="5" t="str">
        <f>IF(_xlfn.XLOOKUP(Orders[[#This Row],[Customer ID]],customers!A354:A1353,customers!I354:I1353,"")="Yes","Yes","No")</f>
        <v>No</v>
      </c>
    </row>
    <row r="355" spans="1:16">
      <c r="A355" s="2" t="s">
        <v>757</v>
      </c>
      <c r="B355" s="3">
        <v>43860</v>
      </c>
      <c r="C355" s="2" t="s">
        <v>758</v>
      </c>
      <c r="D355" t="s">
        <v>112</v>
      </c>
      <c r="E355" s="2">
        <v>4</v>
      </c>
      <c r="F355" s="2" t="str">
        <f>_xlfn.XLOOKUP(C355,customers!$A$1:$A$1001,customers!B354:B1354)</f>
        <v>Barrie Fallowes</v>
      </c>
      <c r="G355" s="2" t="str">
        <f>IF(_xlfn.XLOOKUP(C355,customers!$A$1:$A$1001,customers!$C$1:$C$1001,0)=0,"",(_xlfn.XLOOKUP(C355,customers!$A$1:$A$1001,customers!$C$1:$C$1001,0)))</f>
        <v/>
      </c>
      <c r="H355" s="2" t="str">
        <f>_xlfn.XLOOKUP(C355,customers!$A$1:$A$1001,customers!$G$1:$G$1001,,0)</f>
        <v>United States</v>
      </c>
      <c r="I355" t="str" cm="1">
        <f t="array" ref="I355">INDEX(products!$A$1:$G$49,MATCH(orders!$D355,products!$A$1:$A$49,0),MATCH(orders!I$1,products!$A$1:$G$1,0))</f>
        <v>Ara</v>
      </c>
      <c r="J355" t="str" cm="1">
        <f t="array" ref="J355">INDEX(products!$A$1:$G$49,MATCH(orders!$D355,products!$A$1:$A$49,0),MATCH(orders!J$1,products!$A$1:$G$1,0))</f>
        <v>M</v>
      </c>
      <c r="K355" cm="1">
        <f t="array" ref="K355">INDEX(products!$A$1:$G$49,MATCH(orders!$D355,products!$A$1:$A$49,0),MATCH(orders!K$1,products!$A$1:$G$1,0))</f>
        <v>0.5</v>
      </c>
      <c r="L355" s="4" cm="1">
        <f t="array" ref="L355">INDEX(products!$A$1:$G$49,MATCH(orders!$D355,products!$A$1:$A$49,0),MATCH(orders!L$1,products!$A$1:$G$1,0))</f>
        <v>6.75</v>
      </c>
      <c r="M355" s="4">
        <f t="shared" si="15"/>
        <v>27</v>
      </c>
      <c r="N355" t="str">
        <f t="shared" si="16"/>
        <v>Arabica</v>
      </c>
      <c r="O355" t="str">
        <f t="shared" si="17"/>
        <v>Medium</v>
      </c>
      <c r="P355" s="5" t="str">
        <f>IF(_xlfn.XLOOKUP(Orders[[#This Row],[Customer ID]],customers!A355:A1354,customers!I355:I1354,"")="Yes","Yes","No")</f>
        <v>Yes</v>
      </c>
    </row>
    <row r="356" spans="1:16">
      <c r="A356" s="2" t="s">
        <v>759</v>
      </c>
      <c r="B356" s="3">
        <v>43876</v>
      </c>
      <c r="C356" s="2" t="s">
        <v>760</v>
      </c>
      <c r="D356" t="s">
        <v>216</v>
      </c>
      <c r="E356" s="2">
        <v>6</v>
      </c>
      <c r="F356" s="2" t="str">
        <f>_xlfn.XLOOKUP(C356,customers!$A$1:$A$1001,customers!B355:B1355)</f>
        <v>Shelli De Banke</v>
      </c>
      <c r="G356" s="2" t="str">
        <f>IF(_xlfn.XLOOKUP(C356,customers!$A$1:$A$1001,customers!$C$1:$C$1001,0)=0,"",(_xlfn.XLOOKUP(C356,customers!$A$1:$A$1001,customers!$C$1:$C$1001,0)))</f>
        <v>jcaldicott9u@usda.gov</v>
      </c>
      <c r="H356" s="2" t="str">
        <f>_xlfn.XLOOKUP(C356,customers!$A$1:$A$1001,customers!$G$1:$G$1001,,0)</f>
        <v>United States</v>
      </c>
      <c r="I356" t="str" cm="1">
        <f t="array" ref="I356">INDEX(products!$A$1:$G$49,MATCH(orders!$D356,products!$A$1:$A$49,0),MATCH(orders!I$1,products!$A$1:$G$1,0))</f>
        <v>Ara</v>
      </c>
      <c r="J356" t="str" cm="1">
        <f t="array" ref="J356">INDEX(products!$A$1:$G$49,MATCH(orders!$D356,products!$A$1:$A$49,0),MATCH(orders!J$1,products!$A$1:$G$1,0))</f>
        <v>M</v>
      </c>
      <c r="K356" cm="1">
        <f t="array" ref="K356">INDEX(products!$A$1:$G$49,MATCH(orders!$D356,products!$A$1:$A$49,0),MATCH(orders!K$1,products!$A$1:$G$1,0))</f>
        <v>2.5</v>
      </c>
      <c r="L356" s="4" cm="1">
        <f t="array" ref="L356">INDEX(products!$A$1:$G$49,MATCH(orders!$D356,products!$A$1:$A$49,0),MATCH(orders!L$1,products!$A$1:$G$1,0))</f>
        <v>25.875</v>
      </c>
      <c r="M356" s="4">
        <f t="shared" si="15"/>
        <v>155.25</v>
      </c>
      <c r="N356" t="str">
        <f t="shared" si="16"/>
        <v>Arabica</v>
      </c>
      <c r="O356" t="str">
        <f t="shared" si="17"/>
        <v>Medium</v>
      </c>
      <c r="P356" s="5" t="str">
        <f>IF(_xlfn.XLOOKUP(Orders[[#This Row],[Customer ID]],customers!A356:A1355,customers!I356:I1355,"")="Yes","Yes","No")</f>
        <v>No</v>
      </c>
    </row>
    <row r="357" spans="1:16">
      <c r="A357" s="2" t="s">
        <v>761</v>
      </c>
      <c r="B357" s="3">
        <v>44358</v>
      </c>
      <c r="C357" s="2" t="s">
        <v>762</v>
      </c>
      <c r="D357" t="s">
        <v>163</v>
      </c>
      <c r="E357" s="2">
        <v>5</v>
      </c>
      <c r="F357" s="2" t="str">
        <f>_xlfn.XLOOKUP(C357,customers!$A$1:$A$1001,customers!B356:B1356)</f>
        <v>Stearne Count</v>
      </c>
      <c r="G357" s="2" t="str">
        <f>IF(_xlfn.XLOOKUP(C357,customers!$A$1:$A$1001,customers!$C$1:$C$1001,0)=0,"",(_xlfn.XLOOKUP(C357,customers!$A$1:$A$1001,customers!$C$1:$C$1001,0)))</f>
        <v>mvedmore9v@a8.net</v>
      </c>
      <c r="H357" s="2" t="str">
        <f>_xlfn.XLOOKUP(C357,customers!$A$1:$A$1001,customers!$G$1:$G$1001,,0)</f>
        <v>United States</v>
      </c>
      <c r="I357" t="str" cm="1">
        <f t="array" ref="I357">INDEX(products!$A$1:$G$49,MATCH(orders!$D357,products!$A$1:$A$49,0),MATCH(orders!I$1,products!$A$1:$G$1,0))</f>
        <v>Ara</v>
      </c>
      <c r="J357" t="str" cm="1">
        <f t="array" ref="J357">INDEX(products!$A$1:$G$49,MATCH(orders!$D357,products!$A$1:$A$49,0),MATCH(orders!J$1,products!$A$1:$G$1,0))</f>
        <v>D</v>
      </c>
      <c r="K357" cm="1">
        <f t="array" ref="K357">INDEX(products!$A$1:$G$49,MATCH(orders!$D357,products!$A$1:$A$49,0),MATCH(orders!K$1,products!$A$1:$G$1,0))</f>
        <v>2.5</v>
      </c>
      <c r="L357" s="4" cm="1">
        <f t="array" ref="L357">INDEX(products!$A$1:$G$49,MATCH(orders!$D357,products!$A$1:$A$49,0),MATCH(orders!L$1,products!$A$1:$G$1,0))</f>
        <v>22.885</v>
      </c>
      <c r="M357" s="4">
        <f t="shared" si="15"/>
        <v>114.425</v>
      </c>
      <c r="N357" t="str">
        <f t="shared" si="16"/>
        <v>Arabica</v>
      </c>
      <c r="O357" t="str">
        <f t="shared" si="17"/>
        <v>Dark</v>
      </c>
      <c r="P357" s="5" t="str">
        <f>IF(_xlfn.XLOOKUP(Orders[[#This Row],[Customer ID]],customers!A357:A1356,customers!I357:I1356,"")="Yes","Yes","No")</f>
        <v>Yes</v>
      </c>
    </row>
    <row r="358" spans="1:16">
      <c r="A358" s="2" t="s">
        <v>763</v>
      </c>
      <c r="B358" s="3">
        <v>44631</v>
      </c>
      <c r="C358" s="2" t="s">
        <v>764</v>
      </c>
      <c r="D358" t="s">
        <v>58</v>
      </c>
      <c r="E358" s="2">
        <v>4</v>
      </c>
      <c r="F358" s="2" t="str">
        <f>_xlfn.XLOOKUP(C358,customers!$A$1:$A$1001,customers!B357:B1357)</f>
        <v>Silas Deehan</v>
      </c>
      <c r="G358" s="2" t="str">
        <f>IF(_xlfn.XLOOKUP(C358,customers!$A$1:$A$1001,customers!$C$1:$C$1001,0)=0,"",(_xlfn.XLOOKUP(C358,customers!$A$1:$A$1001,customers!$C$1:$C$1001,0)))</f>
        <v>wromao9w@chronoengine.com</v>
      </c>
      <c r="H358" s="2" t="str">
        <f>_xlfn.XLOOKUP(C358,customers!$A$1:$A$1001,customers!$G$1:$G$1001,,0)</f>
        <v>United States</v>
      </c>
      <c r="I358" t="str" cm="1">
        <f t="array" ref="I358">INDEX(products!$A$1:$G$49,MATCH(orders!$D358,products!$A$1:$A$49,0),MATCH(orders!I$1,products!$A$1:$G$1,0))</f>
        <v>Lib</v>
      </c>
      <c r="J358" t="str" cm="1">
        <f t="array" ref="J358">INDEX(products!$A$1:$G$49,MATCH(orders!$D358,products!$A$1:$A$49,0),MATCH(orders!J$1,products!$A$1:$G$1,0))</f>
        <v>D</v>
      </c>
      <c r="K358" cm="1">
        <f t="array" ref="K358">INDEX(products!$A$1:$G$49,MATCH(orders!$D358,products!$A$1:$A$49,0),MATCH(orders!K$1,products!$A$1:$G$1,0))</f>
        <v>1</v>
      </c>
      <c r="L358" s="4" cm="1">
        <f t="array" ref="L358">INDEX(products!$A$1:$G$49,MATCH(orders!$D358,products!$A$1:$A$49,0),MATCH(orders!L$1,products!$A$1:$G$1,0))</f>
        <v>12.95</v>
      </c>
      <c r="M358" s="4">
        <f t="shared" si="15"/>
        <v>51.8</v>
      </c>
      <c r="N358" t="str">
        <f t="shared" si="16"/>
        <v>Liberica</v>
      </c>
      <c r="O358" t="str">
        <f t="shared" si="17"/>
        <v>Dark</v>
      </c>
      <c r="P358" s="5" t="str">
        <f>IF(_xlfn.XLOOKUP(Orders[[#This Row],[Customer ID]],customers!A358:A1357,customers!I358:I1357,"")="Yes","Yes","No")</f>
        <v>Yes</v>
      </c>
    </row>
    <row r="359" spans="1:16">
      <c r="A359" s="2" t="s">
        <v>765</v>
      </c>
      <c r="B359" s="3">
        <v>44448</v>
      </c>
      <c r="C359" s="2" t="s">
        <v>766</v>
      </c>
      <c r="D359" t="s">
        <v>216</v>
      </c>
      <c r="E359" s="2">
        <v>6</v>
      </c>
      <c r="F359" s="2" t="str">
        <f>_xlfn.XLOOKUP(C359,customers!$A$1:$A$1001,customers!B358:B1358)</f>
        <v>Alon Pllu</v>
      </c>
      <c r="G359" s="2" t="str">
        <f>IF(_xlfn.XLOOKUP(C359,customers!$A$1:$A$1001,customers!$C$1:$C$1001,0)=0,"",(_xlfn.XLOOKUP(C359,customers!$A$1:$A$1001,customers!$C$1:$C$1001,0)))</f>
        <v/>
      </c>
      <c r="H359" s="2" t="str">
        <f>_xlfn.XLOOKUP(C359,customers!$A$1:$A$1001,customers!$G$1:$G$1001,,0)</f>
        <v>United States</v>
      </c>
      <c r="I359" t="str" cm="1">
        <f t="array" ref="I359">INDEX(products!$A$1:$G$49,MATCH(orders!$D359,products!$A$1:$A$49,0),MATCH(orders!I$1,products!$A$1:$G$1,0))</f>
        <v>Ara</v>
      </c>
      <c r="J359" t="str" cm="1">
        <f t="array" ref="J359">INDEX(products!$A$1:$G$49,MATCH(orders!$D359,products!$A$1:$A$49,0),MATCH(orders!J$1,products!$A$1:$G$1,0))</f>
        <v>M</v>
      </c>
      <c r="K359" cm="1">
        <f t="array" ref="K359">INDEX(products!$A$1:$G$49,MATCH(orders!$D359,products!$A$1:$A$49,0),MATCH(orders!K$1,products!$A$1:$G$1,0))</f>
        <v>2.5</v>
      </c>
      <c r="L359" s="4" cm="1">
        <f t="array" ref="L359">INDEX(products!$A$1:$G$49,MATCH(orders!$D359,products!$A$1:$A$49,0),MATCH(orders!L$1,products!$A$1:$G$1,0))</f>
        <v>25.875</v>
      </c>
      <c r="M359" s="4">
        <f t="shared" si="15"/>
        <v>155.25</v>
      </c>
      <c r="N359" t="str">
        <f t="shared" si="16"/>
        <v>Arabica</v>
      </c>
      <c r="O359" t="str">
        <f t="shared" si="17"/>
        <v>Medium</v>
      </c>
      <c r="P359" s="5" t="str">
        <f>IF(_xlfn.XLOOKUP(Orders[[#This Row],[Customer ID]],customers!A359:A1358,customers!I359:I1358,"")="Yes","Yes","No")</f>
        <v>No</v>
      </c>
    </row>
    <row r="360" spans="1:16">
      <c r="A360" s="2" t="s">
        <v>767</v>
      </c>
      <c r="B360" s="3">
        <v>43599</v>
      </c>
      <c r="C360" s="2" t="s">
        <v>768</v>
      </c>
      <c r="D360" t="s">
        <v>249</v>
      </c>
      <c r="E360" s="2">
        <v>1</v>
      </c>
      <c r="F360" s="2" t="str">
        <f>_xlfn.XLOOKUP(C360,customers!$A$1:$A$1001,customers!B359:B1359)</f>
        <v>Selestina Greedyer</v>
      </c>
      <c r="G360" s="2" t="str">
        <f>IF(_xlfn.XLOOKUP(C360,customers!$A$1:$A$1001,customers!$C$1:$C$1001,0)=0,"",(_xlfn.XLOOKUP(C360,customers!$A$1:$A$1001,customers!$C$1:$C$1001,0)))</f>
        <v>tcotmore9y@amazonaws.com</v>
      </c>
      <c r="H360" s="2" t="str">
        <f>_xlfn.XLOOKUP(C360,customers!$A$1:$A$1001,customers!$G$1:$G$1001,,0)</f>
        <v>United States</v>
      </c>
      <c r="I360" t="str" cm="1">
        <f t="array" ref="I360">INDEX(products!$A$1:$G$49,MATCH(orders!$D360,products!$A$1:$A$49,0),MATCH(orders!I$1,products!$A$1:$G$1,0))</f>
        <v>Ara</v>
      </c>
      <c r="J360" t="str" cm="1">
        <f t="array" ref="J360">INDEX(products!$A$1:$G$49,MATCH(orders!$D360,products!$A$1:$A$49,0),MATCH(orders!J$1,products!$A$1:$G$1,0))</f>
        <v>L</v>
      </c>
      <c r="K360" cm="1">
        <f t="array" ref="K360">INDEX(products!$A$1:$G$49,MATCH(orders!$D360,products!$A$1:$A$49,0),MATCH(orders!K$1,products!$A$1:$G$1,0))</f>
        <v>2.5</v>
      </c>
      <c r="L360" s="4" cm="1">
        <f t="array" ref="L360">INDEX(products!$A$1:$G$49,MATCH(orders!$D360,products!$A$1:$A$49,0),MATCH(orders!L$1,products!$A$1:$G$1,0))</f>
        <v>29.785</v>
      </c>
      <c r="M360" s="4">
        <f t="shared" si="15"/>
        <v>29.785</v>
      </c>
      <c r="N360" t="str">
        <f t="shared" si="16"/>
        <v>Arabica</v>
      </c>
      <c r="O360" t="str">
        <f t="shared" si="17"/>
        <v>Light</v>
      </c>
      <c r="P360" s="5" t="str">
        <f>IF(_xlfn.XLOOKUP(Orders[[#This Row],[Customer ID]],customers!A360:A1359,customers!I360:I1359,"")="Yes","Yes","No")</f>
        <v>No</v>
      </c>
    </row>
    <row r="361" spans="1:16">
      <c r="A361" s="2" t="s">
        <v>769</v>
      </c>
      <c r="B361" s="3">
        <v>43563</v>
      </c>
      <c r="C361" s="2" t="s">
        <v>770</v>
      </c>
      <c r="D361" t="s">
        <v>227</v>
      </c>
      <c r="E361" s="2">
        <v>6</v>
      </c>
      <c r="F361" s="2" t="str">
        <f>_xlfn.XLOOKUP(C361,customers!$A$1:$A$1001,customers!B360:B1360)</f>
        <v>Darice Heaford</v>
      </c>
      <c r="G361" s="2" t="str">
        <f>IF(_xlfn.XLOOKUP(C361,customers!$A$1:$A$1001,customers!$C$1:$C$1001,0)=0,"",(_xlfn.XLOOKUP(C361,customers!$A$1:$A$1001,customers!$C$1:$C$1001,0)))</f>
        <v>yskipsey9z@spotify.com</v>
      </c>
      <c r="H361" s="2" t="str">
        <f>_xlfn.XLOOKUP(C361,customers!$A$1:$A$1001,customers!$G$1:$G$1001,,0)</f>
        <v>United Kingdom</v>
      </c>
      <c r="I361" t="str" cm="1">
        <f t="array" ref="I361">INDEX(products!$A$1:$G$49,MATCH(orders!$D361,products!$A$1:$A$49,0),MATCH(orders!I$1,products!$A$1:$G$1,0))</f>
        <v>Rob</v>
      </c>
      <c r="J361" t="str" cm="1">
        <f t="array" ref="J361">INDEX(products!$A$1:$G$49,MATCH(orders!$D361,products!$A$1:$A$49,0),MATCH(orders!J$1,products!$A$1:$G$1,0))</f>
        <v>L</v>
      </c>
      <c r="K361" cm="1">
        <f t="array" ref="K361">INDEX(products!$A$1:$G$49,MATCH(orders!$D361,products!$A$1:$A$49,0),MATCH(orders!K$1,products!$A$1:$G$1,0))</f>
        <v>0.2</v>
      </c>
      <c r="L361" s="4" cm="1">
        <f t="array" ref="L361">INDEX(products!$A$1:$G$49,MATCH(orders!$D361,products!$A$1:$A$49,0),MATCH(orders!L$1,products!$A$1:$G$1,0))</f>
        <v>3.585</v>
      </c>
      <c r="M361" s="4">
        <f t="shared" si="15"/>
        <v>21.51</v>
      </c>
      <c r="N361" t="str">
        <f t="shared" si="16"/>
        <v>Robusta</v>
      </c>
      <c r="O361" t="str">
        <f t="shared" si="17"/>
        <v>Light</v>
      </c>
      <c r="P361" s="5" t="str">
        <f>IF(_xlfn.XLOOKUP(Orders[[#This Row],[Customer ID]],customers!A361:A1360,customers!I361:I1360,"")="Yes","Yes","No")</f>
        <v>No</v>
      </c>
    </row>
    <row r="362" spans="1:16">
      <c r="A362" s="2" t="s">
        <v>771</v>
      </c>
      <c r="B362" s="3">
        <v>44058</v>
      </c>
      <c r="C362" s="2" t="s">
        <v>772</v>
      </c>
      <c r="D362" t="s">
        <v>80</v>
      </c>
      <c r="E362" s="2">
        <v>2</v>
      </c>
      <c r="F362" s="2" t="str">
        <f>_xlfn.XLOOKUP(C362,customers!$A$1:$A$1001,customers!B361:B1361)</f>
        <v>Reynolds Crookshanks</v>
      </c>
      <c r="G362" s="2" t="str">
        <f>IF(_xlfn.XLOOKUP(C362,customers!$A$1:$A$1001,customers!$C$1:$C$1001,0)=0,"",(_xlfn.XLOOKUP(C362,customers!$A$1:$A$1001,customers!$C$1:$C$1001,0)))</f>
        <v>ncorpsa0@gmpg.org</v>
      </c>
      <c r="H362" s="2" t="str">
        <f>_xlfn.XLOOKUP(C362,customers!$A$1:$A$1001,customers!$G$1:$G$1001,,0)</f>
        <v>United States</v>
      </c>
      <c r="I362" t="str" cm="1">
        <f t="array" ref="I362">INDEX(products!$A$1:$G$49,MATCH(orders!$D362,products!$A$1:$A$49,0),MATCH(orders!I$1,products!$A$1:$G$1,0))</f>
        <v>Rob</v>
      </c>
      <c r="J362" t="str" cm="1">
        <f t="array" ref="J362">INDEX(products!$A$1:$G$49,MATCH(orders!$D362,products!$A$1:$A$49,0),MATCH(orders!J$1,products!$A$1:$G$1,0))</f>
        <v>D</v>
      </c>
      <c r="K362" cm="1">
        <f t="array" ref="K362">INDEX(products!$A$1:$G$49,MATCH(orders!$D362,products!$A$1:$A$49,0),MATCH(orders!K$1,products!$A$1:$G$1,0))</f>
        <v>2.5</v>
      </c>
      <c r="L362" s="4" cm="1">
        <f t="array" ref="L362">INDEX(products!$A$1:$G$49,MATCH(orders!$D362,products!$A$1:$A$49,0),MATCH(orders!L$1,products!$A$1:$G$1,0))</f>
        <v>20.585</v>
      </c>
      <c r="M362" s="4">
        <f t="shared" si="15"/>
        <v>41.17</v>
      </c>
      <c r="N362" t="str">
        <f t="shared" si="16"/>
        <v>Robusta</v>
      </c>
      <c r="O362" t="str">
        <f t="shared" si="17"/>
        <v>Dark</v>
      </c>
      <c r="P362" s="5" t="str">
        <f>IF(_xlfn.XLOOKUP(Orders[[#This Row],[Customer ID]],customers!A362:A1361,customers!I362:I1361,"")="Yes","Yes","No")</f>
        <v>No</v>
      </c>
    </row>
    <row r="363" spans="1:16">
      <c r="A363" s="2" t="s">
        <v>771</v>
      </c>
      <c r="B363" s="3">
        <v>44058</v>
      </c>
      <c r="C363" s="2" t="s">
        <v>772</v>
      </c>
      <c r="D363" t="s">
        <v>67</v>
      </c>
      <c r="E363" s="2">
        <v>1</v>
      </c>
      <c r="F363" s="2" t="str">
        <f>_xlfn.XLOOKUP(C363,customers!$A$1:$A$1001,customers!B362:B1362)</f>
        <v>Niels Leake</v>
      </c>
      <c r="G363" s="2" t="str">
        <f>IF(_xlfn.XLOOKUP(C363,customers!$A$1:$A$1001,customers!$C$1:$C$1001,0)=0,"",(_xlfn.XLOOKUP(C363,customers!$A$1:$A$1001,customers!$C$1:$C$1001,0)))</f>
        <v>ncorpsa0@gmpg.org</v>
      </c>
      <c r="H363" s="2" t="str">
        <f>_xlfn.XLOOKUP(C363,customers!$A$1:$A$1001,customers!$G$1:$G$1001,,0)</f>
        <v>United States</v>
      </c>
      <c r="I363" t="str" cm="1">
        <f t="array" ref="I363">INDEX(products!$A$1:$G$49,MATCH(orders!$D363,products!$A$1:$A$49,0),MATCH(orders!I$1,products!$A$1:$G$1,0))</f>
        <v>Rob</v>
      </c>
      <c r="J363" t="str" cm="1">
        <f t="array" ref="J363">INDEX(products!$A$1:$G$49,MATCH(orders!$D363,products!$A$1:$A$49,0),MATCH(orders!J$1,products!$A$1:$G$1,0))</f>
        <v>M</v>
      </c>
      <c r="K363" cm="1">
        <f t="array" ref="K363">INDEX(products!$A$1:$G$49,MATCH(orders!$D363,products!$A$1:$A$49,0),MATCH(orders!K$1,products!$A$1:$G$1,0))</f>
        <v>0.5</v>
      </c>
      <c r="L363" s="4" cm="1">
        <f t="array" ref="L363">INDEX(products!$A$1:$G$49,MATCH(orders!$D363,products!$A$1:$A$49,0),MATCH(orders!L$1,products!$A$1:$G$1,0))</f>
        <v>5.97</v>
      </c>
      <c r="M363" s="4">
        <f t="shared" si="15"/>
        <v>5.97</v>
      </c>
      <c r="N363" t="str">
        <f t="shared" si="16"/>
        <v>Robusta</v>
      </c>
      <c r="O363" t="str">
        <f t="shared" si="17"/>
        <v>Medium</v>
      </c>
      <c r="P363" s="5" t="str">
        <f>IF(_xlfn.XLOOKUP(Orders[[#This Row],[Customer ID]],customers!A363:A1362,customers!I363:I1362,"")="Yes","Yes","No")</f>
        <v>No</v>
      </c>
    </row>
    <row r="364" spans="1:16">
      <c r="A364" s="2" t="s">
        <v>773</v>
      </c>
      <c r="B364" s="3">
        <v>44686</v>
      </c>
      <c r="C364" s="2" t="s">
        <v>774</v>
      </c>
      <c r="D364" t="s">
        <v>182</v>
      </c>
      <c r="E364" s="2">
        <v>5</v>
      </c>
      <c r="F364" s="2" t="str">
        <f>_xlfn.XLOOKUP(C364,customers!$A$1:$A$1001,customers!B363:B1363)</f>
        <v>Nico Hubert</v>
      </c>
      <c r="G364" s="2" t="str">
        <f>IF(_xlfn.XLOOKUP(C364,customers!$A$1:$A$1001,customers!$C$1:$C$1001,0)=0,"",(_xlfn.XLOOKUP(C364,customers!$A$1:$A$1001,customers!$C$1:$C$1001,0)))</f>
        <v>fbabbera2@stanford.edu</v>
      </c>
      <c r="H364" s="2" t="str">
        <f>_xlfn.XLOOKUP(C364,customers!$A$1:$A$1001,customers!$G$1:$G$1001,,0)</f>
        <v>United States</v>
      </c>
      <c r="I364" t="str" cm="1">
        <f t="array" ref="I364">INDEX(products!$A$1:$G$49,MATCH(orders!$D364,products!$A$1:$A$49,0),MATCH(orders!I$1,products!$A$1:$G$1,0))</f>
        <v>Exc</v>
      </c>
      <c r="J364" t="str" cm="1">
        <f t="array" ref="J364">INDEX(products!$A$1:$G$49,MATCH(orders!$D364,products!$A$1:$A$49,0),MATCH(orders!J$1,products!$A$1:$G$1,0))</f>
        <v>L</v>
      </c>
      <c r="K364" cm="1">
        <f t="array" ref="K364">INDEX(products!$A$1:$G$49,MATCH(orders!$D364,products!$A$1:$A$49,0),MATCH(orders!K$1,products!$A$1:$G$1,0))</f>
        <v>1</v>
      </c>
      <c r="L364" s="4" cm="1">
        <f t="array" ref="L364">INDEX(products!$A$1:$G$49,MATCH(orders!$D364,products!$A$1:$A$49,0),MATCH(orders!L$1,products!$A$1:$G$1,0))</f>
        <v>14.85</v>
      </c>
      <c r="M364" s="4">
        <f t="shared" si="15"/>
        <v>74.25</v>
      </c>
      <c r="N364" t="str">
        <f t="shared" si="16"/>
        <v>Excelsa</v>
      </c>
      <c r="O364" t="str">
        <f t="shared" si="17"/>
        <v>Light</v>
      </c>
      <c r="P364" s="5" t="str">
        <f>IF(_xlfn.XLOOKUP(Orders[[#This Row],[Customer ID]],customers!A364:A1363,customers!I364:I1363,"")="Yes","Yes","No")</f>
        <v>Yes</v>
      </c>
    </row>
    <row r="365" spans="1:16">
      <c r="A365" s="2" t="s">
        <v>775</v>
      </c>
      <c r="B365" s="3">
        <v>44282</v>
      </c>
      <c r="C365" s="2" t="s">
        <v>776</v>
      </c>
      <c r="D365" t="s">
        <v>141</v>
      </c>
      <c r="E365" s="2">
        <v>6</v>
      </c>
      <c r="F365" s="2" t="str">
        <f>_xlfn.XLOOKUP(C365,customers!$A$1:$A$1001,customers!B364:B1364)</f>
        <v>Derrek Allpress</v>
      </c>
      <c r="G365" s="2" t="str">
        <f>IF(_xlfn.XLOOKUP(C365,customers!$A$1:$A$1001,customers!$C$1:$C$1001,0)=0,"",(_xlfn.XLOOKUP(C365,customers!$A$1:$A$1001,customers!$C$1:$C$1001,0)))</f>
        <v>kloxtona3@opensource.org</v>
      </c>
      <c r="H365" s="2" t="str">
        <f>_xlfn.XLOOKUP(C365,customers!$A$1:$A$1001,customers!$G$1:$G$1001,,0)</f>
        <v>United States</v>
      </c>
      <c r="I365" t="str" cm="1">
        <f t="array" ref="I365">INDEX(products!$A$1:$G$49,MATCH(orders!$D365,products!$A$1:$A$49,0),MATCH(orders!I$1,products!$A$1:$G$1,0))</f>
        <v>Lib</v>
      </c>
      <c r="J365" t="str" cm="1">
        <f t="array" ref="J365">INDEX(products!$A$1:$G$49,MATCH(orders!$D365,products!$A$1:$A$49,0),MATCH(orders!J$1,products!$A$1:$G$1,0))</f>
        <v>M</v>
      </c>
      <c r="K365" cm="1">
        <f t="array" ref="K365">INDEX(products!$A$1:$G$49,MATCH(orders!$D365,products!$A$1:$A$49,0),MATCH(orders!K$1,products!$A$1:$G$1,0))</f>
        <v>1</v>
      </c>
      <c r="L365" s="4" cm="1">
        <f t="array" ref="L365">INDEX(products!$A$1:$G$49,MATCH(orders!$D365,products!$A$1:$A$49,0),MATCH(orders!L$1,products!$A$1:$G$1,0))</f>
        <v>14.55</v>
      </c>
      <c r="M365" s="4">
        <f t="shared" si="15"/>
        <v>87.3</v>
      </c>
      <c r="N365" t="str">
        <f t="shared" si="16"/>
        <v>Liberica</v>
      </c>
      <c r="O365" t="str">
        <f t="shared" si="17"/>
        <v>Medium</v>
      </c>
      <c r="P365" s="5" t="str">
        <f>IF(_xlfn.XLOOKUP(Orders[[#This Row],[Customer ID]],customers!A365:A1364,customers!I365:I1364,"")="Yes","Yes","No")</f>
        <v>No</v>
      </c>
    </row>
    <row r="366" spans="1:16">
      <c r="A366" s="2" t="s">
        <v>777</v>
      </c>
      <c r="B366" s="3">
        <v>43582</v>
      </c>
      <c r="C366" s="2" t="s">
        <v>778</v>
      </c>
      <c r="D366" t="s">
        <v>290</v>
      </c>
      <c r="E366" s="2">
        <v>6</v>
      </c>
      <c r="F366" s="2" t="str">
        <f>_xlfn.XLOOKUP(C366,customers!$A$1:$A$1001,customers!B365:B1365)</f>
        <v>Rochette Huscroft</v>
      </c>
      <c r="G366" s="2" t="str">
        <f>IF(_xlfn.XLOOKUP(C366,customers!$A$1:$A$1001,customers!$C$1:$C$1001,0)=0,"",(_xlfn.XLOOKUP(C366,customers!$A$1:$A$1001,customers!$C$1:$C$1001,0)))</f>
        <v>ptoffula4@posterous.com</v>
      </c>
      <c r="H366" s="2" t="str">
        <f>_xlfn.XLOOKUP(C366,customers!$A$1:$A$1001,customers!$G$1:$G$1001,,0)</f>
        <v>United States</v>
      </c>
      <c r="I366" t="str" cm="1">
        <f t="array" ref="I366">INDEX(products!$A$1:$G$49,MATCH(orders!$D366,products!$A$1:$A$49,0),MATCH(orders!I$1,products!$A$1:$G$1,0))</f>
        <v>Exc</v>
      </c>
      <c r="J366" t="str" cm="1">
        <f t="array" ref="J366">INDEX(products!$A$1:$G$49,MATCH(orders!$D366,products!$A$1:$A$49,0),MATCH(orders!J$1,products!$A$1:$G$1,0))</f>
        <v>D</v>
      </c>
      <c r="K366" cm="1">
        <f t="array" ref="K366">INDEX(products!$A$1:$G$49,MATCH(orders!$D366,products!$A$1:$A$49,0),MATCH(orders!K$1,products!$A$1:$G$1,0))</f>
        <v>1</v>
      </c>
      <c r="L366" s="4" cm="1">
        <f t="array" ref="L366">INDEX(products!$A$1:$G$49,MATCH(orders!$D366,products!$A$1:$A$49,0),MATCH(orders!L$1,products!$A$1:$G$1,0))</f>
        <v>12.15</v>
      </c>
      <c r="M366" s="4">
        <f t="shared" si="15"/>
        <v>72.9</v>
      </c>
      <c r="N366" t="str">
        <f t="shared" si="16"/>
        <v>Excelsa</v>
      </c>
      <c r="O366" t="str">
        <f t="shared" si="17"/>
        <v>Dark</v>
      </c>
      <c r="P366" s="5" t="str">
        <f>IF(_xlfn.XLOOKUP(Orders[[#This Row],[Customer ID]],customers!A366:A1365,customers!I366:I1365,"")="Yes","Yes","No")</f>
        <v>Yes</v>
      </c>
    </row>
    <row r="367" spans="1:16">
      <c r="A367" s="2" t="s">
        <v>779</v>
      </c>
      <c r="B367" s="3">
        <v>44464</v>
      </c>
      <c r="C367" s="2" t="s">
        <v>780</v>
      </c>
      <c r="D367" t="s">
        <v>168</v>
      </c>
      <c r="E367" s="2">
        <v>1</v>
      </c>
      <c r="F367" s="2" t="str">
        <f>_xlfn.XLOOKUP(C367,customers!$A$1:$A$1001,customers!B366:B1366)</f>
        <v>Andie Rudram</v>
      </c>
      <c r="G367" s="2" t="str">
        <f>IF(_xlfn.XLOOKUP(C367,customers!$A$1:$A$1001,customers!$C$1:$C$1001,0)=0,"",(_xlfn.XLOOKUP(C367,customers!$A$1:$A$1001,customers!$C$1:$C$1001,0)))</f>
        <v>cgwinnetta5@behance.net</v>
      </c>
      <c r="H367" s="2" t="str">
        <f>_xlfn.XLOOKUP(C367,customers!$A$1:$A$1001,customers!$G$1:$G$1001,,0)</f>
        <v>United States</v>
      </c>
      <c r="I367" t="str" cm="1">
        <f t="array" ref="I367">INDEX(products!$A$1:$G$49,MATCH(orders!$D367,products!$A$1:$A$49,0),MATCH(orders!I$1,products!$A$1:$G$1,0))</f>
        <v>Lib</v>
      </c>
      <c r="J367" t="str" cm="1">
        <f t="array" ref="J367">INDEX(products!$A$1:$G$49,MATCH(orders!$D367,products!$A$1:$A$49,0),MATCH(orders!J$1,products!$A$1:$G$1,0))</f>
        <v>D</v>
      </c>
      <c r="K367" cm="1">
        <f t="array" ref="K367">INDEX(products!$A$1:$G$49,MATCH(orders!$D367,products!$A$1:$A$49,0),MATCH(orders!K$1,products!$A$1:$G$1,0))</f>
        <v>0.5</v>
      </c>
      <c r="L367" s="4" cm="1">
        <f t="array" ref="L367">INDEX(products!$A$1:$G$49,MATCH(orders!$D367,products!$A$1:$A$49,0),MATCH(orders!L$1,products!$A$1:$G$1,0))</f>
        <v>7.77</v>
      </c>
      <c r="M367" s="4">
        <f t="shared" si="15"/>
        <v>7.77</v>
      </c>
      <c r="N367" t="str">
        <f t="shared" si="16"/>
        <v>Liberica</v>
      </c>
      <c r="O367" t="str">
        <f t="shared" si="17"/>
        <v>Dark</v>
      </c>
      <c r="P367" s="5" t="str">
        <f>IF(_xlfn.XLOOKUP(Orders[[#This Row],[Customer ID]],customers!A367:A1366,customers!I367:I1366,"")="Yes","Yes","No")</f>
        <v>No</v>
      </c>
    </row>
    <row r="368" spans="1:16">
      <c r="A368" s="2" t="s">
        <v>781</v>
      </c>
      <c r="B368" s="3">
        <v>43874</v>
      </c>
      <c r="C368" s="2" t="s">
        <v>782</v>
      </c>
      <c r="D368" t="s">
        <v>61</v>
      </c>
      <c r="E368" s="2">
        <v>6</v>
      </c>
      <c r="F368" s="2" t="str">
        <f>_xlfn.XLOOKUP(C368,customers!$A$1:$A$1001,customers!B367:B1367)</f>
        <v>Jacquelyn Maha</v>
      </c>
      <c r="G368" s="2" t="str">
        <f>IF(_xlfn.XLOOKUP(C368,customers!$A$1:$A$1001,customers!$C$1:$C$1001,0)=0,"",(_xlfn.XLOOKUP(C368,customers!$A$1:$A$1001,customers!$C$1:$C$1001,0)))</f>
        <v/>
      </c>
      <c r="H368" s="2" t="str">
        <f>_xlfn.XLOOKUP(C368,customers!$A$1:$A$1001,customers!$G$1:$G$1001,,0)</f>
        <v>United States</v>
      </c>
      <c r="I368" t="str" cm="1">
        <f t="array" ref="I368">INDEX(products!$A$1:$G$49,MATCH(orders!$D368,products!$A$1:$A$49,0),MATCH(orders!I$1,products!$A$1:$G$1,0))</f>
        <v>Exc</v>
      </c>
      <c r="J368" t="str" cm="1">
        <f t="array" ref="J368">INDEX(products!$A$1:$G$49,MATCH(orders!$D368,products!$A$1:$A$49,0),MATCH(orders!J$1,products!$A$1:$G$1,0))</f>
        <v>D</v>
      </c>
      <c r="K368" cm="1">
        <f t="array" ref="K368">INDEX(products!$A$1:$G$49,MATCH(orders!$D368,products!$A$1:$A$49,0),MATCH(orders!K$1,products!$A$1:$G$1,0))</f>
        <v>0.5</v>
      </c>
      <c r="L368" s="4" cm="1">
        <f t="array" ref="L368">INDEX(products!$A$1:$G$49,MATCH(orders!$D368,products!$A$1:$A$49,0),MATCH(orders!L$1,products!$A$1:$G$1,0))</f>
        <v>7.29</v>
      </c>
      <c r="M368" s="4">
        <f t="shared" si="15"/>
        <v>43.74</v>
      </c>
      <c r="N368" t="str">
        <f t="shared" si="16"/>
        <v>Excelsa</v>
      </c>
      <c r="O368" t="str">
        <f t="shared" si="17"/>
        <v>Dark</v>
      </c>
      <c r="P368" s="5" t="str">
        <f>IF(_xlfn.XLOOKUP(Orders[[#This Row],[Customer ID]],customers!A368:A1367,customers!I368:I1367,"")="Yes","Yes","No")</f>
        <v>No</v>
      </c>
    </row>
    <row r="369" spans="1:16">
      <c r="A369" s="2" t="s">
        <v>783</v>
      </c>
      <c r="B369" s="3">
        <v>44393</v>
      </c>
      <c r="C369" s="2" t="s">
        <v>784</v>
      </c>
      <c r="D369" t="s">
        <v>122</v>
      </c>
      <c r="E369" s="2">
        <v>2</v>
      </c>
      <c r="F369" s="2" t="str">
        <f>_xlfn.XLOOKUP(C369,customers!$A$1:$A$1001,customers!B368:B1368)</f>
        <v>Alica Kift</v>
      </c>
      <c r="G369" s="2" t="str">
        <f>IF(_xlfn.XLOOKUP(C369,customers!$A$1:$A$1001,customers!$C$1:$C$1001,0)=0,"",(_xlfn.XLOOKUP(C369,customers!$A$1:$A$1001,customers!$C$1:$C$1001,0)))</f>
        <v/>
      </c>
      <c r="H369" s="2" t="str">
        <f>_xlfn.XLOOKUP(C369,customers!$A$1:$A$1001,customers!$G$1:$G$1001,,0)</f>
        <v>United States</v>
      </c>
      <c r="I369" t="str" cm="1">
        <f t="array" ref="I369">INDEX(products!$A$1:$G$49,MATCH(orders!$D369,products!$A$1:$A$49,0),MATCH(orders!I$1,products!$A$1:$G$1,0))</f>
        <v>Lib</v>
      </c>
      <c r="J369" t="str" cm="1">
        <f t="array" ref="J369">INDEX(products!$A$1:$G$49,MATCH(orders!$D369,products!$A$1:$A$49,0),MATCH(orders!J$1,products!$A$1:$G$1,0))</f>
        <v>M</v>
      </c>
      <c r="K369" cm="1">
        <f t="array" ref="K369">INDEX(products!$A$1:$G$49,MATCH(orders!$D369,products!$A$1:$A$49,0),MATCH(orders!K$1,products!$A$1:$G$1,0))</f>
        <v>0.2</v>
      </c>
      <c r="L369" s="4" cm="1">
        <f t="array" ref="L369">INDEX(products!$A$1:$G$49,MATCH(orders!$D369,products!$A$1:$A$49,0),MATCH(orders!L$1,products!$A$1:$G$1,0))</f>
        <v>4.365</v>
      </c>
      <c r="M369" s="4">
        <f t="shared" si="15"/>
        <v>8.73</v>
      </c>
      <c r="N369" t="str">
        <f t="shared" si="16"/>
        <v>Liberica</v>
      </c>
      <c r="O369" t="str">
        <f t="shared" si="17"/>
        <v>Medium</v>
      </c>
      <c r="P369" s="5" t="str">
        <f>IF(_xlfn.XLOOKUP(Orders[[#This Row],[Customer ID]],customers!A369:A1368,customers!I369:I1368,"")="Yes","Yes","No")</f>
        <v>Yes</v>
      </c>
    </row>
    <row r="370" spans="1:16">
      <c r="A370" s="2" t="s">
        <v>785</v>
      </c>
      <c r="B370" s="3">
        <v>44692</v>
      </c>
      <c r="C370" s="2" t="s">
        <v>786</v>
      </c>
      <c r="D370" t="s">
        <v>157</v>
      </c>
      <c r="E370" s="2">
        <v>2</v>
      </c>
      <c r="F370" s="2" t="str">
        <f>_xlfn.XLOOKUP(C370,customers!$A$1:$A$1001,customers!B369:B1369)</f>
        <v>Jarret Toye</v>
      </c>
      <c r="G370" s="2" t="str">
        <f>IF(_xlfn.XLOOKUP(C370,customers!$A$1:$A$1001,customers!$C$1:$C$1001,0)=0,"",(_xlfn.XLOOKUP(C370,customers!$A$1:$A$1001,customers!$C$1:$C$1001,0)))</f>
        <v>lflaoniera8@wordpress.org</v>
      </c>
      <c r="H370" s="2" t="str">
        <f>_xlfn.XLOOKUP(C370,customers!$A$1:$A$1001,customers!$G$1:$G$1001,,0)</f>
        <v>United States</v>
      </c>
      <c r="I370" t="str" cm="1">
        <f t="array" ref="I370">INDEX(products!$A$1:$G$49,MATCH(orders!$D370,products!$A$1:$A$49,0),MATCH(orders!I$1,products!$A$1:$G$1,0))</f>
        <v>Exc</v>
      </c>
      <c r="J370" t="str" cm="1">
        <f t="array" ref="J370">INDEX(products!$A$1:$G$49,MATCH(orders!$D370,products!$A$1:$A$49,0),MATCH(orders!J$1,products!$A$1:$G$1,0))</f>
        <v>M</v>
      </c>
      <c r="K370" cm="1">
        <f t="array" ref="K370">INDEX(products!$A$1:$G$49,MATCH(orders!$D370,products!$A$1:$A$49,0),MATCH(orders!K$1,products!$A$1:$G$1,0))</f>
        <v>2.5</v>
      </c>
      <c r="L370" s="4" cm="1">
        <f t="array" ref="L370">INDEX(products!$A$1:$G$49,MATCH(orders!$D370,products!$A$1:$A$49,0),MATCH(orders!L$1,products!$A$1:$G$1,0))</f>
        <v>31.625</v>
      </c>
      <c r="M370" s="4">
        <f t="shared" si="15"/>
        <v>63.25</v>
      </c>
      <c r="N370" t="str">
        <f t="shared" si="16"/>
        <v>Excelsa</v>
      </c>
      <c r="O370" t="str">
        <f t="shared" si="17"/>
        <v>Medium</v>
      </c>
      <c r="P370" s="5" t="str">
        <f>IF(_xlfn.XLOOKUP(Orders[[#This Row],[Customer ID]],customers!A370:A1369,customers!I370:I1369,"")="Yes","Yes","No")</f>
        <v>No</v>
      </c>
    </row>
    <row r="371" spans="1:16">
      <c r="A371" s="2" t="s">
        <v>787</v>
      </c>
      <c r="B371" s="3">
        <v>43500</v>
      </c>
      <c r="C371" s="2" t="s">
        <v>788</v>
      </c>
      <c r="D371" t="s">
        <v>221</v>
      </c>
      <c r="E371" s="2">
        <v>1</v>
      </c>
      <c r="F371" s="2" t="str">
        <f>_xlfn.XLOOKUP(C371,customers!$A$1:$A$1001,customers!B370:B1370)</f>
        <v>Natal Vigrass</v>
      </c>
      <c r="G371" s="2" t="str">
        <f>IF(_xlfn.XLOOKUP(C371,customers!$A$1:$A$1001,customers!$C$1:$C$1001,0)=0,"",(_xlfn.XLOOKUP(C371,customers!$A$1:$A$1001,customers!$C$1:$C$1001,0)))</f>
        <v/>
      </c>
      <c r="H371" s="2" t="str">
        <f>_xlfn.XLOOKUP(C371,customers!$A$1:$A$1001,customers!$G$1:$G$1001,,0)</f>
        <v>United States</v>
      </c>
      <c r="I371" t="str" cm="1">
        <f t="array" ref="I371">INDEX(products!$A$1:$G$49,MATCH(orders!$D371,products!$A$1:$A$49,0),MATCH(orders!I$1,products!$A$1:$G$1,0))</f>
        <v>Exc</v>
      </c>
      <c r="J371" t="str" cm="1">
        <f t="array" ref="J371">INDEX(products!$A$1:$G$49,MATCH(orders!$D371,products!$A$1:$A$49,0),MATCH(orders!J$1,products!$A$1:$G$1,0))</f>
        <v>L</v>
      </c>
      <c r="K371" cm="1">
        <f t="array" ref="K371">INDEX(products!$A$1:$G$49,MATCH(orders!$D371,products!$A$1:$A$49,0),MATCH(orders!K$1,products!$A$1:$G$1,0))</f>
        <v>0.5</v>
      </c>
      <c r="L371" s="4" cm="1">
        <f t="array" ref="L371">INDEX(products!$A$1:$G$49,MATCH(orders!$D371,products!$A$1:$A$49,0),MATCH(orders!L$1,products!$A$1:$G$1,0))</f>
        <v>8.91</v>
      </c>
      <c r="M371" s="4">
        <f t="shared" si="15"/>
        <v>8.91</v>
      </c>
      <c r="N371" t="str">
        <f t="shared" si="16"/>
        <v>Excelsa</v>
      </c>
      <c r="O371" t="str">
        <f t="shared" si="17"/>
        <v>Light</v>
      </c>
      <c r="P371" s="5" t="str">
        <f>IF(_xlfn.XLOOKUP(Orders[[#This Row],[Customer ID]],customers!A371:A1370,customers!I371:I1370,"")="Yes","Yes","No")</f>
        <v>Yes</v>
      </c>
    </row>
    <row r="372" spans="1:16">
      <c r="A372" s="2" t="s">
        <v>789</v>
      </c>
      <c r="B372" s="3">
        <v>43501</v>
      </c>
      <c r="C372" s="2" t="s">
        <v>790</v>
      </c>
      <c r="D372" t="s">
        <v>290</v>
      </c>
      <c r="E372" s="2">
        <v>2</v>
      </c>
      <c r="F372" s="2" t="str">
        <f>_xlfn.XLOOKUP(C372,customers!$A$1:$A$1001,customers!B371:B1371)</f>
        <v>Kandace Cragell</v>
      </c>
      <c r="G372" s="2" t="str">
        <f>IF(_xlfn.XLOOKUP(C372,customers!$A$1:$A$1001,customers!$C$1:$C$1001,0)=0,"",(_xlfn.XLOOKUP(C372,customers!$A$1:$A$1001,customers!$C$1:$C$1001,0)))</f>
        <v>ccatchesideaa@macromedia.com</v>
      </c>
      <c r="H372" s="2" t="str">
        <f>_xlfn.XLOOKUP(C372,customers!$A$1:$A$1001,customers!$G$1:$G$1001,,0)</f>
        <v>United States</v>
      </c>
      <c r="I372" t="str" cm="1">
        <f t="array" ref="I372">INDEX(products!$A$1:$G$49,MATCH(orders!$D372,products!$A$1:$A$49,0),MATCH(orders!I$1,products!$A$1:$G$1,0))</f>
        <v>Exc</v>
      </c>
      <c r="J372" t="str" cm="1">
        <f t="array" ref="J372">INDEX(products!$A$1:$G$49,MATCH(orders!$D372,products!$A$1:$A$49,0),MATCH(orders!J$1,products!$A$1:$G$1,0))</f>
        <v>D</v>
      </c>
      <c r="K372" cm="1">
        <f t="array" ref="K372">INDEX(products!$A$1:$G$49,MATCH(orders!$D372,products!$A$1:$A$49,0),MATCH(orders!K$1,products!$A$1:$G$1,0))</f>
        <v>1</v>
      </c>
      <c r="L372" s="4" cm="1">
        <f t="array" ref="L372">INDEX(products!$A$1:$G$49,MATCH(orders!$D372,products!$A$1:$A$49,0),MATCH(orders!L$1,products!$A$1:$G$1,0))</f>
        <v>12.15</v>
      </c>
      <c r="M372" s="4">
        <f t="shared" si="15"/>
        <v>24.3</v>
      </c>
      <c r="N372" t="str">
        <f t="shared" si="16"/>
        <v>Excelsa</v>
      </c>
      <c r="O372" t="str">
        <f t="shared" si="17"/>
        <v>Dark</v>
      </c>
      <c r="P372" s="5" t="str">
        <f>IF(_xlfn.XLOOKUP(Orders[[#This Row],[Customer ID]],customers!A372:A1371,customers!I372:I1371,"")="Yes","Yes","No")</f>
        <v>Yes</v>
      </c>
    </row>
    <row r="373" spans="1:16">
      <c r="A373" s="2" t="s">
        <v>791</v>
      </c>
      <c r="B373" s="3">
        <v>44705</v>
      </c>
      <c r="C373" s="2" t="s">
        <v>792</v>
      </c>
      <c r="D373" t="s">
        <v>237</v>
      </c>
      <c r="E373" s="2">
        <v>6</v>
      </c>
      <c r="F373" s="2" t="str">
        <f>_xlfn.XLOOKUP(C373,customers!$A$1:$A$1001,customers!B372:B1372)</f>
        <v>Reese Lidgey</v>
      </c>
      <c r="G373" s="2" t="str">
        <f>IF(_xlfn.XLOOKUP(C373,customers!$A$1:$A$1001,customers!$C$1:$C$1001,0)=0,"",(_xlfn.XLOOKUP(C373,customers!$A$1:$A$1001,customers!$C$1:$C$1001,0)))</f>
        <v>cgibbonsonab@accuweather.com</v>
      </c>
      <c r="H373" s="2" t="str">
        <f>_xlfn.XLOOKUP(C373,customers!$A$1:$A$1001,customers!$G$1:$G$1001,,0)</f>
        <v>United States</v>
      </c>
      <c r="I373" t="str" cm="1">
        <f t="array" ref="I373">INDEX(products!$A$1:$G$49,MATCH(orders!$D373,products!$A$1:$A$49,0),MATCH(orders!I$1,products!$A$1:$G$1,0))</f>
        <v>Ara</v>
      </c>
      <c r="J373" t="str" cm="1">
        <f t="array" ref="J373">INDEX(products!$A$1:$G$49,MATCH(orders!$D373,products!$A$1:$A$49,0),MATCH(orders!J$1,products!$A$1:$G$1,0))</f>
        <v>L</v>
      </c>
      <c r="K373" cm="1">
        <f t="array" ref="K373">INDEX(products!$A$1:$G$49,MATCH(orders!$D373,products!$A$1:$A$49,0),MATCH(orders!K$1,products!$A$1:$G$1,0))</f>
        <v>0.5</v>
      </c>
      <c r="L373" s="4" cm="1">
        <f t="array" ref="L373">INDEX(products!$A$1:$G$49,MATCH(orders!$D373,products!$A$1:$A$49,0),MATCH(orders!L$1,products!$A$1:$G$1,0))</f>
        <v>7.77</v>
      </c>
      <c r="M373" s="4">
        <f t="shared" si="15"/>
        <v>46.62</v>
      </c>
      <c r="N373" t="str">
        <f t="shared" si="16"/>
        <v>Arabica</v>
      </c>
      <c r="O373" t="str">
        <f t="shared" si="17"/>
        <v>Light</v>
      </c>
      <c r="P373" s="5" t="str">
        <f>IF(_xlfn.XLOOKUP(Orders[[#This Row],[Customer ID]],customers!A373:A1372,customers!I373:I1372,"")="Yes","Yes","No")</f>
        <v>Yes</v>
      </c>
    </row>
    <row r="374" spans="1:16">
      <c r="A374" s="2" t="s">
        <v>793</v>
      </c>
      <c r="B374" s="3">
        <v>44108</v>
      </c>
      <c r="C374" s="2" t="s">
        <v>794</v>
      </c>
      <c r="D374" t="s">
        <v>202</v>
      </c>
      <c r="E374" s="2">
        <v>6</v>
      </c>
      <c r="F374" s="2" t="str">
        <f>_xlfn.XLOOKUP(C374,customers!$A$1:$A$1001,customers!B373:B1373)</f>
        <v>Samuele Klaaassen</v>
      </c>
      <c r="G374" s="2" t="str">
        <f>IF(_xlfn.XLOOKUP(C374,customers!$A$1:$A$1001,customers!$C$1:$C$1001,0)=0,"",(_xlfn.XLOOKUP(C374,customers!$A$1:$A$1001,customers!$C$1:$C$1001,0)))</f>
        <v>tfarraac@behance.net</v>
      </c>
      <c r="H374" s="2" t="str">
        <f>_xlfn.XLOOKUP(C374,customers!$A$1:$A$1001,customers!$G$1:$G$1001,,0)</f>
        <v>United States</v>
      </c>
      <c r="I374" t="str" cm="1">
        <f t="array" ref="I374">INDEX(products!$A$1:$G$49,MATCH(orders!$D374,products!$A$1:$A$49,0),MATCH(orders!I$1,products!$A$1:$G$1,0))</f>
        <v>Rob</v>
      </c>
      <c r="J374" t="str" cm="1">
        <f t="array" ref="J374">INDEX(products!$A$1:$G$49,MATCH(orders!$D374,products!$A$1:$A$49,0),MATCH(orders!J$1,products!$A$1:$G$1,0))</f>
        <v>L</v>
      </c>
      <c r="K374" cm="1">
        <f t="array" ref="K374">INDEX(products!$A$1:$G$49,MATCH(orders!$D374,products!$A$1:$A$49,0),MATCH(orders!K$1,products!$A$1:$G$1,0))</f>
        <v>0.5</v>
      </c>
      <c r="L374" s="4" cm="1">
        <f t="array" ref="L374">INDEX(products!$A$1:$G$49,MATCH(orders!$D374,products!$A$1:$A$49,0),MATCH(orders!L$1,products!$A$1:$G$1,0))</f>
        <v>7.17</v>
      </c>
      <c r="M374" s="4">
        <f t="shared" si="15"/>
        <v>43.02</v>
      </c>
      <c r="N374" t="str">
        <f t="shared" si="16"/>
        <v>Robusta</v>
      </c>
      <c r="O374" t="str">
        <f t="shared" si="17"/>
        <v>Light</v>
      </c>
      <c r="P374" s="5" t="str">
        <f>IF(_xlfn.XLOOKUP(Orders[[#This Row],[Customer ID]],customers!A374:A1373,customers!I374:I1373,"")="Yes","Yes","No")</f>
        <v>No</v>
      </c>
    </row>
    <row r="375" spans="1:16">
      <c r="A375" s="2" t="s">
        <v>795</v>
      </c>
      <c r="B375" s="3">
        <v>44742</v>
      </c>
      <c r="C375" s="2" t="s">
        <v>796</v>
      </c>
      <c r="D375" t="s">
        <v>117</v>
      </c>
      <c r="E375" s="2">
        <v>3</v>
      </c>
      <c r="F375" s="2" t="str">
        <f>_xlfn.XLOOKUP(C375,customers!$A$1:$A$1001,customers!B374:B1374)</f>
        <v>Hussein Olliff</v>
      </c>
      <c r="G375" s="2" t="str">
        <f>IF(_xlfn.XLOOKUP(C375,customers!$A$1:$A$1001,customers!$C$1:$C$1001,0)=0,"",(_xlfn.XLOOKUP(C375,customers!$A$1:$A$1001,customers!$C$1:$C$1001,0)))</f>
        <v/>
      </c>
      <c r="H375" s="2" t="str">
        <f>_xlfn.XLOOKUP(C375,customers!$A$1:$A$1001,customers!$G$1:$G$1001,,0)</f>
        <v>Ireland</v>
      </c>
      <c r="I375" t="str" cm="1">
        <f t="array" ref="I375">INDEX(products!$A$1:$G$49,MATCH(orders!$D375,products!$A$1:$A$49,0),MATCH(orders!I$1,products!$A$1:$G$1,0))</f>
        <v>Ara</v>
      </c>
      <c r="J375" t="str" cm="1">
        <f t="array" ref="J375">INDEX(products!$A$1:$G$49,MATCH(orders!$D375,products!$A$1:$A$49,0),MATCH(orders!J$1,products!$A$1:$G$1,0))</f>
        <v>D</v>
      </c>
      <c r="K375" cm="1">
        <f t="array" ref="K375">INDEX(products!$A$1:$G$49,MATCH(orders!$D375,products!$A$1:$A$49,0),MATCH(orders!K$1,products!$A$1:$G$1,0))</f>
        <v>0.5</v>
      </c>
      <c r="L375" s="4" cm="1">
        <f t="array" ref="L375">INDEX(products!$A$1:$G$49,MATCH(orders!$D375,products!$A$1:$A$49,0),MATCH(orders!L$1,products!$A$1:$G$1,0))</f>
        <v>5.97</v>
      </c>
      <c r="M375" s="4">
        <f t="shared" si="15"/>
        <v>17.91</v>
      </c>
      <c r="N375" t="str">
        <f t="shared" si="16"/>
        <v>Arabica</v>
      </c>
      <c r="O375" t="str">
        <f t="shared" si="17"/>
        <v>Dark</v>
      </c>
      <c r="P375" s="5" t="str">
        <f>IF(_xlfn.XLOOKUP(Orders[[#This Row],[Customer ID]],customers!A375:A1374,customers!I375:I1374,"")="Yes","Yes","No")</f>
        <v>Yes</v>
      </c>
    </row>
    <row r="376" spans="1:16">
      <c r="A376" s="2" t="s">
        <v>797</v>
      </c>
      <c r="B376" s="3">
        <v>44125</v>
      </c>
      <c r="C376" s="2" t="s">
        <v>798</v>
      </c>
      <c r="D376" t="s">
        <v>128</v>
      </c>
      <c r="E376" s="2">
        <v>4</v>
      </c>
      <c r="F376" s="2" t="str">
        <f>_xlfn.XLOOKUP(C376,customers!$A$1:$A$1001,customers!B375:B1375)</f>
        <v>Felita Eshmade</v>
      </c>
      <c r="G376" s="2" t="str">
        <f>IF(_xlfn.XLOOKUP(C376,customers!$A$1:$A$1001,customers!$C$1:$C$1001,0)=0,"",(_xlfn.XLOOKUP(C376,customers!$A$1:$A$1001,customers!$C$1:$C$1001,0)))</f>
        <v>gbamfieldae@yellowpages.com</v>
      </c>
      <c r="H376" s="2" t="str">
        <f>_xlfn.XLOOKUP(C376,customers!$A$1:$A$1001,customers!$G$1:$G$1001,,0)</f>
        <v>United States</v>
      </c>
      <c r="I376" t="str" cm="1">
        <f t="array" ref="I376">INDEX(products!$A$1:$G$49,MATCH(orders!$D376,products!$A$1:$A$49,0),MATCH(orders!I$1,products!$A$1:$G$1,0))</f>
        <v>Lib</v>
      </c>
      <c r="J376" t="str" cm="1">
        <f t="array" ref="J376">INDEX(products!$A$1:$G$49,MATCH(orders!$D376,products!$A$1:$A$49,0),MATCH(orders!J$1,products!$A$1:$G$1,0))</f>
        <v>L</v>
      </c>
      <c r="K376" cm="1">
        <f t="array" ref="K376">INDEX(products!$A$1:$G$49,MATCH(orders!$D376,products!$A$1:$A$49,0),MATCH(orders!K$1,products!$A$1:$G$1,0))</f>
        <v>0.5</v>
      </c>
      <c r="L376" s="4" cm="1">
        <f t="array" ref="L376">INDEX(products!$A$1:$G$49,MATCH(orders!$D376,products!$A$1:$A$49,0),MATCH(orders!L$1,products!$A$1:$G$1,0))</f>
        <v>9.51</v>
      </c>
      <c r="M376" s="4">
        <f t="shared" si="15"/>
        <v>38.04</v>
      </c>
      <c r="N376" t="str">
        <f t="shared" si="16"/>
        <v>Liberica</v>
      </c>
      <c r="O376" t="str">
        <f t="shared" si="17"/>
        <v>Light</v>
      </c>
      <c r="P376" s="5" t="str">
        <f>IF(_xlfn.XLOOKUP(Orders[[#This Row],[Customer ID]],customers!A376:A1375,customers!I376:I1375,"")="Yes","Yes","No")</f>
        <v>Yes</v>
      </c>
    </row>
    <row r="377" spans="1:16">
      <c r="A377" s="2" t="s">
        <v>799</v>
      </c>
      <c r="B377" s="3">
        <v>44120</v>
      </c>
      <c r="C377" s="2" t="s">
        <v>800</v>
      </c>
      <c r="D377" t="s">
        <v>89</v>
      </c>
      <c r="E377" s="2">
        <v>2</v>
      </c>
      <c r="F377" s="2" t="str">
        <f>_xlfn.XLOOKUP(C377,customers!$A$1:$A$1001,customers!B376:B1376)</f>
        <v>Hazel Iacopini</v>
      </c>
      <c r="G377" s="2" t="str">
        <f>IF(_xlfn.XLOOKUP(C377,customers!$A$1:$A$1001,customers!$C$1:$C$1001,0)=0,"",(_xlfn.XLOOKUP(C377,customers!$A$1:$A$1001,customers!$C$1:$C$1001,0)))</f>
        <v>whollingdaleaf@about.me</v>
      </c>
      <c r="H377" s="2" t="str">
        <f>_xlfn.XLOOKUP(C377,customers!$A$1:$A$1001,customers!$G$1:$G$1001,,0)</f>
        <v>United States</v>
      </c>
      <c r="I377" t="str" cm="1">
        <f t="array" ref="I377">INDEX(products!$A$1:$G$49,MATCH(orders!$D377,products!$A$1:$A$49,0),MATCH(orders!I$1,products!$A$1:$G$1,0))</f>
        <v>Ara</v>
      </c>
      <c r="J377" t="str" cm="1">
        <f t="array" ref="J377">INDEX(products!$A$1:$G$49,MATCH(orders!$D377,products!$A$1:$A$49,0),MATCH(orders!J$1,products!$A$1:$G$1,0))</f>
        <v>M</v>
      </c>
      <c r="K377" cm="1">
        <f t="array" ref="K377">INDEX(products!$A$1:$G$49,MATCH(orders!$D377,products!$A$1:$A$49,0),MATCH(orders!K$1,products!$A$1:$G$1,0))</f>
        <v>0.2</v>
      </c>
      <c r="L377" s="4" cm="1">
        <f t="array" ref="L377">INDEX(products!$A$1:$G$49,MATCH(orders!$D377,products!$A$1:$A$49,0),MATCH(orders!L$1,products!$A$1:$G$1,0))</f>
        <v>3.375</v>
      </c>
      <c r="M377" s="4">
        <f t="shared" si="15"/>
        <v>6.75</v>
      </c>
      <c r="N377" t="str">
        <f t="shared" si="16"/>
        <v>Arabica</v>
      </c>
      <c r="O377" t="str">
        <f t="shared" si="17"/>
        <v>Medium</v>
      </c>
      <c r="P377" s="5" t="str">
        <f>IF(_xlfn.XLOOKUP(Orders[[#This Row],[Customer ID]],customers!A377:A1376,customers!I377:I1376,"")="Yes","Yes","No")</f>
        <v>Yes</v>
      </c>
    </row>
    <row r="378" spans="1:16">
      <c r="A378" s="2" t="s">
        <v>801</v>
      </c>
      <c r="B378" s="3">
        <v>44097</v>
      </c>
      <c r="C378" s="2" t="s">
        <v>802</v>
      </c>
      <c r="D378" t="s">
        <v>67</v>
      </c>
      <c r="E378" s="2">
        <v>1</v>
      </c>
      <c r="F378" s="2" t="str">
        <f>_xlfn.XLOOKUP(C378,customers!$A$1:$A$1001,customers!B377:B1377)</f>
        <v>Bran Sterke</v>
      </c>
      <c r="G378" s="2" t="str">
        <f>IF(_xlfn.XLOOKUP(C378,customers!$A$1:$A$1001,customers!$C$1:$C$1001,0)=0,"",(_xlfn.XLOOKUP(C378,customers!$A$1:$A$1001,customers!$C$1:$C$1001,0)))</f>
        <v>jdeag@xrea.com</v>
      </c>
      <c r="H378" s="2" t="str">
        <f>_xlfn.XLOOKUP(C378,customers!$A$1:$A$1001,customers!$G$1:$G$1001,,0)</f>
        <v>United States</v>
      </c>
      <c r="I378" t="str" cm="1">
        <f t="array" ref="I378">INDEX(products!$A$1:$G$49,MATCH(orders!$D378,products!$A$1:$A$49,0),MATCH(orders!I$1,products!$A$1:$G$1,0))</f>
        <v>Rob</v>
      </c>
      <c r="J378" t="str" cm="1">
        <f t="array" ref="J378">INDEX(products!$A$1:$G$49,MATCH(orders!$D378,products!$A$1:$A$49,0),MATCH(orders!J$1,products!$A$1:$G$1,0))</f>
        <v>M</v>
      </c>
      <c r="K378" cm="1">
        <f t="array" ref="K378">INDEX(products!$A$1:$G$49,MATCH(orders!$D378,products!$A$1:$A$49,0),MATCH(orders!K$1,products!$A$1:$G$1,0))</f>
        <v>0.5</v>
      </c>
      <c r="L378" s="4" cm="1">
        <f t="array" ref="L378">INDEX(products!$A$1:$G$49,MATCH(orders!$D378,products!$A$1:$A$49,0),MATCH(orders!L$1,products!$A$1:$G$1,0))</f>
        <v>5.97</v>
      </c>
      <c r="M378" s="4">
        <f t="shared" si="15"/>
        <v>5.97</v>
      </c>
      <c r="N378" t="str">
        <f t="shared" si="16"/>
        <v>Robusta</v>
      </c>
      <c r="O378" t="str">
        <f t="shared" si="17"/>
        <v>Medium</v>
      </c>
      <c r="P378" s="5" t="str">
        <f>IF(_xlfn.XLOOKUP(Orders[[#This Row],[Customer ID]],customers!A378:A1377,customers!I378:I1377,"")="Yes","Yes","No")</f>
        <v>Yes</v>
      </c>
    </row>
    <row r="379" spans="1:16">
      <c r="A379" s="2" t="s">
        <v>803</v>
      </c>
      <c r="B379" s="3">
        <v>43532</v>
      </c>
      <c r="C379" s="2" t="s">
        <v>804</v>
      </c>
      <c r="D379" t="s">
        <v>146</v>
      </c>
      <c r="E379" s="2">
        <v>3</v>
      </c>
      <c r="F379" s="2" t="str">
        <f>_xlfn.XLOOKUP(C379,customers!$A$1:$A$1001,customers!B378:B1378)</f>
        <v>Philomena Traite</v>
      </c>
      <c r="G379" s="2" t="str">
        <f>IF(_xlfn.XLOOKUP(C379,customers!$A$1:$A$1001,customers!$C$1:$C$1001,0)=0,"",(_xlfn.XLOOKUP(C379,customers!$A$1:$A$1001,customers!$C$1:$C$1001,0)))</f>
        <v>vskulletah@tinyurl.com</v>
      </c>
      <c r="H379" s="2" t="str">
        <f>_xlfn.XLOOKUP(C379,customers!$A$1:$A$1001,customers!$G$1:$G$1001,,0)</f>
        <v>Ireland</v>
      </c>
      <c r="I379" t="str" cm="1">
        <f t="array" ref="I379">INDEX(products!$A$1:$G$49,MATCH(orders!$D379,products!$A$1:$A$49,0),MATCH(orders!I$1,products!$A$1:$G$1,0))</f>
        <v>Rob</v>
      </c>
      <c r="J379" t="str" cm="1">
        <f t="array" ref="J379">INDEX(products!$A$1:$G$49,MATCH(orders!$D379,products!$A$1:$A$49,0),MATCH(orders!J$1,products!$A$1:$G$1,0))</f>
        <v>D</v>
      </c>
      <c r="K379" cm="1">
        <f t="array" ref="K379">INDEX(products!$A$1:$G$49,MATCH(orders!$D379,products!$A$1:$A$49,0),MATCH(orders!K$1,products!$A$1:$G$1,0))</f>
        <v>0.2</v>
      </c>
      <c r="L379" s="4" cm="1">
        <f t="array" ref="L379">INDEX(products!$A$1:$G$49,MATCH(orders!$D379,products!$A$1:$A$49,0),MATCH(orders!L$1,products!$A$1:$G$1,0))</f>
        <v>2.685</v>
      </c>
      <c r="M379" s="4">
        <f t="shared" si="15"/>
        <v>8.055</v>
      </c>
      <c r="N379" t="str">
        <f t="shared" si="16"/>
        <v>Robusta</v>
      </c>
      <c r="O379" t="str">
        <f t="shared" si="17"/>
        <v>Dark</v>
      </c>
      <c r="P379" s="5" t="str">
        <f>IF(_xlfn.XLOOKUP(Orders[[#This Row],[Customer ID]],customers!A379:A1378,customers!I379:I1378,"")="Yes","Yes","No")</f>
        <v>No</v>
      </c>
    </row>
    <row r="380" spans="1:16">
      <c r="A380" s="2" t="s">
        <v>805</v>
      </c>
      <c r="B380" s="3">
        <v>44377</v>
      </c>
      <c r="C380" s="2" t="s">
        <v>806</v>
      </c>
      <c r="D380" t="s">
        <v>237</v>
      </c>
      <c r="E380" s="2">
        <v>3</v>
      </c>
      <c r="F380" s="2" t="str">
        <f>_xlfn.XLOOKUP(C380,customers!$A$1:$A$1001,customers!B379:B1379)</f>
        <v>Fernando Sulman</v>
      </c>
      <c r="G380" s="2" t="str">
        <f>IF(_xlfn.XLOOKUP(C380,customers!$A$1:$A$1001,customers!$C$1:$C$1001,0)=0,"",(_xlfn.XLOOKUP(C380,customers!$A$1:$A$1001,customers!$C$1:$C$1001,0)))</f>
        <v>jrudeforthai@wunderground.com</v>
      </c>
      <c r="H380" s="2" t="str">
        <f>_xlfn.XLOOKUP(C380,customers!$A$1:$A$1001,customers!$G$1:$G$1001,,0)</f>
        <v>Ireland</v>
      </c>
      <c r="I380" t="str" cm="1">
        <f t="array" ref="I380">INDEX(products!$A$1:$G$49,MATCH(orders!$D380,products!$A$1:$A$49,0),MATCH(orders!I$1,products!$A$1:$G$1,0))</f>
        <v>Ara</v>
      </c>
      <c r="J380" t="str" cm="1">
        <f t="array" ref="J380">INDEX(products!$A$1:$G$49,MATCH(orders!$D380,products!$A$1:$A$49,0),MATCH(orders!J$1,products!$A$1:$G$1,0))</f>
        <v>L</v>
      </c>
      <c r="K380" cm="1">
        <f t="array" ref="K380">INDEX(products!$A$1:$G$49,MATCH(orders!$D380,products!$A$1:$A$49,0),MATCH(orders!K$1,products!$A$1:$G$1,0))</f>
        <v>0.5</v>
      </c>
      <c r="L380" s="4" cm="1">
        <f t="array" ref="L380">INDEX(products!$A$1:$G$49,MATCH(orders!$D380,products!$A$1:$A$49,0),MATCH(orders!L$1,products!$A$1:$G$1,0))</f>
        <v>7.77</v>
      </c>
      <c r="M380" s="4">
        <f t="shared" si="15"/>
        <v>23.31</v>
      </c>
      <c r="N380" t="str">
        <f t="shared" si="16"/>
        <v>Arabica</v>
      </c>
      <c r="O380" t="str">
        <f t="shared" si="17"/>
        <v>Light</v>
      </c>
      <c r="P380" s="5" t="str">
        <f>IF(_xlfn.XLOOKUP(Orders[[#This Row],[Customer ID]],customers!A380:A1379,customers!I380:I1379,"")="Yes","Yes","No")</f>
        <v>Yes</v>
      </c>
    </row>
    <row r="381" spans="1:16">
      <c r="A381" s="2" t="s">
        <v>807</v>
      </c>
      <c r="B381" s="3">
        <v>43690</v>
      </c>
      <c r="C381" s="2" t="s">
        <v>808</v>
      </c>
      <c r="D381" t="s">
        <v>202</v>
      </c>
      <c r="E381" s="2">
        <v>6</v>
      </c>
      <c r="F381" s="2" t="str">
        <f>_xlfn.XLOOKUP(C381,customers!$A$1:$A$1001,customers!B380:B1380)</f>
        <v>Lorelei Nardoni</v>
      </c>
      <c r="G381" s="2" t="str">
        <f>IF(_xlfn.XLOOKUP(C381,customers!$A$1:$A$1001,customers!$C$1:$C$1001,0)=0,"",(_xlfn.XLOOKUP(C381,customers!$A$1:$A$1001,customers!$C$1:$C$1001,0)))</f>
        <v>atomaszewskiaj@answers.com</v>
      </c>
      <c r="H381" s="2" t="str">
        <f>_xlfn.XLOOKUP(C381,customers!$A$1:$A$1001,customers!$G$1:$G$1001,,0)</f>
        <v>United Kingdom</v>
      </c>
      <c r="I381" t="str" cm="1">
        <f t="array" ref="I381">INDEX(products!$A$1:$G$49,MATCH(orders!$D381,products!$A$1:$A$49,0),MATCH(orders!I$1,products!$A$1:$G$1,0))</f>
        <v>Rob</v>
      </c>
      <c r="J381" t="str" cm="1">
        <f t="array" ref="J381">INDEX(products!$A$1:$G$49,MATCH(orders!$D381,products!$A$1:$A$49,0),MATCH(orders!J$1,products!$A$1:$G$1,0))</f>
        <v>L</v>
      </c>
      <c r="K381" cm="1">
        <f t="array" ref="K381">INDEX(products!$A$1:$G$49,MATCH(orders!$D381,products!$A$1:$A$49,0),MATCH(orders!K$1,products!$A$1:$G$1,0))</f>
        <v>0.5</v>
      </c>
      <c r="L381" s="4" cm="1">
        <f t="array" ref="L381">INDEX(products!$A$1:$G$49,MATCH(orders!$D381,products!$A$1:$A$49,0),MATCH(orders!L$1,products!$A$1:$G$1,0))</f>
        <v>7.17</v>
      </c>
      <c r="M381" s="4">
        <f t="shared" si="15"/>
        <v>43.02</v>
      </c>
      <c r="N381" t="str">
        <f t="shared" si="16"/>
        <v>Robusta</v>
      </c>
      <c r="O381" t="str">
        <f t="shared" si="17"/>
        <v>Light</v>
      </c>
      <c r="P381" s="5" t="str">
        <f>IF(_xlfn.XLOOKUP(Orders[[#This Row],[Customer ID]],customers!A381:A1380,customers!I381:I1380,"")="Yes","Yes","No")</f>
        <v>Yes</v>
      </c>
    </row>
    <row r="382" spans="1:16">
      <c r="A382" s="2" t="s">
        <v>809</v>
      </c>
      <c r="B382" s="3">
        <v>44249</v>
      </c>
      <c r="C382" s="2" t="s">
        <v>709</v>
      </c>
      <c r="D382" t="s">
        <v>168</v>
      </c>
      <c r="E382" s="2">
        <v>3</v>
      </c>
      <c r="F382" s="2" t="str">
        <f>_xlfn.XLOOKUP(C382,customers!$A$1:$A$1001,customers!B381:B1381)</f>
        <v>Barrie Fallowes</v>
      </c>
      <c r="G382" s="2" t="str">
        <f>IF(_xlfn.XLOOKUP(C382,customers!$A$1:$A$1001,customers!$C$1:$C$1001,0)=0,"",(_xlfn.XLOOKUP(C382,customers!$A$1:$A$1001,customers!$C$1:$C$1001,0)))</f>
        <v/>
      </c>
      <c r="H382" s="2" t="str">
        <f>_xlfn.XLOOKUP(C382,customers!$A$1:$A$1001,customers!$G$1:$G$1001,,0)</f>
        <v>United States</v>
      </c>
      <c r="I382" t="str" cm="1">
        <f t="array" ref="I382">INDEX(products!$A$1:$G$49,MATCH(orders!$D382,products!$A$1:$A$49,0),MATCH(orders!I$1,products!$A$1:$G$1,0))</f>
        <v>Lib</v>
      </c>
      <c r="J382" t="str" cm="1">
        <f t="array" ref="J382">INDEX(products!$A$1:$G$49,MATCH(orders!$D382,products!$A$1:$A$49,0),MATCH(orders!J$1,products!$A$1:$G$1,0))</f>
        <v>D</v>
      </c>
      <c r="K382" cm="1">
        <f t="array" ref="K382">INDEX(products!$A$1:$G$49,MATCH(orders!$D382,products!$A$1:$A$49,0),MATCH(orders!K$1,products!$A$1:$G$1,0))</f>
        <v>0.5</v>
      </c>
      <c r="L382" s="4" cm="1">
        <f t="array" ref="L382">INDEX(products!$A$1:$G$49,MATCH(orders!$D382,products!$A$1:$A$49,0),MATCH(orders!L$1,products!$A$1:$G$1,0))</f>
        <v>7.77</v>
      </c>
      <c r="M382" s="4">
        <f t="shared" si="15"/>
        <v>23.31</v>
      </c>
      <c r="N382" t="str">
        <f t="shared" si="16"/>
        <v>Liberica</v>
      </c>
      <c r="O382" t="str">
        <f t="shared" si="17"/>
        <v>Dark</v>
      </c>
      <c r="P382" s="5" t="str">
        <f>IF(_xlfn.XLOOKUP(Orders[[#This Row],[Customer ID]],customers!A382:A1381,customers!I382:I1381,"")="Yes","Yes","No")</f>
        <v>No</v>
      </c>
    </row>
    <row r="383" spans="1:16">
      <c r="A383" s="2" t="s">
        <v>810</v>
      </c>
      <c r="B383" s="3">
        <v>44646</v>
      </c>
      <c r="C383" s="2" t="s">
        <v>811</v>
      </c>
      <c r="D383" t="s">
        <v>99</v>
      </c>
      <c r="E383" s="2">
        <v>5</v>
      </c>
      <c r="F383" s="2" t="str">
        <f>_xlfn.XLOOKUP(C383,customers!$A$1:$A$1001,customers!B382:B1382)</f>
        <v>Sharona Danilchik</v>
      </c>
      <c r="G383" s="2" t="str">
        <f>IF(_xlfn.XLOOKUP(C383,customers!$A$1:$A$1001,customers!$C$1:$C$1001,0)=0,"",(_xlfn.XLOOKUP(C383,customers!$A$1:$A$1001,customers!$C$1:$C$1001,0)))</f>
        <v>pbessal@qq.com</v>
      </c>
      <c r="H383" s="2" t="str">
        <f>_xlfn.XLOOKUP(C383,customers!$A$1:$A$1001,customers!$G$1:$G$1001,,0)</f>
        <v>United States</v>
      </c>
      <c r="I383" t="str" cm="1">
        <f t="array" ref="I383">INDEX(products!$A$1:$G$49,MATCH(orders!$D383,products!$A$1:$A$49,0),MATCH(orders!I$1,products!$A$1:$G$1,0))</f>
        <v>Ara</v>
      </c>
      <c r="J383" t="str" cm="1">
        <f t="array" ref="J383">INDEX(products!$A$1:$G$49,MATCH(orders!$D383,products!$A$1:$A$49,0),MATCH(orders!J$1,products!$A$1:$G$1,0))</f>
        <v>D</v>
      </c>
      <c r="K383" cm="1">
        <f t="array" ref="K383">INDEX(products!$A$1:$G$49,MATCH(orders!$D383,products!$A$1:$A$49,0),MATCH(orders!K$1,products!$A$1:$G$1,0))</f>
        <v>0.2</v>
      </c>
      <c r="L383" s="4" cm="1">
        <f t="array" ref="L383">INDEX(products!$A$1:$G$49,MATCH(orders!$D383,products!$A$1:$A$49,0),MATCH(orders!L$1,products!$A$1:$G$1,0))</f>
        <v>2.985</v>
      </c>
      <c r="M383" s="4">
        <f t="shared" si="15"/>
        <v>14.925</v>
      </c>
      <c r="N383" t="str">
        <f t="shared" si="16"/>
        <v>Arabica</v>
      </c>
      <c r="O383" t="str">
        <f t="shared" si="17"/>
        <v>Dark</v>
      </c>
      <c r="P383" s="5" t="str">
        <f>IF(_xlfn.XLOOKUP(Orders[[#This Row],[Customer ID]],customers!A383:A1382,customers!I383:I1382,"")="Yes","Yes","No")</f>
        <v>Yes</v>
      </c>
    </row>
    <row r="384" spans="1:16">
      <c r="A384" s="2" t="s">
        <v>812</v>
      </c>
      <c r="B384" s="3">
        <v>43840</v>
      </c>
      <c r="C384" s="2" t="s">
        <v>813</v>
      </c>
      <c r="D384" t="s">
        <v>61</v>
      </c>
      <c r="E384" s="2">
        <v>3</v>
      </c>
      <c r="F384" s="2" t="str">
        <f>_xlfn.XLOOKUP(C384,customers!$A$1:$A$1001,customers!B383:B1383)</f>
        <v>Bobby Folomkin</v>
      </c>
      <c r="G384" s="2" t="str">
        <f>IF(_xlfn.XLOOKUP(C384,customers!$A$1:$A$1001,customers!$C$1:$C$1001,0)=0,"",(_xlfn.XLOOKUP(C384,customers!$A$1:$A$1001,customers!$C$1:$C$1001,0)))</f>
        <v>ewindressam@marketwatch.com</v>
      </c>
      <c r="H384" s="2" t="str">
        <f>_xlfn.XLOOKUP(C384,customers!$A$1:$A$1001,customers!$G$1:$G$1001,,0)</f>
        <v>United States</v>
      </c>
      <c r="I384" t="str" cm="1">
        <f t="array" ref="I384">INDEX(products!$A$1:$G$49,MATCH(orders!$D384,products!$A$1:$A$49,0),MATCH(orders!I$1,products!$A$1:$G$1,0))</f>
        <v>Exc</v>
      </c>
      <c r="J384" t="str" cm="1">
        <f t="array" ref="J384">INDEX(products!$A$1:$G$49,MATCH(orders!$D384,products!$A$1:$A$49,0),MATCH(orders!J$1,products!$A$1:$G$1,0))</f>
        <v>D</v>
      </c>
      <c r="K384" cm="1">
        <f t="array" ref="K384">INDEX(products!$A$1:$G$49,MATCH(orders!$D384,products!$A$1:$A$49,0),MATCH(orders!K$1,products!$A$1:$G$1,0))</f>
        <v>0.5</v>
      </c>
      <c r="L384" s="4" cm="1">
        <f t="array" ref="L384">INDEX(products!$A$1:$G$49,MATCH(orders!$D384,products!$A$1:$A$49,0),MATCH(orders!L$1,products!$A$1:$G$1,0))</f>
        <v>7.29</v>
      </c>
      <c r="M384" s="4">
        <f t="shared" si="15"/>
        <v>21.87</v>
      </c>
      <c r="N384" t="str">
        <f t="shared" si="16"/>
        <v>Excelsa</v>
      </c>
      <c r="O384" t="str">
        <f t="shared" si="17"/>
        <v>Dark</v>
      </c>
      <c r="P384" s="5" t="str">
        <f>IF(_xlfn.XLOOKUP(Orders[[#This Row],[Customer ID]],customers!A384:A1383,customers!I384:I1383,"")="Yes","Yes","No")</f>
        <v>No</v>
      </c>
    </row>
    <row r="385" spans="1:16">
      <c r="A385" s="2" t="s">
        <v>814</v>
      </c>
      <c r="B385" s="3">
        <v>43586</v>
      </c>
      <c r="C385" s="2" t="s">
        <v>815</v>
      </c>
      <c r="D385" t="s">
        <v>221</v>
      </c>
      <c r="E385" s="2">
        <v>6</v>
      </c>
      <c r="F385" s="2" t="str">
        <f>_xlfn.XLOOKUP(C385,customers!$A$1:$A$1001,customers!B384:B1384)</f>
        <v>Riva De Micoli</v>
      </c>
      <c r="G385" s="2" t="str">
        <f>IF(_xlfn.XLOOKUP(C385,customers!$A$1:$A$1001,customers!$C$1:$C$1001,0)=0,"",(_xlfn.XLOOKUP(C385,customers!$A$1:$A$1001,customers!$C$1:$C$1001,0)))</f>
        <v/>
      </c>
      <c r="H385" s="2" t="str">
        <f>_xlfn.XLOOKUP(C385,customers!$A$1:$A$1001,customers!$G$1:$G$1001,,0)</f>
        <v>United States</v>
      </c>
      <c r="I385" t="str" cm="1">
        <f t="array" ref="I385">INDEX(products!$A$1:$G$49,MATCH(orders!$D385,products!$A$1:$A$49,0),MATCH(orders!I$1,products!$A$1:$G$1,0))</f>
        <v>Exc</v>
      </c>
      <c r="J385" t="str" cm="1">
        <f t="array" ref="J385">INDEX(products!$A$1:$G$49,MATCH(orders!$D385,products!$A$1:$A$49,0),MATCH(orders!J$1,products!$A$1:$G$1,0))</f>
        <v>L</v>
      </c>
      <c r="K385" cm="1">
        <f t="array" ref="K385">INDEX(products!$A$1:$G$49,MATCH(orders!$D385,products!$A$1:$A$49,0),MATCH(orders!K$1,products!$A$1:$G$1,0))</f>
        <v>0.5</v>
      </c>
      <c r="L385" s="4" cm="1">
        <f t="array" ref="L385">INDEX(products!$A$1:$G$49,MATCH(orders!$D385,products!$A$1:$A$49,0),MATCH(orders!L$1,products!$A$1:$G$1,0))</f>
        <v>8.91</v>
      </c>
      <c r="M385" s="4">
        <f t="shared" si="15"/>
        <v>53.46</v>
      </c>
      <c r="N385" t="str">
        <f t="shared" si="16"/>
        <v>Excelsa</v>
      </c>
      <c r="O385" t="str">
        <f t="shared" si="17"/>
        <v>Light</v>
      </c>
      <c r="P385" s="5" t="str">
        <f>IF(_xlfn.XLOOKUP(Orders[[#This Row],[Customer ID]],customers!A385:A1384,customers!I385:I1384,"")="Yes","Yes","No")</f>
        <v>Yes</v>
      </c>
    </row>
    <row r="386" spans="1:16">
      <c r="A386" s="2" t="s">
        <v>816</v>
      </c>
      <c r="B386" s="3">
        <v>43870</v>
      </c>
      <c r="C386" s="2" t="s">
        <v>817</v>
      </c>
      <c r="D386" t="s">
        <v>249</v>
      </c>
      <c r="E386" s="2">
        <v>4</v>
      </c>
      <c r="F386" s="2" t="str">
        <f>_xlfn.XLOOKUP(C386,customers!$A$1:$A$1001,customers!B385:B1385)</f>
        <v>Krishnah Incogna</v>
      </c>
      <c r="G386" s="2" t="str">
        <f>IF(_xlfn.XLOOKUP(C386,customers!$A$1:$A$1001,customers!$C$1:$C$1001,0)=0,"",(_xlfn.XLOOKUP(C386,customers!$A$1:$A$1001,customers!$C$1:$C$1001,0)))</f>
        <v/>
      </c>
      <c r="H386" s="2" t="str">
        <f>_xlfn.XLOOKUP(C386,customers!$A$1:$A$1001,customers!$G$1:$G$1001,,0)</f>
        <v>United States</v>
      </c>
      <c r="I386" t="str" cm="1">
        <f t="array" ref="I386">INDEX(products!$A$1:$G$49,MATCH(orders!$D386,products!$A$1:$A$49,0),MATCH(orders!I$1,products!$A$1:$G$1,0))</f>
        <v>Ara</v>
      </c>
      <c r="J386" t="str" cm="1">
        <f t="array" ref="J386">INDEX(products!$A$1:$G$49,MATCH(orders!$D386,products!$A$1:$A$49,0),MATCH(orders!J$1,products!$A$1:$G$1,0))</f>
        <v>L</v>
      </c>
      <c r="K386" cm="1">
        <f t="array" ref="K386">INDEX(products!$A$1:$G$49,MATCH(orders!$D386,products!$A$1:$A$49,0),MATCH(orders!K$1,products!$A$1:$G$1,0))</f>
        <v>2.5</v>
      </c>
      <c r="L386" s="4" cm="1">
        <f t="array" ref="L386">INDEX(products!$A$1:$G$49,MATCH(orders!$D386,products!$A$1:$A$49,0),MATCH(orders!L$1,products!$A$1:$G$1,0))</f>
        <v>29.785</v>
      </c>
      <c r="M386" s="4">
        <f t="shared" si="15"/>
        <v>119.14</v>
      </c>
      <c r="N386" t="str">
        <f t="shared" si="16"/>
        <v>Arabica</v>
      </c>
      <c r="O386" t="str">
        <f t="shared" si="17"/>
        <v>Light</v>
      </c>
      <c r="P386" s="5" t="str">
        <f>IF(_xlfn.XLOOKUP(Orders[[#This Row],[Customer ID]],customers!A386:A1385,customers!I386:I1385,"")="Yes","Yes","No")</f>
        <v>No</v>
      </c>
    </row>
    <row r="387" spans="1:16">
      <c r="A387" s="2" t="s">
        <v>818</v>
      </c>
      <c r="B387" s="3">
        <v>44559</v>
      </c>
      <c r="C387" s="2" t="s">
        <v>819</v>
      </c>
      <c r="D387" t="s">
        <v>123</v>
      </c>
      <c r="E387" s="2">
        <v>5</v>
      </c>
      <c r="F387" s="2" t="str">
        <f>_xlfn.XLOOKUP(C387,customers!$A$1:$A$1001,customers!B386:B1386)</f>
        <v>Martie Brimilcombe</v>
      </c>
      <c r="G387" s="2" t="str">
        <f>IF(_xlfn.XLOOKUP(C387,customers!$A$1:$A$1001,customers!$C$1:$C$1001,0)=0,"",(_xlfn.XLOOKUP(C387,customers!$A$1:$A$1001,customers!$C$1:$C$1001,0)))</f>
        <v>vbaumadierap@google.cn</v>
      </c>
      <c r="H387" s="2" t="str">
        <f>_xlfn.XLOOKUP(C387,customers!$A$1:$A$1001,customers!$G$1:$G$1001,,0)</f>
        <v>United States</v>
      </c>
      <c r="I387" t="str" cm="1">
        <f t="array" ref="I387">INDEX(products!$A$1:$G$49,MATCH(orders!$D387,products!$A$1:$A$49,0),MATCH(orders!I$1,products!$A$1:$G$1,0))</f>
        <v>Lib</v>
      </c>
      <c r="J387" t="str" cm="1">
        <f t="array" ref="J387">INDEX(products!$A$1:$G$49,MATCH(orders!$D387,products!$A$1:$A$49,0),MATCH(orders!J$1,products!$A$1:$G$1,0))</f>
        <v>M</v>
      </c>
      <c r="K387" cm="1">
        <f t="array" ref="K387">INDEX(products!$A$1:$G$49,MATCH(orders!$D387,products!$A$1:$A$49,0),MATCH(orders!K$1,products!$A$1:$G$1,0))</f>
        <v>0.5</v>
      </c>
      <c r="L387" s="4" cm="1">
        <f t="array" ref="L387">INDEX(products!$A$1:$G$49,MATCH(orders!$D387,products!$A$1:$A$49,0),MATCH(orders!L$1,products!$A$1:$G$1,0))</f>
        <v>8.73</v>
      </c>
      <c r="M387" s="4">
        <f t="shared" ref="M387:M450" si="18">L387*E387</f>
        <v>43.65</v>
      </c>
      <c r="N387" t="str">
        <f t="shared" ref="N387:N450" si="19">IF(I387="Rob","Robusta",IF(I387="Exc","Excelsa",IF(I387="Ara","Arabica",IF(I387="Lib","Liberica",""))))</f>
        <v>Liberica</v>
      </c>
      <c r="O387" t="str">
        <f t="shared" ref="O387:O450" si="20">IF(J387="M","Medium",IF(J387="L","Light",IF(J387="D","Dark","")))</f>
        <v>Medium</v>
      </c>
      <c r="P387" s="5" t="str">
        <f>IF(_xlfn.XLOOKUP(Orders[[#This Row],[Customer ID]],customers!A387:A1386,customers!I387:I1386,"")="Yes","Yes","No")</f>
        <v>Yes</v>
      </c>
    </row>
    <row r="388" spans="1:16">
      <c r="A388" s="2" t="s">
        <v>820</v>
      </c>
      <c r="B388" s="3">
        <v>44083</v>
      </c>
      <c r="C388" s="2" t="s">
        <v>821</v>
      </c>
      <c r="D388" t="s">
        <v>99</v>
      </c>
      <c r="E388" s="2">
        <v>6</v>
      </c>
      <c r="F388" s="2" t="str">
        <f>_xlfn.XLOOKUP(C388,customers!$A$1:$A$1001,customers!B387:B1387)</f>
        <v>Mellisa Mebes</v>
      </c>
      <c r="G388" s="2" t="str">
        <f>IF(_xlfn.XLOOKUP(C388,customers!$A$1:$A$1001,customers!$C$1:$C$1001,0)=0,"",(_xlfn.XLOOKUP(C388,customers!$A$1:$A$1001,customers!$C$1:$C$1001,0)))</f>
        <v/>
      </c>
      <c r="H388" s="2" t="str">
        <f>_xlfn.XLOOKUP(C388,customers!$A$1:$A$1001,customers!$G$1:$G$1001,,0)</f>
        <v>United States</v>
      </c>
      <c r="I388" t="str" cm="1">
        <f t="array" ref="I388">INDEX(products!$A$1:$G$49,MATCH(orders!$D388,products!$A$1:$A$49,0),MATCH(orders!I$1,products!$A$1:$G$1,0))</f>
        <v>Ara</v>
      </c>
      <c r="J388" t="str" cm="1">
        <f t="array" ref="J388">INDEX(products!$A$1:$G$49,MATCH(orders!$D388,products!$A$1:$A$49,0),MATCH(orders!J$1,products!$A$1:$G$1,0))</f>
        <v>D</v>
      </c>
      <c r="K388" cm="1">
        <f t="array" ref="K388">INDEX(products!$A$1:$G$49,MATCH(orders!$D388,products!$A$1:$A$49,0),MATCH(orders!K$1,products!$A$1:$G$1,0))</f>
        <v>0.2</v>
      </c>
      <c r="L388" s="4" cm="1">
        <f t="array" ref="L388">INDEX(products!$A$1:$G$49,MATCH(orders!$D388,products!$A$1:$A$49,0),MATCH(orders!L$1,products!$A$1:$G$1,0))</f>
        <v>2.985</v>
      </c>
      <c r="M388" s="4">
        <f t="shared" si="18"/>
        <v>17.91</v>
      </c>
      <c r="N388" t="str">
        <f t="shared" si="19"/>
        <v>Arabica</v>
      </c>
      <c r="O388" t="str">
        <f t="shared" si="20"/>
        <v>Dark</v>
      </c>
      <c r="P388" s="5" t="str">
        <f>IF(_xlfn.XLOOKUP(Orders[[#This Row],[Customer ID]],customers!A388:A1387,customers!I388:I1387,"")="Yes","Yes","No")</f>
        <v>Yes</v>
      </c>
    </row>
    <row r="389" spans="1:16">
      <c r="A389" s="2" t="s">
        <v>822</v>
      </c>
      <c r="B389" s="3">
        <v>44455</v>
      </c>
      <c r="C389" s="2" t="s">
        <v>823</v>
      </c>
      <c r="D389" t="s">
        <v>182</v>
      </c>
      <c r="E389" s="2">
        <v>5</v>
      </c>
      <c r="F389" s="2" t="str">
        <f>_xlfn.XLOOKUP(C389,customers!$A$1:$A$1001,customers!B388:B1388)</f>
        <v>Dorette Hinemoor</v>
      </c>
      <c r="G389" s="2" t="str">
        <f>IF(_xlfn.XLOOKUP(C389,customers!$A$1:$A$1001,customers!$C$1:$C$1001,0)=0,"",(_xlfn.XLOOKUP(C389,customers!$A$1:$A$1001,customers!$C$1:$C$1001,0)))</f>
        <v>sweldsar@wired.com</v>
      </c>
      <c r="H389" s="2" t="str">
        <f>_xlfn.XLOOKUP(C389,customers!$A$1:$A$1001,customers!$G$1:$G$1001,,0)</f>
        <v>United States</v>
      </c>
      <c r="I389" t="str" cm="1">
        <f t="array" ref="I389">INDEX(products!$A$1:$G$49,MATCH(orders!$D389,products!$A$1:$A$49,0),MATCH(orders!I$1,products!$A$1:$G$1,0))</f>
        <v>Exc</v>
      </c>
      <c r="J389" t="str" cm="1">
        <f t="array" ref="J389">INDEX(products!$A$1:$G$49,MATCH(orders!$D389,products!$A$1:$A$49,0),MATCH(orders!J$1,products!$A$1:$G$1,0))</f>
        <v>L</v>
      </c>
      <c r="K389" cm="1">
        <f t="array" ref="K389">INDEX(products!$A$1:$G$49,MATCH(orders!$D389,products!$A$1:$A$49,0),MATCH(orders!K$1,products!$A$1:$G$1,0))</f>
        <v>1</v>
      </c>
      <c r="L389" s="4" cm="1">
        <f t="array" ref="L389">INDEX(products!$A$1:$G$49,MATCH(orders!$D389,products!$A$1:$A$49,0),MATCH(orders!L$1,products!$A$1:$G$1,0))</f>
        <v>14.85</v>
      </c>
      <c r="M389" s="4">
        <f t="shared" si="18"/>
        <v>74.25</v>
      </c>
      <c r="N389" t="str">
        <f t="shared" si="19"/>
        <v>Excelsa</v>
      </c>
      <c r="O389" t="str">
        <f t="shared" si="20"/>
        <v>Light</v>
      </c>
      <c r="P389" s="5" t="str">
        <f>IF(_xlfn.XLOOKUP(Orders[[#This Row],[Customer ID]],customers!A389:A1388,customers!I389:I1388,"")="Yes","Yes","No")</f>
        <v>Yes</v>
      </c>
    </row>
    <row r="390" spans="1:16">
      <c r="A390" s="2" t="s">
        <v>824</v>
      </c>
      <c r="B390" s="3">
        <v>44130</v>
      </c>
      <c r="C390" s="2" t="s">
        <v>825</v>
      </c>
      <c r="D390" t="s">
        <v>83</v>
      </c>
      <c r="E390" s="2">
        <v>3</v>
      </c>
      <c r="F390" s="2" t="str">
        <f>_xlfn.XLOOKUP(C390,customers!$A$1:$A$1001,customers!B389:B1389)</f>
        <v>Jule Deehan</v>
      </c>
      <c r="G390" s="2" t="str">
        <f>IF(_xlfn.XLOOKUP(C390,customers!$A$1:$A$1001,customers!$C$1:$C$1001,0)=0,"",(_xlfn.XLOOKUP(C390,customers!$A$1:$A$1001,customers!$C$1:$C$1001,0)))</f>
        <v>msarvaras@artisteer.com</v>
      </c>
      <c r="H390" s="2" t="str">
        <f>_xlfn.XLOOKUP(C390,customers!$A$1:$A$1001,customers!$G$1:$G$1001,,0)</f>
        <v>United States</v>
      </c>
      <c r="I390" t="str" cm="1">
        <f t="array" ref="I390">INDEX(products!$A$1:$G$49,MATCH(orders!$D390,products!$A$1:$A$49,0),MATCH(orders!I$1,products!$A$1:$G$1,0))</f>
        <v>Lib</v>
      </c>
      <c r="J390" t="str" cm="1">
        <f t="array" ref="J390">INDEX(products!$A$1:$G$49,MATCH(orders!$D390,products!$A$1:$A$49,0),MATCH(orders!J$1,products!$A$1:$G$1,0))</f>
        <v>D</v>
      </c>
      <c r="K390" cm="1">
        <f t="array" ref="K390">INDEX(products!$A$1:$G$49,MATCH(orders!$D390,products!$A$1:$A$49,0),MATCH(orders!K$1,products!$A$1:$G$1,0))</f>
        <v>0.2</v>
      </c>
      <c r="L390" s="4" cm="1">
        <f t="array" ref="L390">INDEX(products!$A$1:$G$49,MATCH(orders!$D390,products!$A$1:$A$49,0),MATCH(orders!L$1,products!$A$1:$G$1,0))</f>
        <v>3.885</v>
      </c>
      <c r="M390" s="4">
        <f t="shared" si="18"/>
        <v>11.655</v>
      </c>
      <c r="N390" t="str">
        <f t="shared" si="19"/>
        <v>Liberica</v>
      </c>
      <c r="O390" t="str">
        <f t="shared" si="20"/>
        <v>Dark</v>
      </c>
      <c r="P390" s="5" t="str">
        <f>IF(_xlfn.XLOOKUP(Orders[[#This Row],[Customer ID]],customers!A390:A1389,customers!I390:I1389,"")="Yes","Yes","No")</f>
        <v>Yes</v>
      </c>
    </row>
    <row r="391" spans="1:16">
      <c r="A391" s="2" t="s">
        <v>826</v>
      </c>
      <c r="B391" s="3">
        <v>43536</v>
      </c>
      <c r="C391" s="2" t="s">
        <v>827</v>
      </c>
      <c r="D391" t="s">
        <v>168</v>
      </c>
      <c r="E391" s="2">
        <v>3</v>
      </c>
      <c r="F391" s="2" t="str">
        <f>_xlfn.XLOOKUP(C391,customers!$A$1:$A$1001,customers!B390:B1390)</f>
        <v>Devora Maton</v>
      </c>
      <c r="G391" s="2" t="str">
        <f>IF(_xlfn.XLOOKUP(C391,customers!$A$1:$A$1001,customers!$C$1:$C$1001,0)=0,"",(_xlfn.XLOOKUP(C391,customers!$A$1:$A$1001,customers!$C$1:$C$1001,0)))</f>
        <v>ahavickat@nsw.gov.au</v>
      </c>
      <c r="H391" s="2" t="str">
        <f>_xlfn.XLOOKUP(C391,customers!$A$1:$A$1001,customers!$G$1:$G$1001,,0)</f>
        <v>United States</v>
      </c>
      <c r="I391" t="str" cm="1">
        <f t="array" ref="I391">INDEX(products!$A$1:$G$49,MATCH(orders!$D391,products!$A$1:$A$49,0),MATCH(orders!I$1,products!$A$1:$G$1,0))</f>
        <v>Lib</v>
      </c>
      <c r="J391" t="str" cm="1">
        <f t="array" ref="J391">INDEX(products!$A$1:$G$49,MATCH(orders!$D391,products!$A$1:$A$49,0),MATCH(orders!J$1,products!$A$1:$G$1,0))</f>
        <v>D</v>
      </c>
      <c r="K391" cm="1">
        <f t="array" ref="K391">INDEX(products!$A$1:$G$49,MATCH(orders!$D391,products!$A$1:$A$49,0),MATCH(orders!K$1,products!$A$1:$G$1,0))</f>
        <v>0.5</v>
      </c>
      <c r="L391" s="4" cm="1">
        <f t="array" ref="L391">INDEX(products!$A$1:$G$49,MATCH(orders!$D391,products!$A$1:$A$49,0),MATCH(orders!L$1,products!$A$1:$G$1,0))</f>
        <v>7.77</v>
      </c>
      <c r="M391" s="4">
        <f t="shared" si="18"/>
        <v>23.31</v>
      </c>
      <c r="N391" t="str">
        <f t="shared" si="19"/>
        <v>Liberica</v>
      </c>
      <c r="O391" t="str">
        <f t="shared" si="20"/>
        <v>Dark</v>
      </c>
      <c r="P391" s="5" t="str">
        <f>IF(_xlfn.XLOOKUP(Orders[[#This Row],[Customer ID]],customers!A391:A1390,customers!I391:I1390,"")="Yes","Yes","No")</f>
        <v>Yes</v>
      </c>
    </row>
    <row r="392" spans="1:16">
      <c r="A392" s="2" t="s">
        <v>828</v>
      </c>
      <c r="B392" s="3">
        <v>44245</v>
      </c>
      <c r="C392" s="2" t="s">
        <v>829</v>
      </c>
      <c r="D392" t="s">
        <v>61</v>
      </c>
      <c r="E392" s="2">
        <v>2</v>
      </c>
      <c r="F392" s="2" t="str">
        <f>_xlfn.XLOOKUP(C392,customers!$A$1:$A$1001,customers!B391:B1391)</f>
        <v>Verne Dunkerley</v>
      </c>
      <c r="G392" s="2" t="str">
        <f>IF(_xlfn.XLOOKUP(C392,customers!$A$1:$A$1001,customers!$C$1:$C$1001,0)=0,"",(_xlfn.XLOOKUP(C392,customers!$A$1:$A$1001,customers!$C$1:$C$1001,0)))</f>
        <v>sdivinyau@ask.com</v>
      </c>
      <c r="H392" s="2" t="str">
        <f>_xlfn.XLOOKUP(C392,customers!$A$1:$A$1001,customers!$G$1:$G$1001,,0)</f>
        <v>United States</v>
      </c>
      <c r="I392" t="str" cm="1">
        <f t="array" ref="I392">INDEX(products!$A$1:$G$49,MATCH(orders!$D392,products!$A$1:$A$49,0),MATCH(orders!I$1,products!$A$1:$G$1,0))</f>
        <v>Exc</v>
      </c>
      <c r="J392" t="str" cm="1">
        <f t="array" ref="J392">INDEX(products!$A$1:$G$49,MATCH(orders!$D392,products!$A$1:$A$49,0),MATCH(orders!J$1,products!$A$1:$G$1,0))</f>
        <v>D</v>
      </c>
      <c r="K392" cm="1">
        <f t="array" ref="K392">INDEX(products!$A$1:$G$49,MATCH(orders!$D392,products!$A$1:$A$49,0),MATCH(orders!K$1,products!$A$1:$G$1,0))</f>
        <v>0.5</v>
      </c>
      <c r="L392" s="4" cm="1">
        <f t="array" ref="L392">INDEX(products!$A$1:$G$49,MATCH(orders!$D392,products!$A$1:$A$49,0),MATCH(orders!L$1,products!$A$1:$G$1,0))</f>
        <v>7.29</v>
      </c>
      <c r="M392" s="4">
        <f t="shared" si="18"/>
        <v>14.58</v>
      </c>
      <c r="N392" t="str">
        <f t="shared" si="19"/>
        <v>Excelsa</v>
      </c>
      <c r="O392" t="str">
        <f t="shared" si="20"/>
        <v>Dark</v>
      </c>
      <c r="P392" s="5" t="str">
        <f>IF(_xlfn.XLOOKUP(Orders[[#This Row],[Customer ID]],customers!A392:A1391,customers!I392:I1391,"")="Yes","Yes","No")</f>
        <v>Yes</v>
      </c>
    </row>
    <row r="393" spans="1:16">
      <c r="A393" s="2" t="s">
        <v>830</v>
      </c>
      <c r="B393" s="3">
        <v>44133</v>
      </c>
      <c r="C393" s="2" t="s">
        <v>831</v>
      </c>
      <c r="D393" t="s">
        <v>112</v>
      </c>
      <c r="E393" s="2">
        <v>2</v>
      </c>
      <c r="F393" s="2" t="str">
        <f>_xlfn.XLOOKUP(C393,customers!$A$1:$A$1001,customers!B392:B1392)</f>
        <v>Adorne Gregoratti</v>
      </c>
      <c r="G393" s="2" t="str">
        <f>IF(_xlfn.XLOOKUP(C393,customers!$A$1:$A$1001,customers!$C$1:$C$1001,0)=0,"",(_xlfn.XLOOKUP(C393,customers!$A$1:$A$1001,customers!$C$1:$C$1001,0)))</f>
        <v>inorquoyav@businessweek.com</v>
      </c>
      <c r="H393" s="2" t="str">
        <f>_xlfn.XLOOKUP(C393,customers!$A$1:$A$1001,customers!$G$1:$G$1001,,0)</f>
        <v>United States</v>
      </c>
      <c r="I393" t="str" cm="1">
        <f t="array" ref="I393">INDEX(products!$A$1:$G$49,MATCH(orders!$D393,products!$A$1:$A$49,0),MATCH(orders!I$1,products!$A$1:$G$1,0))</f>
        <v>Ara</v>
      </c>
      <c r="J393" t="str" cm="1">
        <f t="array" ref="J393">INDEX(products!$A$1:$G$49,MATCH(orders!$D393,products!$A$1:$A$49,0),MATCH(orders!J$1,products!$A$1:$G$1,0))</f>
        <v>M</v>
      </c>
      <c r="K393" cm="1">
        <f t="array" ref="K393">INDEX(products!$A$1:$G$49,MATCH(orders!$D393,products!$A$1:$A$49,0),MATCH(orders!K$1,products!$A$1:$G$1,0))</f>
        <v>0.5</v>
      </c>
      <c r="L393" s="4" cm="1">
        <f t="array" ref="L393">INDEX(products!$A$1:$G$49,MATCH(orders!$D393,products!$A$1:$A$49,0),MATCH(orders!L$1,products!$A$1:$G$1,0))</f>
        <v>6.75</v>
      </c>
      <c r="M393" s="4">
        <f t="shared" si="18"/>
        <v>13.5</v>
      </c>
      <c r="N393" t="str">
        <f t="shared" si="19"/>
        <v>Arabica</v>
      </c>
      <c r="O393" t="str">
        <f t="shared" si="20"/>
        <v>Medium</v>
      </c>
      <c r="P393" s="5" t="str">
        <f>IF(_xlfn.XLOOKUP(Orders[[#This Row],[Customer ID]],customers!A393:A1392,customers!I393:I1392,"")="Yes","Yes","No")</f>
        <v>No</v>
      </c>
    </row>
    <row r="394" spans="1:16">
      <c r="A394" s="2" t="s">
        <v>832</v>
      </c>
      <c r="B394" s="3">
        <v>44445</v>
      </c>
      <c r="C394" s="2" t="s">
        <v>833</v>
      </c>
      <c r="D394" t="s">
        <v>182</v>
      </c>
      <c r="E394" s="2">
        <v>6</v>
      </c>
      <c r="F394" s="2" t="str">
        <f>_xlfn.XLOOKUP(C394,customers!$A$1:$A$1001,customers!B393:B1393)</f>
        <v>Graeme Whitehead</v>
      </c>
      <c r="G394" s="2" t="str">
        <f>IF(_xlfn.XLOOKUP(C394,customers!$A$1:$A$1001,customers!$C$1:$C$1001,0)=0,"",(_xlfn.XLOOKUP(C394,customers!$A$1:$A$1001,customers!$C$1:$C$1001,0)))</f>
        <v>aiddisonaw@usa.gov</v>
      </c>
      <c r="H394" s="2" t="str">
        <f>_xlfn.XLOOKUP(C394,customers!$A$1:$A$1001,customers!$G$1:$G$1001,,0)</f>
        <v>United States</v>
      </c>
      <c r="I394" t="str" cm="1">
        <f t="array" ref="I394">INDEX(products!$A$1:$G$49,MATCH(orders!$D394,products!$A$1:$A$49,0),MATCH(orders!I$1,products!$A$1:$G$1,0))</f>
        <v>Exc</v>
      </c>
      <c r="J394" t="str" cm="1">
        <f t="array" ref="J394">INDEX(products!$A$1:$G$49,MATCH(orders!$D394,products!$A$1:$A$49,0),MATCH(orders!J$1,products!$A$1:$G$1,0))</f>
        <v>L</v>
      </c>
      <c r="K394" cm="1">
        <f t="array" ref="K394">INDEX(products!$A$1:$G$49,MATCH(orders!$D394,products!$A$1:$A$49,0),MATCH(orders!K$1,products!$A$1:$G$1,0))</f>
        <v>1</v>
      </c>
      <c r="L394" s="4" cm="1">
        <f t="array" ref="L394">INDEX(products!$A$1:$G$49,MATCH(orders!$D394,products!$A$1:$A$49,0),MATCH(orders!L$1,products!$A$1:$G$1,0))</f>
        <v>14.85</v>
      </c>
      <c r="M394" s="4">
        <f t="shared" si="18"/>
        <v>89.1</v>
      </c>
      <c r="N394" t="str">
        <f t="shared" si="19"/>
        <v>Excelsa</v>
      </c>
      <c r="O394" t="str">
        <f t="shared" si="20"/>
        <v>Light</v>
      </c>
      <c r="P394" s="5" t="str">
        <f>IF(_xlfn.XLOOKUP(Orders[[#This Row],[Customer ID]],customers!A394:A1393,customers!I394:I1393,"")="Yes","Yes","No")</f>
        <v>No</v>
      </c>
    </row>
    <row r="395" spans="1:16">
      <c r="A395" s="2" t="s">
        <v>832</v>
      </c>
      <c r="B395" s="3">
        <v>44445</v>
      </c>
      <c r="C395" s="2" t="s">
        <v>833</v>
      </c>
      <c r="D395" t="s">
        <v>160</v>
      </c>
      <c r="E395" s="2">
        <v>1</v>
      </c>
      <c r="F395" s="2" t="str">
        <f>_xlfn.XLOOKUP(C395,customers!$A$1:$A$1001,customers!B394:B1394)</f>
        <v>Haslett Jodrelle</v>
      </c>
      <c r="G395" s="2" t="str">
        <f>IF(_xlfn.XLOOKUP(C395,customers!$A$1:$A$1001,customers!$C$1:$C$1001,0)=0,"",(_xlfn.XLOOKUP(C395,customers!$A$1:$A$1001,customers!$C$1:$C$1001,0)))</f>
        <v>aiddisonaw@usa.gov</v>
      </c>
      <c r="H395" s="2" t="str">
        <f>_xlfn.XLOOKUP(C395,customers!$A$1:$A$1001,customers!$G$1:$G$1001,,0)</f>
        <v>United States</v>
      </c>
      <c r="I395" t="str" cm="1">
        <f t="array" ref="I395">INDEX(products!$A$1:$G$49,MATCH(orders!$D395,products!$A$1:$A$49,0),MATCH(orders!I$1,products!$A$1:$G$1,0))</f>
        <v>Ara</v>
      </c>
      <c r="J395" t="str" cm="1">
        <f t="array" ref="J395">INDEX(products!$A$1:$G$49,MATCH(orders!$D395,products!$A$1:$A$49,0),MATCH(orders!J$1,products!$A$1:$G$1,0))</f>
        <v>L</v>
      </c>
      <c r="K395" cm="1">
        <f t="array" ref="K395">INDEX(products!$A$1:$G$49,MATCH(orders!$D395,products!$A$1:$A$49,0),MATCH(orders!K$1,products!$A$1:$G$1,0))</f>
        <v>0.2</v>
      </c>
      <c r="L395" s="4" cm="1">
        <f t="array" ref="L395">INDEX(products!$A$1:$G$49,MATCH(orders!$D395,products!$A$1:$A$49,0),MATCH(orders!L$1,products!$A$1:$G$1,0))</f>
        <v>3.885</v>
      </c>
      <c r="M395" s="4">
        <f t="shared" si="18"/>
        <v>3.885</v>
      </c>
      <c r="N395" t="str">
        <f t="shared" si="19"/>
        <v>Arabica</v>
      </c>
      <c r="O395" t="str">
        <f t="shared" si="20"/>
        <v>Light</v>
      </c>
      <c r="P395" s="5" t="str">
        <f>IF(_xlfn.XLOOKUP(Orders[[#This Row],[Customer ID]],customers!A395:A1394,customers!I395:I1394,"")="Yes","Yes","No")</f>
        <v>No</v>
      </c>
    </row>
    <row r="396" spans="1:16">
      <c r="A396" s="2" t="s">
        <v>834</v>
      </c>
      <c r="B396" s="3">
        <v>44083</v>
      </c>
      <c r="C396" s="2" t="s">
        <v>835</v>
      </c>
      <c r="D396" t="s">
        <v>55</v>
      </c>
      <c r="E396" s="2">
        <v>4</v>
      </c>
      <c r="F396" s="2" t="str">
        <f>_xlfn.XLOOKUP(C396,customers!$A$1:$A$1001,customers!B395:B1395)</f>
        <v>Kaela Nottram</v>
      </c>
      <c r="G396" s="2" t="str">
        <f>IF(_xlfn.XLOOKUP(C396,customers!$A$1:$A$1001,customers!$C$1:$C$1001,0)=0,"",(_xlfn.XLOOKUP(C396,customers!$A$1:$A$1001,customers!$C$1:$C$1001,0)))</f>
        <v>rlongfielday@bluehost.com</v>
      </c>
      <c r="H396" s="2" t="str">
        <f>_xlfn.XLOOKUP(C396,customers!$A$1:$A$1001,customers!$G$1:$G$1001,,0)</f>
        <v>United States</v>
      </c>
      <c r="I396" t="str" cm="1">
        <f t="array" ref="I396">INDEX(products!$A$1:$G$49,MATCH(orders!$D396,products!$A$1:$A$49,0),MATCH(orders!I$1,products!$A$1:$G$1,0))</f>
        <v>Rob</v>
      </c>
      <c r="J396" t="str" cm="1">
        <f t="array" ref="J396">INDEX(products!$A$1:$G$49,MATCH(orders!$D396,products!$A$1:$A$49,0),MATCH(orders!J$1,products!$A$1:$G$1,0))</f>
        <v>L</v>
      </c>
      <c r="K396" cm="1">
        <f t="array" ref="K396">INDEX(products!$A$1:$G$49,MATCH(orders!$D396,products!$A$1:$A$49,0),MATCH(orders!K$1,products!$A$1:$G$1,0))</f>
        <v>2.5</v>
      </c>
      <c r="L396" s="4" cm="1">
        <f t="array" ref="L396">INDEX(products!$A$1:$G$49,MATCH(orders!$D396,products!$A$1:$A$49,0),MATCH(orders!L$1,products!$A$1:$G$1,0))</f>
        <v>27.485</v>
      </c>
      <c r="M396" s="4">
        <f t="shared" si="18"/>
        <v>109.94</v>
      </c>
      <c r="N396" t="str">
        <f t="shared" si="19"/>
        <v>Robusta</v>
      </c>
      <c r="O396" t="str">
        <f t="shared" si="20"/>
        <v>Light</v>
      </c>
      <c r="P396" s="5" t="str">
        <f>IF(_xlfn.XLOOKUP(Orders[[#This Row],[Customer ID]],customers!A396:A1395,customers!I396:I1395,"")="Yes","Yes","No")</f>
        <v>No</v>
      </c>
    </row>
    <row r="397" spans="1:16">
      <c r="A397" s="2" t="s">
        <v>836</v>
      </c>
      <c r="B397" s="3">
        <v>44465</v>
      </c>
      <c r="C397" s="2" t="s">
        <v>837</v>
      </c>
      <c r="D397" t="s">
        <v>168</v>
      </c>
      <c r="E397" s="2">
        <v>6</v>
      </c>
      <c r="F397" s="2" t="str">
        <f>_xlfn.XLOOKUP(C397,customers!$A$1:$A$1001,customers!B396:B1396)</f>
        <v>Silvan McShea</v>
      </c>
      <c r="G397" s="2" t="str">
        <f>IF(_xlfn.XLOOKUP(C397,customers!$A$1:$A$1001,customers!$C$1:$C$1001,0)=0,"",(_xlfn.XLOOKUP(C397,customers!$A$1:$A$1001,customers!$C$1:$C$1001,0)))</f>
        <v>gkislingburyaz@samsung.com</v>
      </c>
      <c r="H397" s="2" t="str">
        <f>_xlfn.XLOOKUP(C397,customers!$A$1:$A$1001,customers!$G$1:$G$1001,,0)</f>
        <v>United States</v>
      </c>
      <c r="I397" t="str" cm="1">
        <f t="array" ref="I397">INDEX(products!$A$1:$G$49,MATCH(orders!$D397,products!$A$1:$A$49,0),MATCH(orders!I$1,products!$A$1:$G$1,0))</f>
        <v>Lib</v>
      </c>
      <c r="J397" t="str" cm="1">
        <f t="array" ref="J397">INDEX(products!$A$1:$G$49,MATCH(orders!$D397,products!$A$1:$A$49,0),MATCH(orders!J$1,products!$A$1:$G$1,0))</f>
        <v>D</v>
      </c>
      <c r="K397" cm="1">
        <f t="array" ref="K397">INDEX(products!$A$1:$G$49,MATCH(orders!$D397,products!$A$1:$A$49,0),MATCH(orders!K$1,products!$A$1:$G$1,0))</f>
        <v>0.5</v>
      </c>
      <c r="L397" s="4" cm="1">
        <f t="array" ref="L397">INDEX(products!$A$1:$G$49,MATCH(orders!$D397,products!$A$1:$A$49,0),MATCH(orders!L$1,products!$A$1:$G$1,0))</f>
        <v>7.77</v>
      </c>
      <c r="M397" s="4">
        <f t="shared" si="18"/>
        <v>46.62</v>
      </c>
      <c r="N397" t="str">
        <f t="shared" si="19"/>
        <v>Liberica</v>
      </c>
      <c r="O397" t="str">
        <f t="shared" si="20"/>
        <v>Dark</v>
      </c>
      <c r="P397" s="5" t="str">
        <f>IF(_xlfn.XLOOKUP(Orders[[#This Row],[Customer ID]],customers!A397:A1396,customers!I397:I1396,"")="Yes","Yes","No")</f>
        <v>Yes</v>
      </c>
    </row>
    <row r="398" spans="1:16">
      <c r="A398" s="2" t="s">
        <v>838</v>
      </c>
      <c r="B398" s="3">
        <v>44140</v>
      </c>
      <c r="C398" s="2" t="s">
        <v>839</v>
      </c>
      <c r="D398" t="s">
        <v>237</v>
      </c>
      <c r="E398" s="2">
        <v>5</v>
      </c>
      <c r="F398" s="2" t="str">
        <f>_xlfn.XLOOKUP(C398,customers!$A$1:$A$1001,customers!B397:B1397)</f>
        <v>Jereme Gippes</v>
      </c>
      <c r="G398" s="2" t="str">
        <f>IF(_xlfn.XLOOKUP(C398,customers!$A$1:$A$1001,customers!$C$1:$C$1001,0)=0,"",(_xlfn.XLOOKUP(C398,customers!$A$1:$A$1001,customers!$C$1:$C$1001,0)))</f>
        <v>xgibbonsb0@artisteer.com</v>
      </c>
      <c r="H398" s="2" t="str">
        <f>_xlfn.XLOOKUP(C398,customers!$A$1:$A$1001,customers!$G$1:$G$1001,,0)</f>
        <v>United States</v>
      </c>
      <c r="I398" t="str" cm="1">
        <f t="array" ref="I398">INDEX(products!$A$1:$G$49,MATCH(orders!$D398,products!$A$1:$A$49,0),MATCH(orders!I$1,products!$A$1:$G$1,0))</f>
        <v>Ara</v>
      </c>
      <c r="J398" t="str" cm="1">
        <f t="array" ref="J398">INDEX(products!$A$1:$G$49,MATCH(orders!$D398,products!$A$1:$A$49,0),MATCH(orders!J$1,products!$A$1:$G$1,0))</f>
        <v>L</v>
      </c>
      <c r="K398" cm="1">
        <f t="array" ref="K398">INDEX(products!$A$1:$G$49,MATCH(orders!$D398,products!$A$1:$A$49,0),MATCH(orders!K$1,products!$A$1:$G$1,0))</f>
        <v>0.5</v>
      </c>
      <c r="L398" s="4" cm="1">
        <f t="array" ref="L398">INDEX(products!$A$1:$G$49,MATCH(orders!$D398,products!$A$1:$A$49,0),MATCH(orders!L$1,products!$A$1:$G$1,0))</f>
        <v>7.77</v>
      </c>
      <c r="M398" s="4">
        <f t="shared" si="18"/>
        <v>38.85</v>
      </c>
      <c r="N398" t="str">
        <f t="shared" si="19"/>
        <v>Arabica</v>
      </c>
      <c r="O398" t="str">
        <f t="shared" si="20"/>
        <v>Light</v>
      </c>
      <c r="P398" s="5" t="str">
        <f>IF(_xlfn.XLOOKUP(Orders[[#This Row],[Customer ID]],customers!A398:A1397,customers!I398:I1397,"")="Yes","Yes","No")</f>
        <v>No</v>
      </c>
    </row>
    <row r="399" spans="1:16">
      <c r="A399" s="2" t="s">
        <v>840</v>
      </c>
      <c r="B399" s="3">
        <v>43720</v>
      </c>
      <c r="C399" s="2" t="s">
        <v>841</v>
      </c>
      <c r="D399" t="s">
        <v>168</v>
      </c>
      <c r="E399" s="2">
        <v>4</v>
      </c>
      <c r="F399" s="2" t="str">
        <f>_xlfn.XLOOKUP(C399,customers!$A$1:$A$1001,customers!B398:B1398)</f>
        <v>Gregorius Trengrove</v>
      </c>
      <c r="G399" s="2" t="str">
        <f>IF(_xlfn.XLOOKUP(C399,customers!$A$1:$A$1001,customers!$C$1:$C$1001,0)=0,"",(_xlfn.XLOOKUP(C399,customers!$A$1:$A$1001,customers!$C$1:$C$1001,0)))</f>
        <v>fparresb1@imageshack.us</v>
      </c>
      <c r="H399" s="2" t="str">
        <f>_xlfn.XLOOKUP(C399,customers!$A$1:$A$1001,customers!$G$1:$G$1001,,0)</f>
        <v>United States</v>
      </c>
      <c r="I399" t="str" cm="1">
        <f t="array" ref="I399">INDEX(products!$A$1:$G$49,MATCH(orders!$D399,products!$A$1:$A$49,0),MATCH(orders!I$1,products!$A$1:$G$1,0))</f>
        <v>Lib</v>
      </c>
      <c r="J399" t="str" cm="1">
        <f t="array" ref="J399">INDEX(products!$A$1:$G$49,MATCH(orders!$D399,products!$A$1:$A$49,0),MATCH(orders!J$1,products!$A$1:$G$1,0))</f>
        <v>D</v>
      </c>
      <c r="K399" cm="1">
        <f t="array" ref="K399">INDEX(products!$A$1:$G$49,MATCH(orders!$D399,products!$A$1:$A$49,0),MATCH(orders!K$1,products!$A$1:$G$1,0))</f>
        <v>0.5</v>
      </c>
      <c r="L399" s="4" cm="1">
        <f t="array" ref="L399">INDEX(products!$A$1:$G$49,MATCH(orders!$D399,products!$A$1:$A$49,0),MATCH(orders!L$1,products!$A$1:$G$1,0))</f>
        <v>7.77</v>
      </c>
      <c r="M399" s="4">
        <f t="shared" si="18"/>
        <v>31.08</v>
      </c>
      <c r="N399" t="str">
        <f t="shared" si="19"/>
        <v>Liberica</v>
      </c>
      <c r="O399" t="str">
        <f t="shared" si="20"/>
        <v>Dark</v>
      </c>
      <c r="P399" s="5" t="str">
        <f>IF(_xlfn.XLOOKUP(Orders[[#This Row],[Customer ID]],customers!A399:A1398,customers!I399:I1398,"")="Yes","Yes","No")</f>
        <v>Yes</v>
      </c>
    </row>
    <row r="400" spans="1:16">
      <c r="A400" s="2" t="s">
        <v>842</v>
      </c>
      <c r="B400" s="3">
        <v>43677</v>
      </c>
      <c r="C400" s="2" t="s">
        <v>843</v>
      </c>
      <c r="D400" t="s">
        <v>99</v>
      </c>
      <c r="E400" s="2">
        <v>6</v>
      </c>
      <c r="F400" s="2" t="str">
        <f>_xlfn.XLOOKUP(C400,customers!$A$1:$A$1001,customers!B399:B1399)</f>
        <v>Merell Zanazzi</v>
      </c>
      <c r="G400" s="2" t="str">
        <f>IF(_xlfn.XLOOKUP(C400,customers!$A$1:$A$1001,customers!$C$1:$C$1001,0)=0,"",(_xlfn.XLOOKUP(C400,customers!$A$1:$A$1001,customers!$C$1:$C$1001,0)))</f>
        <v>gsibrayb2@wsj.com</v>
      </c>
      <c r="H400" s="2" t="str">
        <f>_xlfn.XLOOKUP(C400,customers!$A$1:$A$1001,customers!$G$1:$G$1001,,0)</f>
        <v>United States</v>
      </c>
      <c r="I400" t="str" cm="1">
        <f t="array" ref="I400">INDEX(products!$A$1:$G$49,MATCH(orders!$D400,products!$A$1:$A$49,0),MATCH(orders!I$1,products!$A$1:$G$1,0))</f>
        <v>Ara</v>
      </c>
      <c r="J400" t="str" cm="1">
        <f t="array" ref="J400">INDEX(products!$A$1:$G$49,MATCH(orders!$D400,products!$A$1:$A$49,0),MATCH(orders!J$1,products!$A$1:$G$1,0))</f>
        <v>D</v>
      </c>
      <c r="K400" cm="1">
        <f t="array" ref="K400">INDEX(products!$A$1:$G$49,MATCH(orders!$D400,products!$A$1:$A$49,0),MATCH(orders!K$1,products!$A$1:$G$1,0))</f>
        <v>0.2</v>
      </c>
      <c r="L400" s="4" cm="1">
        <f t="array" ref="L400">INDEX(products!$A$1:$G$49,MATCH(orders!$D400,products!$A$1:$A$49,0),MATCH(orders!L$1,products!$A$1:$G$1,0))</f>
        <v>2.985</v>
      </c>
      <c r="M400" s="4">
        <f t="shared" si="18"/>
        <v>17.91</v>
      </c>
      <c r="N400" t="str">
        <f t="shared" si="19"/>
        <v>Arabica</v>
      </c>
      <c r="O400" t="str">
        <f t="shared" si="20"/>
        <v>Dark</v>
      </c>
      <c r="P400" s="5" t="str">
        <f>IF(_xlfn.XLOOKUP(Orders[[#This Row],[Customer ID]],customers!A400:A1399,customers!I400:I1399,"")="Yes","Yes","No")</f>
        <v>Yes</v>
      </c>
    </row>
    <row r="401" spans="1:16">
      <c r="A401" s="2" t="s">
        <v>844</v>
      </c>
      <c r="B401" s="3">
        <v>43539</v>
      </c>
      <c r="C401" s="2" t="s">
        <v>845</v>
      </c>
      <c r="D401" t="s">
        <v>575</v>
      </c>
      <c r="E401" s="2">
        <v>6</v>
      </c>
      <c r="F401" s="2" t="str">
        <f>_xlfn.XLOOKUP(C401,customers!$A$1:$A$1001,customers!B400:B1400)</f>
        <v>Guenevere Ruggen</v>
      </c>
      <c r="G401" s="2" t="str">
        <f>IF(_xlfn.XLOOKUP(C401,customers!$A$1:$A$1001,customers!$C$1:$C$1001,0)=0,"",(_xlfn.XLOOKUP(C401,customers!$A$1:$A$1001,customers!$C$1:$C$1001,0)))</f>
        <v>ihotchkinb3@mit.edu</v>
      </c>
      <c r="H401" s="2" t="str">
        <f>_xlfn.XLOOKUP(C401,customers!$A$1:$A$1001,customers!$G$1:$G$1001,,0)</f>
        <v>United Kingdom</v>
      </c>
      <c r="I401" t="str" cm="1">
        <f t="array" ref="I401">INDEX(products!$A$1:$G$49,MATCH(orders!$D401,products!$A$1:$A$49,0),MATCH(orders!I$1,products!$A$1:$G$1,0))</f>
        <v>Exc</v>
      </c>
      <c r="J401" t="str" cm="1">
        <f t="array" ref="J401">INDEX(products!$A$1:$G$49,MATCH(orders!$D401,products!$A$1:$A$49,0),MATCH(orders!J$1,products!$A$1:$G$1,0))</f>
        <v>D</v>
      </c>
      <c r="K401" cm="1">
        <f t="array" ref="K401">INDEX(products!$A$1:$G$49,MATCH(orders!$D401,products!$A$1:$A$49,0),MATCH(orders!K$1,products!$A$1:$G$1,0))</f>
        <v>2.5</v>
      </c>
      <c r="L401" s="4" cm="1">
        <f t="array" ref="L401">INDEX(products!$A$1:$G$49,MATCH(orders!$D401,products!$A$1:$A$49,0),MATCH(orders!L$1,products!$A$1:$G$1,0))</f>
        <v>27.945</v>
      </c>
      <c r="M401" s="4">
        <f t="shared" si="18"/>
        <v>167.67</v>
      </c>
      <c r="N401" t="str">
        <f t="shared" si="19"/>
        <v>Excelsa</v>
      </c>
      <c r="O401" t="str">
        <f t="shared" si="20"/>
        <v>Dark</v>
      </c>
      <c r="P401" s="5" t="str">
        <f>IF(_xlfn.XLOOKUP(Orders[[#This Row],[Customer ID]],customers!A401:A1400,customers!I401:I1400,"")="Yes","Yes","No")</f>
        <v>No</v>
      </c>
    </row>
    <row r="402" spans="1:16">
      <c r="A402" s="2" t="s">
        <v>846</v>
      </c>
      <c r="B402" s="3">
        <v>44332</v>
      </c>
      <c r="C402" s="2" t="s">
        <v>847</v>
      </c>
      <c r="D402" t="s">
        <v>177</v>
      </c>
      <c r="E402" s="2">
        <v>4</v>
      </c>
      <c r="F402" s="2" t="str">
        <f>_xlfn.XLOOKUP(C402,customers!$A$1:$A$1001,customers!B401:B1401)</f>
        <v>Man Fright</v>
      </c>
      <c r="G402" s="2" t="str">
        <f>IF(_xlfn.XLOOKUP(C402,customers!$A$1:$A$1001,customers!$C$1:$C$1001,0)=0,"",(_xlfn.XLOOKUP(C402,customers!$A$1:$A$1001,customers!$C$1:$C$1001,0)))</f>
        <v>nbroadberrieb4@gnu.org</v>
      </c>
      <c r="H402" s="2" t="str">
        <f>_xlfn.XLOOKUP(C402,customers!$A$1:$A$1001,customers!$G$1:$G$1001,,0)</f>
        <v>United States</v>
      </c>
      <c r="I402" t="str" cm="1">
        <f t="array" ref="I402">INDEX(products!$A$1:$G$49,MATCH(orders!$D402,products!$A$1:$A$49,0),MATCH(orders!I$1,products!$A$1:$G$1,0))</f>
        <v>Lib</v>
      </c>
      <c r="J402" t="str" cm="1">
        <f t="array" ref="J402">INDEX(products!$A$1:$G$49,MATCH(orders!$D402,products!$A$1:$A$49,0),MATCH(orders!J$1,products!$A$1:$G$1,0))</f>
        <v>L</v>
      </c>
      <c r="K402" cm="1">
        <f t="array" ref="K402">INDEX(products!$A$1:$G$49,MATCH(orders!$D402,products!$A$1:$A$49,0),MATCH(orders!K$1,products!$A$1:$G$1,0))</f>
        <v>1</v>
      </c>
      <c r="L402" s="4" cm="1">
        <f t="array" ref="L402">INDEX(products!$A$1:$G$49,MATCH(orders!$D402,products!$A$1:$A$49,0),MATCH(orders!L$1,products!$A$1:$G$1,0))</f>
        <v>15.85</v>
      </c>
      <c r="M402" s="4">
        <f t="shared" si="18"/>
        <v>63.4</v>
      </c>
      <c r="N402" t="str">
        <f t="shared" si="19"/>
        <v>Liberica</v>
      </c>
      <c r="O402" t="str">
        <f t="shared" si="20"/>
        <v>Light</v>
      </c>
      <c r="P402" s="5" t="str">
        <f>IF(_xlfn.XLOOKUP(Orders[[#This Row],[Customer ID]],customers!A402:A1401,customers!I402:I1401,"")="Yes","Yes","No")</f>
        <v>No</v>
      </c>
    </row>
    <row r="403" spans="1:16">
      <c r="A403" s="2" t="s">
        <v>848</v>
      </c>
      <c r="B403" s="3">
        <v>43591</v>
      </c>
      <c r="C403" s="2" t="s">
        <v>849</v>
      </c>
      <c r="D403" t="s">
        <v>122</v>
      </c>
      <c r="E403" s="2">
        <v>2</v>
      </c>
      <c r="F403" s="2" t="str">
        <f>_xlfn.XLOOKUP(C403,customers!$A$1:$A$1001,customers!B402:B1402)</f>
        <v>Caddric Krzysztofiak</v>
      </c>
      <c r="G403" s="2" t="str">
        <f>IF(_xlfn.XLOOKUP(C403,customers!$A$1:$A$1001,customers!$C$1:$C$1001,0)=0,"",(_xlfn.XLOOKUP(C403,customers!$A$1:$A$1001,customers!$C$1:$C$1001,0)))</f>
        <v>rpithcockb5@yellowbook.com</v>
      </c>
      <c r="H403" s="2" t="str">
        <f>_xlfn.XLOOKUP(C403,customers!$A$1:$A$1001,customers!$G$1:$G$1001,,0)</f>
        <v>United States</v>
      </c>
      <c r="I403" t="str" cm="1">
        <f t="array" ref="I403">INDEX(products!$A$1:$G$49,MATCH(orders!$D403,products!$A$1:$A$49,0),MATCH(orders!I$1,products!$A$1:$G$1,0))</f>
        <v>Lib</v>
      </c>
      <c r="J403" t="str" cm="1">
        <f t="array" ref="J403">INDEX(products!$A$1:$G$49,MATCH(orders!$D403,products!$A$1:$A$49,0),MATCH(orders!J$1,products!$A$1:$G$1,0))</f>
        <v>M</v>
      </c>
      <c r="K403" cm="1">
        <f t="array" ref="K403">INDEX(products!$A$1:$G$49,MATCH(orders!$D403,products!$A$1:$A$49,0),MATCH(orders!K$1,products!$A$1:$G$1,0))</f>
        <v>0.2</v>
      </c>
      <c r="L403" s="4" cm="1">
        <f t="array" ref="L403">INDEX(products!$A$1:$G$49,MATCH(orders!$D403,products!$A$1:$A$49,0),MATCH(orders!L$1,products!$A$1:$G$1,0))</f>
        <v>4.365</v>
      </c>
      <c r="M403" s="4">
        <f t="shared" si="18"/>
        <v>8.73</v>
      </c>
      <c r="N403" t="str">
        <f t="shared" si="19"/>
        <v>Liberica</v>
      </c>
      <c r="O403" t="str">
        <f t="shared" si="20"/>
        <v>Medium</v>
      </c>
      <c r="P403" s="5" t="str">
        <f>IF(_xlfn.XLOOKUP(Orders[[#This Row],[Customer ID]],customers!A403:A1402,customers!I403:I1402,"")="Yes","Yes","No")</f>
        <v>Yes</v>
      </c>
    </row>
    <row r="404" spans="1:16">
      <c r="A404" s="2" t="s">
        <v>850</v>
      </c>
      <c r="B404" s="3">
        <v>43502</v>
      </c>
      <c r="C404" s="2" t="s">
        <v>851</v>
      </c>
      <c r="D404" t="s">
        <v>224</v>
      </c>
      <c r="E404" s="2">
        <v>3</v>
      </c>
      <c r="F404" s="2" t="str">
        <f>_xlfn.XLOOKUP(C404,customers!$A$1:$A$1001,customers!B403:B1403)</f>
        <v>Jammie Cloke</v>
      </c>
      <c r="G404" s="2" t="str">
        <f>IF(_xlfn.XLOOKUP(C404,customers!$A$1:$A$1001,customers!$C$1:$C$1001,0)=0,"",(_xlfn.XLOOKUP(C404,customers!$A$1:$A$1001,customers!$C$1:$C$1001,0)))</f>
        <v>gcroysdaleb6@nih.gov</v>
      </c>
      <c r="H404" s="2" t="str">
        <f>_xlfn.XLOOKUP(C404,customers!$A$1:$A$1001,customers!$G$1:$G$1001,,0)</f>
        <v>United States</v>
      </c>
      <c r="I404" t="str" cm="1">
        <f t="array" ref="I404">INDEX(products!$A$1:$G$49,MATCH(orders!$D404,products!$A$1:$A$49,0),MATCH(orders!I$1,products!$A$1:$G$1,0))</f>
        <v>Rob</v>
      </c>
      <c r="J404" t="str" cm="1">
        <f t="array" ref="J404">INDEX(products!$A$1:$G$49,MATCH(orders!$D404,products!$A$1:$A$49,0),MATCH(orders!J$1,products!$A$1:$G$1,0))</f>
        <v>D</v>
      </c>
      <c r="K404" cm="1">
        <f t="array" ref="K404">INDEX(products!$A$1:$G$49,MATCH(orders!$D404,products!$A$1:$A$49,0),MATCH(orders!K$1,products!$A$1:$G$1,0))</f>
        <v>1</v>
      </c>
      <c r="L404" s="4" cm="1">
        <f t="array" ref="L404">INDEX(products!$A$1:$G$49,MATCH(orders!$D404,products!$A$1:$A$49,0),MATCH(orders!L$1,products!$A$1:$G$1,0))</f>
        <v>8.95</v>
      </c>
      <c r="M404" s="4">
        <f t="shared" si="18"/>
        <v>26.85</v>
      </c>
      <c r="N404" t="str">
        <f t="shared" si="19"/>
        <v>Robusta</v>
      </c>
      <c r="O404" t="str">
        <f t="shared" si="20"/>
        <v>Dark</v>
      </c>
      <c r="P404" s="5" t="str">
        <f>IF(_xlfn.XLOOKUP(Orders[[#This Row],[Customer ID]],customers!A404:A1403,customers!I404:I1403,"")="Yes","Yes","No")</f>
        <v>Yes</v>
      </c>
    </row>
    <row r="405" spans="1:16">
      <c r="A405" s="2" t="s">
        <v>852</v>
      </c>
      <c r="B405" s="3">
        <v>44295</v>
      </c>
      <c r="C405" s="2" t="s">
        <v>853</v>
      </c>
      <c r="D405" t="s">
        <v>64</v>
      </c>
      <c r="E405" s="2">
        <v>2</v>
      </c>
      <c r="F405" s="2" t="str">
        <f>_xlfn.XLOOKUP(C405,customers!$A$1:$A$1001,customers!B404:B1404)</f>
        <v>Kathleen Diable</v>
      </c>
      <c r="G405" s="2" t="str">
        <f>IF(_xlfn.XLOOKUP(C405,customers!$A$1:$A$1001,customers!$C$1:$C$1001,0)=0,"",(_xlfn.XLOOKUP(C405,customers!$A$1:$A$1001,customers!$C$1:$C$1001,0)))</f>
        <v>bgozzettb7@github.com</v>
      </c>
      <c r="H405" s="2" t="str">
        <f>_xlfn.XLOOKUP(C405,customers!$A$1:$A$1001,customers!$G$1:$G$1001,,0)</f>
        <v>United States</v>
      </c>
      <c r="I405" t="str" cm="1">
        <f t="array" ref="I405">INDEX(products!$A$1:$G$49,MATCH(orders!$D405,products!$A$1:$A$49,0),MATCH(orders!I$1,products!$A$1:$G$1,0))</f>
        <v>Lib</v>
      </c>
      <c r="J405" t="str" cm="1">
        <f t="array" ref="J405">INDEX(products!$A$1:$G$49,MATCH(orders!$D405,products!$A$1:$A$49,0),MATCH(orders!J$1,products!$A$1:$G$1,0))</f>
        <v>L</v>
      </c>
      <c r="K405" cm="1">
        <f t="array" ref="K405">INDEX(products!$A$1:$G$49,MATCH(orders!$D405,products!$A$1:$A$49,0),MATCH(orders!K$1,products!$A$1:$G$1,0))</f>
        <v>0.2</v>
      </c>
      <c r="L405" s="4" cm="1">
        <f t="array" ref="L405">INDEX(products!$A$1:$G$49,MATCH(orders!$D405,products!$A$1:$A$49,0),MATCH(orders!L$1,products!$A$1:$G$1,0))</f>
        <v>4.755</v>
      </c>
      <c r="M405" s="4">
        <f t="shared" si="18"/>
        <v>9.51</v>
      </c>
      <c r="N405" t="str">
        <f t="shared" si="19"/>
        <v>Liberica</v>
      </c>
      <c r="O405" t="str">
        <f t="shared" si="20"/>
        <v>Light</v>
      </c>
      <c r="P405" s="5" t="str">
        <f>IF(_xlfn.XLOOKUP(Orders[[#This Row],[Customer ID]],customers!A405:A1404,customers!I405:I1404,"")="Yes","Yes","No")</f>
        <v>No</v>
      </c>
    </row>
    <row r="406" spans="1:16">
      <c r="A406" s="2" t="s">
        <v>854</v>
      </c>
      <c r="B406" s="3">
        <v>43971</v>
      </c>
      <c r="C406" s="2" t="s">
        <v>855</v>
      </c>
      <c r="D406" t="s">
        <v>72</v>
      </c>
      <c r="E406" s="2">
        <v>4</v>
      </c>
      <c r="F406" s="2" t="str">
        <f>_xlfn.XLOOKUP(C406,customers!$A$1:$A$1001,customers!B405:B1405)</f>
        <v>Agretha Melland</v>
      </c>
      <c r="G406" s="2" t="str">
        <f>IF(_xlfn.XLOOKUP(C406,customers!$A$1:$A$1001,customers!$C$1:$C$1001,0)=0,"",(_xlfn.XLOOKUP(C406,customers!$A$1:$A$1001,customers!$C$1:$C$1001,0)))</f>
        <v>tcraggsb8@house.gov</v>
      </c>
      <c r="H406" s="2" t="str">
        <f>_xlfn.XLOOKUP(C406,customers!$A$1:$A$1001,customers!$G$1:$G$1001,,0)</f>
        <v>Ireland</v>
      </c>
      <c r="I406" t="str" cm="1">
        <f t="array" ref="I406">INDEX(products!$A$1:$G$49,MATCH(orders!$D406,products!$A$1:$A$49,0),MATCH(orders!I$1,products!$A$1:$G$1,0))</f>
        <v>Ara</v>
      </c>
      <c r="J406" t="str" cm="1">
        <f t="array" ref="J406">INDEX(products!$A$1:$G$49,MATCH(orders!$D406,products!$A$1:$A$49,0),MATCH(orders!J$1,products!$A$1:$G$1,0))</f>
        <v>D</v>
      </c>
      <c r="K406" cm="1">
        <f t="array" ref="K406">INDEX(products!$A$1:$G$49,MATCH(orders!$D406,products!$A$1:$A$49,0),MATCH(orders!K$1,products!$A$1:$G$1,0))</f>
        <v>1</v>
      </c>
      <c r="L406" s="4" cm="1">
        <f t="array" ref="L406">INDEX(products!$A$1:$G$49,MATCH(orders!$D406,products!$A$1:$A$49,0),MATCH(orders!L$1,products!$A$1:$G$1,0))</f>
        <v>9.95</v>
      </c>
      <c r="M406" s="4">
        <f t="shared" si="18"/>
        <v>39.8</v>
      </c>
      <c r="N406" t="str">
        <f t="shared" si="19"/>
        <v>Arabica</v>
      </c>
      <c r="O406" t="str">
        <f t="shared" si="20"/>
        <v>Dark</v>
      </c>
      <c r="P406" s="5" t="str">
        <f>IF(_xlfn.XLOOKUP(Orders[[#This Row],[Customer ID]],customers!A406:A1405,customers!I406:I1405,"")="Yes","Yes","No")</f>
        <v>No</v>
      </c>
    </row>
    <row r="407" spans="1:16">
      <c r="A407" s="2" t="s">
        <v>856</v>
      </c>
      <c r="B407" s="3">
        <v>44167</v>
      </c>
      <c r="C407" s="2" t="s">
        <v>857</v>
      </c>
      <c r="D407" t="s">
        <v>48</v>
      </c>
      <c r="E407" s="2">
        <v>3</v>
      </c>
      <c r="F407" s="2" t="str">
        <f>_xlfn.XLOOKUP(C407,customers!$A$1:$A$1001,customers!B406:B1406)</f>
        <v>Alberta Balsdone</v>
      </c>
      <c r="G407" s="2" t="str">
        <f>IF(_xlfn.XLOOKUP(C407,customers!$A$1:$A$1001,customers!$C$1:$C$1001,0)=0,"",(_xlfn.XLOOKUP(C407,customers!$A$1:$A$1001,customers!$C$1:$C$1001,0)))</f>
        <v>lcullrfordb9@xing.com</v>
      </c>
      <c r="H407" s="2" t="str">
        <f>_xlfn.XLOOKUP(C407,customers!$A$1:$A$1001,customers!$G$1:$G$1001,,0)</f>
        <v>United States</v>
      </c>
      <c r="I407" t="str" cm="1">
        <f t="array" ref="I407">INDEX(products!$A$1:$G$49,MATCH(orders!$D407,products!$A$1:$A$49,0),MATCH(orders!I$1,products!$A$1:$G$1,0))</f>
        <v>Exc</v>
      </c>
      <c r="J407" t="str" cm="1">
        <f t="array" ref="J407">INDEX(products!$A$1:$G$49,MATCH(orders!$D407,products!$A$1:$A$49,0),MATCH(orders!J$1,products!$A$1:$G$1,0))</f>
        <v>M</v>
      </c>
      <c r="K407" cm="1">
        <f t="array" ref="K407">INDEX(products!$A$1:$G$49,MATCH(orders!$D407,products!$A$1:$A$49,0),MATCH(orders!K$1,products!$A$1:$G$1,0))</f>
        <v>0.5</v>
      </c>
      <c r="L407" s="4" cm="1">
        <f t="array" ref="L407">INDEX(products!$A$1:$G$49,MATCH(orders!$D407,products!$A$1:$A$49,0),MATCH(orders!L$1,products!$A$1:$G$1,0))</f>
        <v>8.25</v>
      </c>
      <c r="M407" s="4">
        <f t="shared" si="18"/>
        <v>24.75</v>
      </c>
      <c r="N407" t="str">
        <f t="shared" si="19"/>
        <v>Excelsa</v>
      </c>
      <c r="O407" t="str">
        <f t="shared" si="20"/>
        <v>Medium</v>
      </c>
      <c r="P407" s="5" t="str">
        <f>IF(_xlfn.XLOOKUP(Orders[[#This Row],[Customer ID]],customers!A407:A1406,customers!I407:I1406,"")="Yes","Yes","No")</f>
        <v>Yes</v>
      </c>
    </row>
    <row r="408" spans="1:16">
      <c r="A408" s="2" t="s">
        <v>858</v>
      </c>
      <c r="B408" s="3">
        <v>44416</v>
      </c>
      <c r="C408" s="2" t="s">
        <v>859</v>
      </c>
      <c r="D408" t="s">
        <v>54</v>
      </c>
      <c r="E408" s="2">
        <v>5</v>
      </c>
      <c r="F408" s="2" t="str">
        <f>_xlfn.XLOOKUP(C408,customers!$A$1:$A$1001,customers!B407:B1407)</f>
        <v>Micky Glover</v>
      </c>
      <c r="G408" s="2" t="str">
        <f>IF(_xlfn.XLOOKUP(C408,customers!$A$1:$A$1001,customers!$C$1:$C$1001,0)=0,"",(_xlfn.XLOOKUP(C408,customers!$A$1:$A$1001,customers!$C$1:$C$1001,0)))</f>
        <v>arizonba@xing.com</v>
      </c>
      <c r="H408" s="2" t="str">
        <f>_xlfn.XLOOKUP(C408,customers!$A$1:$A$1001,customers!$G$1:$G$1001,,0)</f>
        <v>United States</v>
      </c>
      <c r="I408" t="str" cm="1">
        <f t="array" ref="I408">INDEX(products!$A$1:$G$49,MATCH(orders!$D408,products!$A$1:$A$49,0),MATCH(orders!I$1,products!$A$1:$G$1,0))</f>
        <v>Exc</v>
      </c>
      <c r="J408" t="str" cm="1">
        <f t="array" ref="J408">INDEX(products!$A$1:$G$49,MATCH(orders!$D408,products!$A$1:$A$49,0),MATCH(orders!J$1,products!$A$1:$G$1,0))</f>
        <v>M</v>
      </c>
      <c r="K408" cm="1">
        <f t="array" ref="K408">INDEX(products!$A$1:$G$49,MATCH(orders!$D408,products!$A$1:$A$49,0),MATCH(orders!K$1,products!$A$1:$G$1,0))</f>
        <v>1</v>
      </c>
      <c r="L408" s="4" cm="1">
        <f t="array" ref="L408">INDEX(products!$A$1:$G$49,MATCH(orders!$D408,products!$A$1:$A$49,0),MATCH(orders!L$1,products!$A$1:$G$1,0))</f>
        <v>13.75</v>
      </c>
      <c r="M408" s="4">
        <f t="shared" si="18"/>
        <v>68.75</v>
      </c>
      <c r="N408" t="str">
        <f t="shared" si="19"/>
        <v>Excelsa</v>
      </c>
      <c r="O408" t="str">
        <f t="shared" si="20"/>
        <v>Medium</v>
      </c>
      <c r="P408" s="5" t="str">
        <f>IF(_xlfn.XLOOKUP(Orders[[#This Row],[Customer ID]],customers!A408:A1407,customers!I408:I1407,"")="Yes","Yes","No")</f>
        <v>Yes</v>
      </c>
    </row>
    <row r="409" spans="1:16">
      <c r="A409" s="2" t="s">
        <v>860</v>
      </c>
      <c r="B409" s="3">
        <v>44595</v>
      </c>
      <c r="C409" s="2" t="s">
        <v>861</v>
      </c>
      <c r="D409" t="s">
        <v>48</v>
      </c>
      <c r="E409" s="2">
        <v>6</v>
      </c>
      <c r="F409" s="2" t="str">
        <f>_xlfn.XLOOKUP(C409,customers!$A$1:$A$1001,customers!B408:B1408)</f>
        <v>Silvanus Enefer</v>
      </c>
      <c r="G409" s="2" t="str">
        <f>IF(_xlfn.XLOOKUP(C409,customers!$A$1:$A$1001,customers!$C$1:$C$1001,0)=0,"",(_xlfn.XLOOKUP(C409,customers!$A$1:$A$1001,customers!$C$1:$C$1001,0)))</f>
        <v/>
      </c>
      <c r="H409" s="2" t="str">
        <f>_xlfn.XLOOKUP(C409,customers!$A$1:$A$1001,customers!$G$1:$G$1001,,0)</f>
        <v>Ireland</v>
      </c>
      <c r="I409" t="str" cm="1">
        <f t="array" ref="I409">INDEX(products!$A$1:$G$49,MATCH(orders!$D409,products!$A$1:$A$49,0),MATCH(orders!I$1,products!$A$1:$G$1,0))</f>
        <v>Exc</v>
      </c>
      <c r="J409" t="str" cm="1">
        <f t="array" ref="J409">INDEX(products!$A$1:$G$49,MATCH(orders!$D409,products!$A$1:$A$49,0),MATCH(orders!J$1,products!$A$1:$G$1,0))</f>
        <v>M</v>
      </c>
      <c r="K409" cm="1">
        <f t="array" ref="K409">INDEX(products!$A$1:$G$49,MATCH(orders!$D409,products!$A$1:$A$49,0),MATCH(orders!K$1,products!$A$1:$G$1,0))</f>
        <v>0.5</v>
      </c>
      <c r="L409" s="4" cm="1">
        <f t="array" ref="L409">INDEX(products!$A$1:$G$49,MATCH(orders!$D409,products!$A$1:$A$49,0),MATCH(orders!L$1,products!$A$1:$G$1,0))</f>
        <v>8.25</v>
      </c>
      <c r="M409" s="4">
        <f t="shared" si="18"/>
        <v>49.5</v>
      </c>
      <c r="N409" t="str">
        <f t="shared" si="19"/>
        <v>Excelsa</v>
      </c>
      <c r="O409" t="str">
        <f t="shared" si="20"/>
        <v>Medium</v>
      </c>
      <c r="P409" s="5" t="str">
        <f>IF(_xlfn.XLOOKUP(Orders[[#This Row],[Customer ID]],customers!A409:A1408,customers!I409:I1408,"")="Yes","Yes","No")</f>
        <v>No</v>
      </c>
    </row>
    <row r="410" spans="1:16">
      <c r="A410" s="2" t="s">
        <v>862</v>
      </c>
      <c r="B410" s="3">
        <v>44659</v>
      </c>
      <c r="C410" s="2" t="s">
        <v>863</v>
      </c>
      <c r="D410" t="s">
        <v>216</v>
      </c>
      <c r="E410" s="2">
        <v>2</v>
      </c>
      <c r="F410" s="2" t="str">
        <f>_xlfn.XLOOKUP(C410,customers!$A$1:$A$1001,customers!B409:B1409)</f>
        <v>Marvin Gundry</v>
      </c>
      <c r="G410" s="2" t="str">
        <f>IF(_xlfn.XLOOKUP(C410,customers!$A$1:$A$1001,customers!$C$1:$C$1001,0)=0,"",(_xlfn.XLOOKUP(C410,customers!$A$1:$A$1001,customers!$C$1:$C$1001,0)))</f>
        <v>fmiellbc@spiegel.de</v>
      </c>
      <c r="H410" s="2" t="str">
        <f>_xlfn.XLOOKUP(C410,customers!$A$1:$A$1001,customers!$G$1:$G$1001,,0)</f>
        <v>United States</v>
      </c>
      <c r="I410" t="str" cm="1">
        <f t="array" ref="I410">INDEX(products!$A$1:$G$49,MATCH(orders!$D410,products!$A$1:$A$49,0),MATCH(orders!I$1,products!$A$1:$G$1,0))</f>
        <v>Ara</v>
      </c>
      <c r="J410" t="str" cm="1">
        <f t="array" ref="J410">INDEX(products!$A$1:$G$49,MATCH(orders!$D410,products!$A$1:$A$49,0),MATCH(orders!J$1,products!$A$1:$G$1,0))</f>
        <v>M</v>
      </c>
      <c r="K410" cm="1">
        <f t="array" ref="K410">INDEX(products!$A$1:$G$49,MATCH(orders!$D410,products!$A$1:$A$49,0),MATCH(orders!K$1,products!$A$1:$G$1,0))</f>
        <v>2.5</v>
      </c>
      <c r="L410" s="4" cm="1">
        <f t="array" ref="L410">INDEX(products!$A$1:$G$49,MATCH(orders!$D410,products!$A$1:$A$49,0),MATCH(orders!L$1,products!$A$1:$G$1,0))</f>
        <v>25.875</v>
      </c>
      <c r="M410" s="4">
        <f t="shared" si="18"/>
        <v>51.75</v>
      </c>
      <c r="N410" t="str">
        <f t="shared" si="19"/>
        <v>Arabica</v>
      </c>
      <c r="O410" t="str">
        <f t="shared" si="20"/>
        <v>Medium</v>
      </c>
      <c r="P410" s="5" t="str">
        <f>IF(_xlfn.XLOOKUP(Orders[[#This Row],[Customer ID]],customers!A410:A1409,customers!I410:I1409,"")="Yes","Yes","No")</f>
        <v>Yes</v>
      </c>
    </row>
    <row r="411" spans="1:16">
      <c r="A411" s="2" t="s">
        <v>864</v>
      </c>
      <c r="B411" s="3">
        <v>44203</v>
      </c>
      <c r="C411" s="2" t="s">
        <v>865</v>
      </c>
      <c r="D411" t="s">
        <v>177</v>
      </c>
      <c r="E411" s="2">
        <v>3</v>
      </c>
      <c r="F411" s="2" t="str">
        <f>_xlfn.XLOOKUP(C411,customers!$A$1:$A$1001,customers!B410:B1410)</f>
        <v>Allis Wilmore</v>
      </c>
      <c r="G411" s="2" t="str">
        <f>IF(_xlfn.XLOOKUP(C411,customers!$A$1:$A$1001,customers!$C$1:$C$1001,0)=0,"",(_xlfn.XLOOKUP(C411,customers!$A$1:$A$1001,customers!$C$1:$C$1001,0)))</f>
        <v/>
      </c>
      <c r="H411" s="2" t="str">
        <f>_xlfn.XLOOKUP(C411,customers!$A$1:$A$1001,customers!$G$1:$G$1001,,0)</f>
        <v>Ireland</v>
      </c>
      <c r="I411" t="str" cm="1">
        <f t="array" ref="I411">INDEX(products!$A$1:$G$49,MATCH(orders!$D411,products!$A$1:$A$49,0),MATCH(orders!I$1,products!$A$1:$G$1,0))</f>
        <v>Lib</v>
      </c>
      <c r="J411" t="str" cm="1">
        <f t="array" ref="J411">INDEX(products!$A$1:$G$49,MATCH(orders!$D411,products!$A$1:$A$49,0),MATCH(orders!J$1,products!$A$1:$G$1,0))</f>
        <v>L</v>
      </c>
      <c r="K411" cm="1">
        <f t="array" ref="K411">INDEX(products!$A$1:$G$49,MATCH(orders!$D411,products!$A$1:$A$49,0),MATCH(orders!K$1,products!$A$1:$G$1,0))</f>
        <v>1</v>
      </c>
      <c r="L411" s="4" cm="1">
        <f t="array" ref="L411">INDEX(products!$A$1:$G$49,MATCH(orders!$D411,products!$A$1:$A$49,0),MATCH(orders!L$1,products!$A$1:$G$1,0))</f>
        <v>15.85</v>
      </c>
      <c r="M411" s="4">
        <f t="shared" si="18"/>
        <v>47.55</v>
      </c>
      <c r="N411" t="str">
        <f t="shared" si="19"/>
        <v>Liberica</v>
      </c>
      <c r="O411" t="str">
        <f t="shared" si="20"/>
        <v>Light</v>
      </c>
      <c r="P411" s="5" t="str">
        <f>IF(_xlfn.XLOOKUP(Orders[[#This Row],[Customer ID]],customers!A411:A1410,customers!I411:I1410,"")="Yes","Yes","No")</f>
        <v>Yes</v>
      </c>
    </row>
    <row r="412" spans="1:16">
      <c r="A412" s="2" t="s">
        <v>866</v>
      </c>
      <c r="B412" s="3">
        <v>44441</v>
      </c>
      <c r="C412" s="2" t="s">
        <v>867</v>
      </c>
      <c r="D412" t="s">
        <v>160</v>
      </c>
      <c r="E412" s="2">
        <v>4</v>
      </c>
      <c r="F412" s="2" t="str">
        <f>_xlfn.XLOOKUP(C412,customers!$A$1:$A$1001,customers!B411:B1411)</f>
        <v>Eustace Stenton</v>
      </c>
      <c r="G412" s="2" t="str">
        <f>IF(_xlfn.XLOOKUP(C412,customers!$A$1:$A$1001,customers!$C$1:$C$1001,0)=0,"",(_xlfn.XLOOKUP(C412,customers!$A$1:$A$1001,customers!$C$1:$C$1001,0)))</f>
        <v/>
      </c>
      <c r="H412" s="2" t="str">
        <f>_xlfn.XLOOKUP(C412,customers!$A$1:$A$1001,customers!$G$1:$G$1001,,0)</f>
        <v>United States</v>
      </c>
      <c r="I412" t="str" cm="1">
        <f t="array" ref="I412">INDEX(products!$A$1:$G$49,MATCH(orders!$D412,products!$A$1:$A$49,0),MATCH(orders!I$1,products!$A$1:$G$1,0))</f>
        <v>Ara</v>
      </c>
      <c r="J412" t="str" cm="1">
        <f t="array" ref="J412">INDEX(products!$A$1:$G$49,MATCH(orders!$D412,products!$A$1:$A$49,0),MATCH(orders!J$1,products!$A$1:$G$1,0))</f>
        <v>L</v>
      </c>
      <c r="K412" cm="1">
        <f t="array" ref="K412">INDEX(products!$A$1:$G$49,MATCH(orders!$D412,products!$A$1:$A$49,0),MATCH(orders!K$1,products!$A$1:$G$1,0))</f>
        <v>0.2</v>
      </c>
      <c r="L412" s="4" cm="1">
        <f t="array" ref="L412">INDEX(products!$A$1:$G$49,MATCH(orders!$D412,products!$A$1:$A$49,0),MATCH(orders!L$1,products!$A$1:$G$1,0))</f>
        <v>3.885</v>
      </c>
      <c r="M412" s="4">
        <f t="shared" si="18"/>
        <v>15.54</v>
      </c>
      <c r="N412" t="str">
        <f t="shared" si="19"/>
        <v>Arabica</v>
      </c>
      <c r="O412" t="str">
        <f t="shared" si="20"/>
        <v>Light</v>
      </c>
      <c r="P412" s="5" t="str">
        <f>IF(_xlfn.XLOOKUP(Orders[[#This Row],[Customer ID]],customers!A412:A1411,customers!I412:I1411,"")="Yes","Yes","No")</f>
        <v>No</v>
      </c>
    </row>
    <row r="413" spans="1:16">
      <c r="A413" s="2" t="s">
        <v>868</v>
      </c>
      <c r="B413" s="3">
        <v>44504</v>
      </c>
      <c r="C413" s="2" t="s">
        <v>869</v>
      </c>
      <c r="D413" t="s">
        <v>141</v>
      </c>
      <c r="E413" s="2">
        <v>6</v>
      </c>
      <c r="F413" s="2" t="str">
        <f>_xlfn.XLOOKUP(C413,customers!$A$1:$A$1001,customers!B412:B1412)</f>
        <v>Lyndsey MacManus</v>
      </c>
      <c r="G413" s="2" t="str">
        <f>IF(_xlfn.XLOOKUP(C413,customers!$A$1:$A$1001,customers!$C$1:$C$1001,0)=0,"",(_xlfn.XLOOKUP(C413,customers!$A$1:$A$1001,customers!$C$1:$C$1001,0)))</f>
        <v/>
      </c>
      <c r="H413" s="2" t="str">
        <f>_xlfn.XLOOKUP(C413,customers!$A$1:$A$1001,customers!$G$1:$G$1001,,0)</f>
        <v>United States</v>
      </c>
      <c r="I413" t="str" cm="1">
        <f t="array" ref="I413">INDEX(products!$A$1:$G$49,MATCH(orders!$D413,products!$A$1:$A$49,0),MATCH(orders!I$1,products!$A$1:$G$1,0))</f>
        <v>Lib</v>
      </c>
      <c r="J413" t="str" cm="1">
        <f t="array" ref="J413">INDEX(products!$A$1:$G$49,MATCH(orders!$D413,products!$A$1:$A$49,0),MATCH(orders!J$1,products!$A$1:$G$1,0))</f>
        <v>M</v>
      </c>
      <c r="K413" cm="1">
        <f t="array" ref="K413">INDEX(products!$A$1:$G$49,MATCH(orders!$D413,products!$A$1:$A$49,0),MATCH(orders!K$1,products!$A$1:$G$1,0))</f>
        <v>1</v>
      </c>
      <c r="L413" s="4" cm="1">
        <f t="array" ref="L413">INDEX(products!$A$1:$G$49,MATCH(orders!$D413,products!$A$1:$A$49,0),MATCH(orders!L$1,products!$A$1:$G$1,0))</f>
        <v>14.55</v>
      </c>
      <c r="M413" s="4">
        <f t="shared" si="18"/>
        <v>87.3</v>
      </c>
      <c r="N413" t="str">
        <f t="shared" si="19"/>
        <v>Liberica</v>
      </c>
      <c r="O413" t="str">
        <f t="shared" si="20"/>
        <v>Medium</v>
      </c>
      <c r="P413" s="5" t="str">
        <f>IF(_xlfn.XLOOKUP(Orders[[#This Row],[Customer ID]],customers!A413:A1412,customers!I413:I1412,"")="Yes","Yes","No")</f>
        <v>Yes</v>
      </c>
    </row>
    <row r="414" spans="1:16">
      <c r="A414" s="2" t="s">
        <v>870</v>
      </c>
      <c r="B414" s="3">
        <v>44410</v>
      </c>
      <c r="C414" s="2" t="s">
        <v>871</v>
      </c>
      <c r="D414" t="s">
        <v>106</v>
      </c>
      <c r="E414" s="2">
        <v>5</v>
      </c>
      <c r="F414" s="2" t="str">
        <f>_xlfn.XLOOKUP(C414,customers!$A$1:$A$1001,customers!B413:B1413)</f>
        <v>Correy Bourner</v>
      </c>
      <c r="G414" s="2" t="str">
        <f>IF(_xlfn.XLOOKUP(C414,customers!$A$1:$A$1001,customers!$C$1:$C$1001,0)=0,"",(_xlfn.XLOOKUP(C414,customers!$A$1:$A$1001,customers!$C$1:$C$1001,0)))</f>
        <v/>
      </c>
      <c r="H414" s="2" t="str">
        <f>_xlfn.XLOOKUP(C414,customers!$A$1:$A$1001,customers!$G$1:$G$1001,,0)</f>
        <v>United States</v>
      </c>
      <c r="I414" t="str" cm="1">
        <f t="array" ref="I414">INDEX(products!$A$1:$G$49,MATCH(orders!$D414,products!$A$1:$A$49,0),MATCH(orders!I$1,products!$A$1:$G$1,0))</f>
        <v>Ara</v>
      </c>
      <c r="J414" t="str" cm="1">
        <f t="array" ref="J414">INDEX(products!$A$1:$G$49,MATCH(orders!$D414,products!$A$1:$A$49,0),MATCH(orders!J$1,products!$A$1:$G$1,0))</f>
        <v>M</v>
      </c>
      <c r="K414" cm="1">
        <f t="array" ref="K414">INDEX(products!$A$1:$G$49,MATCH(orders!$D414,products!$A$1:$A$49,0),MATCH(orders!K$1,products!$A$1:$G$1,0))</f>
        <v>1</v>
      </c>
      <c r="L414" s="4" cm="1">
        <f t="array" ref="L414">INDEX(products!$A$1:$G$49,MATCH(orders!$D414,products!$A$1:$A$49,0),MATCH(orders!L$1,products!$A$1:$G$1,0))</f>
        <v>11.25</v>
      </c>
      <c r="M414" s="4">
        <f t="shared" si="18"/>
        <v>56.25</v>
      </c>
      <c r="N414" t="str">
        <f t="shared" si="19"/>
        <v>Arabica</v>
      </c>
      <c r="O414" t="str">
        <f t="shared" si="20"/>
        <v>Medium</v>
      </c>
      <c r="P414" s="5" t="str">
        <f>IF(_xlfn.XLOOKUP(Orders[[#This Row],[Customer ID]],customers!A414:A1413,customers!I414:I1413,"")="Yes","Yes","No")</f>
        <v>Yes</v>
      </c>
    </row>
    <row r="415" spans="1:16">
      <c r="A415" s="2" t="s">
        <v>872</v>
      </c>
      <c r="B415" s="3">
        <v>43857</v>
      </c>
      <c r="C415" s="2" t="s">
        <v>873</v>
      </c>
      <c r="D415" t="s">
        <v>149</v>
      </c>
      <c r="E415" s="2">
        <v>1</v>
      </c>
      <c r="F415" s="2" t="str">
        <f>_xlfn.XLOOKUP(C415,customers!$A$1:$A$1001,customers!B414:B1414)</f>
        <v>Kandy Heddan</v>
      </c>
      <c r="G415" s="2" t="str">
        <f>IF(_xlfn.XLOOKUP(C415,customers!$A$1:$A$1001,customers!$C$1:$C$1001,0)=0,"",(_xlfn.XLOOKUP(C415,customers!$A$1:$A$1001,customers!$C$1:$C$1001,0)))</f>
        <v>wspringallbh@jugem.jp</v>
      </c>
      <c r="H415" s="2" t="str">
        <f>_xlfn.XLOOKUP(C415,customers!$A$1:$A$1001,customers!$G$1:$G$1001,,0)</f>
        <v>United States</v>
      </c>
      <c r="I415" t="str" cm="1">
        <f t="array" ref="I415">INDEX(products!$A$1:$G$49,MATCH(orders!$D415,products!$A$1:$A$49,0),MATCH(orders!I$1,products!$A$1:$G$1,0))</f>
        <v>Lib</v>
      </c>
      <c r="J415" t="str" cm="1">
        <f t="array" ref="J415">INDEX(products!$A$1:$G$49,MATCH(orders!$D415,products!$A$1:$A$49,0),MATCH(orders!J$1,products!$A$1:$G$1,0))</f>
        <v>L</v>
      </c>
      <c r="K415" cm="1">
        <f t="array" ref="K415">INDEX(products!$A$1:$G$49,MATCH(orders!$D415,products!$A$1:$A$49,0),MATCH(orders!K$1,products!$A$1:$G$1,0))</f>
        <v>2.5</v>
      </c>
      <c r="L415" s="4" cm="1">
        <f t="array" ref="L415">INDEX(products!$A$1:$G$49,MATCH(orders!$D415,products!$A$1:$A$49,0),MATCH(orders!L$1,products!$A$1:$G$1,0))</f>
        <v>36.455</v>
      </c>
      <c r="M415" s="4">
        <f t="shared" si="18"/>
        <v>36.455</v>
      </c>
      <c r="N415" t="str">
        <f t="shared" si="19"/>
        <v>Liberica</v>
      </c>
      <c r="O415" t="str">
        <f t="shared" si="20"/>
        <v>Light</v>
      </c>
      <c r="P415" s="5" t="str">
        <f>IF(_xlfn.XLOOKUP(Orders[[#This Row],[Customer ID]],customers!A415:A1414,customers!I415:I1414,"")="Yes","Yes","No")</f>
        <v>Yes</v>
      </c>
    </row>
    <row r="416" spans="1:16">
      <c r="A416" s="2" t="s">
        <v>874</v>
      </c>
      <c r="B416" s="3">
        <v>43802</v>
      </c>
      <c r="C416" s="2" t="s">
        <v>875</v>
      </c>
      <c r="D416" t="s">
        <v>227</v>
      </c>
      <c r="E416" s="2">
        <v>3</v>
      </c>
      <c r="F416" s="2" t="str">
        <f>_xlfn.XLOOKUP(C416,customers!$A$1:$A$1001,customers!B415:B1415)</f>
        <v>Adora Roubert</v>
      </c>
      <c r="G416" s="2" t="str">
        <f>IF(_xlfn.XLOOKUP(C416,customers!$A$1:$A$1001,customers!$C$1:$C$1001,0)=0,"",(_xlfn.XLOOKUP(C416,customers!$A$1:$A$1001,customers!$C$1:$C$1001,0)))</f>
        <v/>
      </c>
      <c r="H416" s="2" t="str">
        <f>_xlfn.XLOOKUP(C416,customers!$A$1:$A$1001,customers!$G$1:$G$1001,,0)</f>
        <v>United States</v>
      </c>
      <c r="I416" t="str" cm="1">
        <f t="array" ref="I416">INDEX(products!$A$1:$G$49,MATCH(orders!$D416,products!$A$1:$A$49,0),MATCH(orders!I$1,products!$A$1:$G$1,0))</f>
        <v>Rob</v>
      </c>
      <c r="J416" t="str" cm="1">
        <f t="array" ref="J416">INDEX(products!$A$1:$G$49,MATCH(orders!$D416,products!$A$1:$A$49,0),MATCH(orders!J$1,products!$A$1:$G$1,0))</f>
        <v>L</v>
      </c>
      <c r="K416" cm="1">
        <f t="array" ref="K416">INDEX(products!$A$1:$G$49,MATCH(orders!$D416,products!$A$1:$A$49,0),MATCH(orders!K$1,products!$A$1:$G$1,0))</f>
        <v>0.2</v>
      </c>
      <c r="L416" s="4" cm="1">
        <f t="array" ref="L416">INDEX(products!$A$1:$G$49,MATCH(orders!$D416,products!$A$1:$A$49,0),MATCH(orders!L$1,products!$A$1:$G$1,0))</f>
        <v>3.585</v>
      </c>
      <c r="M416" s="4">
        <f t="shared" si="18"/>
        <v>10.755</v>
      </c>
      <c r="N416" t="str">
        <f t="shared" si="19"/>
        <v>Robusta</v>
      </c>
      <c r="O416" t="str">
        <f t="shared" si="20"/>
        <v>Light</v>
      </c>
      <c r="P416" s="5" t="str">
        <f>IF(_xlfn.XLOOKUP(Orders[[#This Row],[Customer ID]],customers!A416:A1415,customers!I416:I1415,"")="Yes","Yes","No")</f>
        <v>Yes</v>
      </c>
    </row>
    <row r="417" spans="1:16">
      <c r="A417" s="2" t="s">
        <v>876</v>
      </c>
      <c r="B417" s="3">
        <v>43683</v>
      </c>
      <c r="C417" s="2" t="s">
        <v>877</v>
      </c>
      <c r="D417" t="s">
        <v>207</v>
      </c>
      <c r="E417" s="2">
        <v>3</v>
      </c>
      <c r="F417" s="2" t="str">
        <f>_xlfn.XLOOKUP(C417,customers!$A$1:$A$1001,customers!B416:B1416)</f>
        <v>Helaina Rainforth</v>
      </c>
      <c r="G417" s="2" t="str">
        <f>IF(_xlfn.XLOOKUP(C417,customers!$A$1:$A$1001,customers!$C$1:$C$1001,0)=0,"",(_xlfn.XLOOKUP(C417,customers!$A$1:$A$1001,customers!$C$1:$C$1001,0)))</f>
        <v>ghawkyensbj@census.gov</v>
      </c>
      <c r="H417" s="2" t="str">
        <f>_xlfn.XLOOKUP(C417,customers!$A$1:$A$1001,customers!$G$1:$G$1001,,0)</f>
        <v>United States</v>
      </c>
      <c r="I417" t="str" cm="1">
        <f t="array" ref="I417">INDEX(products!$A$1:$G$49,MATCH(orders!$D417,products!$A$1:$A$49,0),MATCH(orders!I$1,products!$A$1:$G$1,0))</f>
        <v>Rob</v>
      </c>
      <c r="J417" t="str" cm="1">
        <f t="array" ref="J417">INDEX(products!$A$1:$G$49,MATCH(orders!$D417,products!$A$1:$A$49,0),MATCH(orders!J$1,products!$A$1:$G$1,0))</f>
        <v>M</v>
      </c>
      <c r="K417" cm="1">
        <f t="array" ref="K417">INDEX(products!$A$1:$G$49,MATCH(orders!$D417,products!$A$1:$A$49,0),MATCH(orders!K$1,products!$A$1:$G$1,0))</f>
        <v>0.2</v>
      </c>
      <c r="L417" s="4" cm="1">
        <f t="array" ref="L417">INDEX(products!$A$1:$G$49,MATCH(orders!$D417,products!$A$1:$A$49,0),MATCH(orders!L$1,products!$A$1:$G$1,0))</f>
        <v>2.985</v>
      </c>
      <c r="M417" s="4">
        <f t="shared" si="18"/>
        <v>8.955</v>
      </c>
      <c r="N417" t="str">
        <f t="shared" si="19"/>
        <v>Robusta</v>
      </c>
      <c r="O417" t="str">
        <f t="shared" si="20"/>
        <v>Medium</v>
      </c>
      <c r="P417" s="5" t="str">
        <f>IF(_xlfn.XLOOKUP(Orders[[#This Row],[Customer ID]],customers!A417:A1416,customers!I417:I1416,"")="Yes","Yes","No")</f>
        <v>No</v>
      </c>
    </row>
    <row r="418" spans="1:16">
      <c r="A418" s="2" t="s">
        <v>878</v>
      </c>
      <c r="B418" s="3">
        <v>43901</v>
      </c>
      <c r="C418" s="2" t="s">
        <v>879</v>
      </c>
      <c r="D418" t="s">
        <v>237</v>
      </c>
      <c r="E418" s="2">
        <v>3</v>
      </c>
      <c r="F418" s="2" t="str">
        <f>_xlfn.XLOOKUP(C418,customers!$A$1:$A$1001,customers!B417:B1417)</f>
        <v>Isac Jesper</v>
      </c>
      <c r="G418" s="2" t="str">
        <f>IF(_xlfn.XLOOKUP(C418,customers!$A$1:$A$1001,customers!$C$1:$C$1001,0)=0,"",(_xlfn.XLOOKUP(C418,customers!$A$1:$A$1001,customers!$C$1:$C$1001,0)))</f>
        <v/>
      </c>
      <c r="H418" s="2" t="str">
        <f>_xlfn.XLOOKUP(C418,customers!$A$1:$A$1001,customers!$G$1:$G$1001,,0)</f>
        <v>United States</v>
      </c>
      <c r="I418" t="str" cm="1">
        <f t="array" ref="I418">INDEX(products!$A$1:$G$49,MATCH(orders!$D418,products!$A$1:$A$49,0),MATCH(orders!I$1,products!$A$1:$G$1,0))</f>
        <v>Ara</v>
      </c>
      <c r="J418" t="str" cm="1">
        <f t="array" ref="J418">INDEX(products!$A$1:$G$49,MATCH(orders!$D418,products!$A$1:$A$49,0),MATCH(orders!J$1,products!$A$1:$G$1,0))</f>
        <v>L</v>
      </c>
      <c r="K418" cm="1">
        <f t="array" ref="K418">INDEX(products!$A$1:$G$49,MATCH(orders!$D418,products!$A$1:$A$49,0),MATCH(orders!K$1,products!$A$1:$G$1,0))</f>
        <v>0.5</v>
      </c>
      <c r="L418" s="4" cm="1">
        <f t="array" ref="L418">INDEX(products!$A$1:$G$49,MATCH(orders!$D418,products!$A$1:$A$49,0),MATCH(orders!L$1,products!$A$1:$G$1,0))</f>
        <v>7.77</v>
      </c>
      <c r="M418" s="4">
        <f t="shared" si="18"/>
        <v>23.31</v>
      </c>
      <c r="N418" t="str">
        <f t="shared" si="19"/>
        <v>Arabica</v>
      </c>
      <c r="O418" t="str">
        <f t="shared" si="20"/>
        <v>Light</v>
      </c>
      <c r="P418" s="5" t="str">
        <f>IF(_xlfn.XLOOKUP(Orders[[#This Row],[Customer ID]],customers!A418:A1417,customers!I418:I1417,"")="Yes","Yes","No")</f>
        <v>Yes</v>
      </c>
    </row>
    <row r="419" spans="1:16">
      <c r="A419" s="2" t="s">
        <v>880</v>
      </c>
      <c r="B419" s="3">
        <v>44457</v>
      </c>
      <c r="C419" s="2" t="s">
        <v>881</v>
      </c>
      <c r="D419" t="s">
        <v>249</v>
      </c>
      <c r="E419" s="2">
        <v>1</v>
      </c>
      <c r="F419" s="2" t="str">
        <f>_xlfn.XLOOKUP(C419,customers!$A$1:$A$1001,customers!B418:B1418)</f>
        <v>Nadeen Broomer</v>
      </c>
      <c r="G419" s="2" t="str">
        <f>IF(_xlfn.XLOOKUP(C419,customers!$A$1:$A$1001,customers!$C$1:$C$1001,0)=0,"",(_xlfn.XLOOKUP(C419,customers!$A$1:$A$1001,customers!$C$1:$C$1001,0)))</f>
        <v/>
      </c>
      <c r="H419" s="2" t="str">
        <f>_xlfn.XLOOKUP(C419,customers!$A$1:$A$1001,customers!$G$1:$G$1001,,0)</f>
        <v>United States</v>
      </c>
      <c r="I419" t="str" cm="1">
        <f t="array" ref="I419">INDEX(products!$A$1:$G$49,MATCH(orders!$D419,products!$A$1:$A$49,0),MATCH(orders!I$1,products!$A$1:$G$1,0))</f>
        <v>Ara</v>
      </c>
      <c r="J419" t="str" cm="1">
        <f t="array" ref="J419">INDEX(products!$A$1:$G$49,MATCH(orders!$D419,products!$A$1:$A$49,0),MATCH(orders!J$1,products!$A$1:$G$1,0))</f>
        <v>L</v>
      </c>
      <c r="K419" cm="1">
        <f t="array" ref="K419">INDEX(products!$A$1:$G$49,MATCH(orders!$D419,products!$A$1:$A$49,0),MATCH(orders!K$1,products!$A$1:$G$1,0))</f>
        <v>2.5</v>
      </c>
      <c r="L419" s="4" cm="1">
        <f t="array" ref="L419">INDEX(products!$A$1:$G$49,MATCH(orders!$D419,products!$A$1:$A$49,0),MATCH(orders!L$1,products!$A$1:$G$1,0))</f>
        <v>29.785</v>
      </c>
      <c r="M419" s="4">
        <f t="shared" si="18"/>
        <v>29.785</v>
      </c>
      <c r="N419" t="str">
        <f t="shared" si="19"/>
        <v>Arabica</v>
      </c>
      <c r="O419" t="str">
        <f t="shared" si="20"/>
        <v>Light</v>
      </c>
      <c r="P419" s="5" t="str">
        <f>IF(_xlfn.XLOOKUP(Orders[[#This Row],[Customer ID]],customers!A419:A1418,customers!I419:I1418,"")="Yes","Yes","No")</f>
        <v>Yes</v>
      </c>
    </row>
    <row r="420" spans="1:16">
      <c r="A420" s="2" t="s">
        <v>882</v>
      </c>
      <c r="B420" s="3">
        <v>44142</v>
      </c>
      <c r="C420" s="2" t="s">
        <v>883</v>
      </c>
      <c r="D420" t="s">
        <v>249</v>
      </c>
      <c r="E420" s="2">
        <v>5</v>
      </c>
      <c r="F420" s="2" t="str">
        <f>_xlfn.XLOOKUP(C420,customers!$A$1:$A$1001,customers!B419:B1419)</f>
        <v>Frans Habbergham</v>
      </c>
      <c r="G420" s="2" t="str">
        <f>IF(_xlfn.XLOOKUP(C420,customers!$A$1:$A$1001,customers!$C$1:$C$1001,0)=0,"",(_xlfn.XLOOKUP(C420,customers!$A$1:$A$1001,customers!$C$1:$C$1001,0)))</f>
        <v>bmcgilvrabm@so-net.ne.jp</v>
      </c>
      <c r="H420" s="2" t="str">
        <f>_xlfn.XLOOKUP(C420,customers!$A$1:$A$1001,customers!$G$1:$G$1001,,0)</f>
        <v>United States</v>
      </c>
      <c r="I420" t="str" cm="1">
        <f t="array" ref="I420">INDEX(products!$A$1:$G$49,MATCH(orders!$D420,products!$A$1:$A$49,0),MATCH(orders!I$1,products!$A$1:$G$1,0))</f>
        <v>Ara</v>
      </c>
      <c r="J420" t="str" cm="1">
        <f t="array" ref="J420">INDEX(products!$A$1:$G$49,MATCH(orders!$D420,products!$A$1:$A$49,0),MATCH(orders!J$1,products!$A$1:$G$1,0))</f>
        <v>L</v>
      </c>
      <c r="K420" cm="1">
        <f t="array" ref="K420">INDEX(products!$A$1:$G$49,MATCH(orders!$D420,products!$A$1:$A$49,0),MATCH(orders!K$1,products!$A$1:$G$1,0))</f>
        <v>2.5</v>
      </c>
      <c r="L420" s="4" cm="1">
        <f t="array" ref="L420">INDEX(products!$A$1:$G$49,MATCH(orders!$D420,products!$A$1:$A$49,0),MATCH(orders!L$1,products!$A$1:$G$1,0))</f>
        <v>29.785</v>
      </c>
      <c r="M420" s="4">
        <f t="shared" si="18"/>
        <v>148.925</v>
      </c>
      <c r="N420" t="str">
        <f t="shared" si="19"/>
        <v>Arabica</v>
      </c>
      <c r="O420" t="str">
        <f t="shared" si="20"/>
        <v>Light</v>
      </c>
      <c r="P420" s="5" t="str">
        <f>IF(_xlfn.XLOOKUP(Orders[[#This Row],[Customer ID]],customers!A420:A1419,customers!I420:I1419,"")="Yes","Yes","No")</f>
        <v>Yes</v>
      </c>
    </row>
    <row r="421" spans="1:16">
      <c r="A421" s="2" t="s">
        <v>884</v>
      </c>
      <c r="B421" s="3">
        <v>44739</v>
      </c>
      <c r="C421" s="2" t="s">
        <v>885</v>
      </c>
      <c r="D421" t="s">
        <v>123</v>
      </c>
      <c r="E421" s="2">
        <v>1</v>
      </c>
      <c r="F421" s="2" t="str">
        <f>_xlfn.XLOOKUP(C421,customers!$A$1:$A$1001,customers!B420:B1420)</f>
        <v>Romain Avrashin</v>
      </c>
      <c r="G421" s="2" t="str">
        <f>IF(_xlfn.XLOOKUP(C421,customers!$A$1:$A$1001,customers!$C$1:$C$1001,0)=0,"",(_xlfn.XLOOKUP(C421,customers!$A$1:$A$1001,customers!$C$1:$C$1001,0)))</f>
        <v>adanzeybn@github.com</v>
      </c>
      <c r="H421" s="2" t="str">
        <f>_xlfn.XLOOKUP(C421,customers!$A$1:$A$1001,customers!$G$1:$G$1001,,0)</f>
        <v>United States</v>
      </c>
      <c r="I421" t="str" cm="1">
        <f t="array" ref="I421">INDEX(products!$A$1:$G$49,MATCH(orders!$D421,products!$A$1:$A$49,0),MATCH(orders!I$1,products!$A$1:$G$1,0))</f>
        <v>Lib</v>
      </c>
      <c r="J421" t="str" cm="1">
        <f t="array" ref="J421">INDEX(products!$A$1:$G$49,MATCH(orders!$D421,products!$A$1:$A$49,0),MATCH(orders!J$1,products!$A$1:$G$1,0))</f>
        <v>M</v>
      </c>
      <c r="K421" cm="1">
        <f t="array" ref="K421">INDEX(products!$A$1:$G$49,MATCH(orders!$D421,products!$A$1:$A$49,0),MATCH(orders!K$1,products!$A$1:$G$1,0))</f>
        <v>0.5</v>
      </c>
      <c r="L421" s="4" cm="1">
        <f t="array" ref="L421">INDEX(products!$A$1:$G$49,MATCH(orders!$D421,products!$A$1:$A$49,0),MATCH(orders!L$1,products!$A$1:$G$1,0))</f>
        <v>8.73</v>
      </c>
      <c r="M421" s="4">
        <f t="shared" si="18"/>
        <v>8.73</v>
      </c>
      <c r="N421" t="str">
        <f t="shared" si="19"/>
        <v>Liberica</v>
      </c>
      <c r="O421" t="str">
        <f t="shared" si="20"/>
        <v>Medium</v>
      </c>
      <c r="P421" s="5" t="str">
        <f>IF(_xlfn.XLOOKUP(Orders[[#This Row],[Customer ID]],customers!A421:A1420,customers!I421:I1420,"")="Yes","Yes","No")</f>
        <v>Yes</v>
      </c>
    </row>
    <row r="422" spans="1:16">
      <c r="A422" s="2" t="s">
        <v>886</v>
      </c>
      <c r="B422" s="3">
        <v>43866</v>
      </c>
      <c r="C422" s="2" t="s">
        <v>794</v>
      </c>
      <c r="D422" t="s">
        <v>168</v>
      </c>
      <c r="E422" s="2">
        <v>4</v>
      </c>
      <c r="F422" s="2" t="str">
        <f>_xlfn.XLOOKUP(C422,customers!$A$1:$A$1001,customers!B421:B1421)</f>
        <v>Jereme Gippes</v>
      </c>
      <c r="G422" s="2" t="str">
        <f>IF(_xlfn.XLOOKUP(C422,customers!$A$1:$A$1001,customers!$C$1:$C$1001,0)=0,"",(_xlfn.XLOOKUP(C422,customers!$A$1:$A$1001,customers!$C$1:$C$1001,0)))</f>
        <v>tfarraac@behance.net</v>
      </c>
      <c r="H422" s="2" t="str">
        <f>_xlfn.XLOOKUP(C422,customers!$A$1:$A$1001,customers!$G$1:$G$1001,,0)</f>
        <v>United States</v>
      </c>
      <c r="I422" t="str" cm="1">
        <f t="array" ref="I422">INDEX(products!$A$1:$G$49,MATCH(orders!$D422,products!$A$1:$A$49,0),MATCH(orders!I$1,products!$A$1:$G$1,0))</f>
        <v>Lib</v>
      </c>
      <c r="J422" t="str" cm="1">
        <f t="array" ref="J422">INDEX(products!$A$1:$G$49,MATCH(orders!$D422,products!$A$1:$A$49,0),MATCH(orders!J$1,products!$A$1:$G$1,0))</f>
        <v>D</v>
      </c>
      <c r="K422" cm="1">
        <f t="array" ref="K422">INDEX(products!$A$1:$G$49,MATCH(orders!$D422,products!$A$1:$A$49,0),MATCH(orders!K$1,products!$A$1:$G$1,0))</f>
        <v>0.5</v>
      </c>
      <c r="L422" s="4" cm="1">
        <f t="array" ref="L422">INDEX(products!$A$1:$G$49,MATCH(orders!$D422,products!$A$1:$A$49,0),MATCH(orders!L$1,products!$A$1:$G$1,0))</f>
        <v>7.77</v>
      </c>
      <c r="M422" s="4">
        <f t="shared" si="18"/>
        <v>31.08</v>
      </c>
      <c r="N422" t="str">
        <f t="shared" si="19"/>
        <v>Liberica</v>
      </c>
      <c r="O422" t="str">
        <f t="shared" si="20"/>
        <v>Dark</v>
      </c>
      <c r="P422" s="5" t="str">
        <f>IF(_xlfn.XLOOKUP(Orders[[#This Row],[Customer ID]],customers!A422:A1421,customers!I422:I1421,"")="Yes","Yes","No")</f>
        <v>No</v>
      </c>
    </row>
    <row r="423" spans="1:16">
      <c r="A423" s="2" t="s">
        <v>886</v>
      </c>
      <c r="B423" s="3">
        <v>43866</v>
      </c>
      <c r="C423" s="2" t="s">
        <v>794</v>
      </c>
      <c r="D423" t="s">
        <v>163</v>
      </c>
      <c r="E423" s="2">
        <v>6</v>
      </c>
      <c r="F423" s="2" t="str">
        <f>_xlfn.XLOOKUP(C423,customers!$A$1:$A$1001,customers!B422:B1422)</f>
        <v>Lukas Whittlesee</v>
      </c>
      <c r="G423" s="2" t="str">
        <f>IF(_xlfn.XLOOKUP(C423,customers!$A$1:$A$1001,customers!$C$1:$C$1001,0)=0,"",(_xlfn.XLOOKUP(C423,customers!$A$1:$A$1001,customers!$C$1:$C$1001,0)))</f>
        <v>tfarraac@behance.net</v>
      </c>
      <c r="H423" s="2" t="str">
        <f>_xlfn.XLOOKUP(C423,customers!$A$1:$A$1001,customers!$G$1:$G$1001,,0)</f>
        <v>United States</v>
      </c>
      <c r="I423" t="str" cm="1">
        <f t="array" ref="I423">INDEX(products!$A$1:$G$49,MATCH(orders!$D423,products!$A$1:$A$49,0),MATCH(orders!I$1,products!$A$1:$G$1,0))</f>
        <v>Ara</v>
      </c>
      <c r="J423" t="str" cm="1">
        <f t="array" ref="J423">INDEX(products!$A$1:$G$49,MATCH(orders!$D423,products!$A$1:$A$49,0),MATCH(orders!J$1,products!$A$1:$G$1,0))</f>
        <v>D</v>
      </c>
      <c r="K423" cm="1">
        <f t="array" ref="K423">INDEX(products!$A$1:$G$49,MATCH(orders!$D423,products!$A$1:$A$49,0),MATCH(orders!K$1,products!$A$1:$G$1,0))</f>
        <v>2.5</v>
      </c>
      <c r="L423" s="4" cm="1">
        <f t="array" ref="L423">INDEX(products!$A$1:$G$49,MATCH(orders!$D423,products!$A$1:$A$49,0),MATCH(orders!L$1,products!$A$1:$G$1,0))</f>
        <v>22.885</v>
      </c>
      <c r="M423" s="4">
        <f t="shared" si="18"/>
        <v>137.31</v>
      </c>
      <c r="N423" t="str">
        <f t="shared" si="19"/>
        <v>Arabica</v>
      </c>
      <c r="O423" t="str">
        <f t="shared" si="20"/>
        <v>Dark</v>
      </c>
      <c r="P423" s="5" t="str">
        <f>IF(_xlfn.XLOOKUP(Orders[[#This Row],[Customer ID]],customers!A423:A1422,customers!I423:I1422,"")="Yes","Yes","No")</f>
        <v>No</v>
      </c>
    </row>
    <row r="424" spans="1:16">
      <c r="A424" s="2" t="s">
        <v>887</v>
      </c>
      <c r="B424" s="3">
        <v>43868</v>
      </c>
      <c r="C424" s="2" t="s">
        <v>888</v>
      </c>
      <c r="D424" t="s">
        <v>117</v>
      </c>
      <c r="E424" s="2">
        <v>5</v>
      </c>
      <c r="F424" s="2" t="str">
        <f>_xlfn.XLOOKUP(C424,customers!$A$1:$A$1001,customers!B423:B1423)</f>
        <v>Adelheid Gladhill</v>
      </c>
      <c r="G424" s="2" t="str">
        <f>IF(_xlfn.XLOOKUP(C424,customers!$A$1:$A$1001,customers!$C$1:$C$1001,0)=0,"",(_xlfn.XLOOKUP(C424,customers!$A$1:$A$1001,customers!$C$1:$C$1001,0)))</f>
        <v/>
      </c>
      <c r="H424" s="2" t="str">
        <f>_xlfn.XLOOKUP(C424,customers!$A$1:$A$1001,customers!$G$1:$G$1001,,0)</f>
        <v>United States</v>
      </c>
      <c r="I424" t="str" cm="1">
        <f t="array" ref="I424">INDEX(products!$A$1:$G$49,MATCH(orders!$D424,products!$A$1:$A$49,0),MATCH(orders!I$1,products!$A$1:$G$1,0))</f>
        <v>Ara</v>
      </c>
      <c r="J424" t="str" cm="1">
        <f t="array" ref="J424">INDEX(products!$A$1:$G$49,MATCH(orders!$D424,products!$A$1:$A$49,0),MATCH(orders!J$1,products!$A$1:$G$1,0))</f>
        <v>D</v>
      </c>
      <c r="K424" cm="1">
        <f t="array" ref="K424">INDEX(products!$A$1:$G$49,MATCH(orders!$D424,products!$A$1:$A$49,0),MATCH(orders!K$1,products!$A$1:$G$1,0))</f>
        <v>0.5</v>
      </c>
      <c r="L424" s="4" cm="1">
        <f t="array" ref="L424">INDEX(products!$A$1:$G$49,MATCH(orders!$D424,products!$A$1:$A$49,0),MATCH(orders!L$1,products!$A$1:$G$1,0))</f>
        <v>5.97</v>
      </c>
      <c r="M424" s="4">
        <f t="shared" si="18"/>
        <v>29.85</v>
      </c>
      <c r="N424" t="str">
        <f t="shared" si="19"/>
        <v>Arabica</v>
      </c>
      <c r="O424" t="str">
        <f t="shared" si="20"/>
        <v>Dark</v>
      </c>
      <c r="P424" s="5" t="str">
        <f>IF(_xlfn.XLOOKUP(Orders[[#This Row],[Customer ID]],customers!A424:A1423,customers!I424:I1423,"")="Yes","Yes","No")</f>
        <v>No</v>
      </c>
    </row>
    <row r="425" spans="1:16">
      <c r="A425" s="2" t="s">
        <v>889</v>
      </c>
      <c r="B425" s="3">
        <v>44183</v>
      </c>
      <c r="C425" s="2" t="s">
        <v>890</v>
      </c>
      <c r="D425" t="s">
        <v>67</v>
      </c>
      <c r="E425" s="2">
        <v>3</v>
      </c>
      <c r="F425" s="2" t="str">
        <f>_xlfn.XLOOKUP(C425,customers!$A$1:$A$1001,customers!B424:B1424)</f>
        <v>Edin Mathe</v>
      </c>
      <c r="G425" s="2" t="str">
        <f>IF(_xlfn.XLOOKUP(C425,customers!$A$1:$A$1001,customers!$C$1:$C$1001,0)=0,"",(_xlfn.XLOOKUP(C425,customers!$A$1:$A$1001,customers!$C$1:$C$1001,0)))</f>
        <v/>
      </c>
      <c r="H425" s="2" t="str">
        <f>_xlfn.XLOOKUP(C425,customers!$A$1:$A$1001,customers!$G$1:$G$1001,,0)</f>
        <v>United States</v>
      </c>
      <c r="I425" t="str" cm="1">
        <f t="array" ref="I425">INDEX(products!$A$1:$G$49,MATCH(orders!$D425,products!$A$1:$A$49,0),MATCH(orders!I$1,products!$A$1:$G$1,0))</f>
        <v>Rob</v>
      </c>
      <c r="J425" t="str" cm="1">
        <f t="array" ref="J425">INDEX(products!$A$1:$G$49,MATCH(orders!$D425,products!$A$1:$A$49,0),MATCH(orders!J$1,products!$A$1:$G$1,0))</f>
        <v>M</v>
      </c>
      <c r="K425" cm="1">
        <f t="array" ref="K425">INDEX(products!$A$1:$G$49,MATCH(orders!$D425,products!$A$1:$A$49,0),MATCH(orders!K$1,products!$A$1:$G$1,0))</f>
        <v>0.5</v>
      </c>
      <c r="L425" s="4" cm="1">
        <f t="array" ref="L425">INDEX(products!$A$1:$G$49,MATCH(orders!$D425,products!$A$1:$A$49,0),MATCH(orders!L$1,products!$A$1:$G$1,0))</f>
        <v>5.97</v>
      </c>
      <c r="M425" s="4">
        <f t="shared" si="18"/>
        <v>17.91</v>
      </c>
      <c r="N425" t="str">
        <f t="shared" si="19"/>
        <v>Robusta</v>
      </c>
      <c r="O425" t="str">
        <f t="shared" si="20"/>
        <v>Medium</v>
      </c>
      <c r="P425" s="5" t="str">
        <f>IF(_xlfn.XLOOKUP(Orders[[#This Row],[Customer ID]],customers!A425:A1424,customers!I425:I1424,"")="Yes","Yes","No")</f>
        <v>No</v>
      </c>
    </row>
    <row r="426" spans="1:16">
      <c r="A426" s="2" t="s">
        <v>891</v>
      </c>
      <c r="B426" s="3">
        <v>44431</v>
      </c>
      <c r="C426" s="2" t="s">
        <v>892</v>
      </c>
      <c r="D426" t="s">
        <v>221</v>
      </c>
      <c r="E426" s="2">
        <v>3</v>
      </c>
      <c r="F426" s="2" t="str">
        <f>_xlfn.XLOOKUP(C426,customers!$A$1:$A$1001,customers!B425:B1425)</f>
        <v>Spencer Wastell</v>
      </c>
      <c r="G426" s="2" t="str">
        <f>IF(_xlfn.XLOOKUP(C426,customers!$A$1:$A$1001,customers!$C$1:$C$1001,0)=0,"",(_xlfn.XLOOKUP(C426,customers!$A$1:$A$1001,customers!$C$1:$C$1001,0)))</f>
        <v>ydombrellbs@dedecms.com</v>
      </c>
      <c r="H426" s="2" t="str">
        <f>_xlfn.XLOOKUP(C426,customers!$A$1:$A$1001,customers!$G$1:$G$1001,,0)</f>
        <v>United States</v>
      </c>
      <c r="I426" t="str" cm="1">
        <f t="array" ref="I426">INDEX(products!$A$1:$G$49,MATCH(orders!$D426,products!$A$1:$A$49,0),MATCH(orders!I$1,products!$A$1:$G$1,0))</f>
        <v>Exc</v>
      </c>
      <c r="J426" t="str" cm="1">
        <f t="array" ref="J426">INDEX(products!$A$1:$G$49,MATCH(orders!$D426,products!$A$1:$A$49,0),MATCH(orders!J$1,products!$A$1:$G$1,0))</f>
        <v>L</v>
      </c>
      <c r="K426" cm="1">
        <f t="array" ref="K426">INDEX(products!$A$1:$G$49,MATCH(orders!$D426,products!$A$1:$A$49,0),MATCH(orders!K$1,products!$A$1:$G$1,0))</f>
        <v>0.5</v>
      </c>
      <c r="L426" s="4" cm="1">
        <f t="array" ref="L426">INDEX(products!$A$1:$G$49,MATCH(orders!$D426,products!$A$1:$A$49,0),MATCH(orders!L$1,products!$A$1:$G$1,0))</f>
        <v>8.91</v>
      </c>
      <c r="M426" s="4">
        <f t="shared" si="18"/>
        <v>26.73</v>
      </c>
      <c r="N426" t="str">
        <f t="shared" si="19"/>
        <v>Excelsa</v>
      </c>
      <c r="O426" t="str">
        <f t="shared" si="20"/>
        <v>Light</v>
      </c>
      <c r="P426" s="5" t="str">
        <f>IF(_xlfn.XLOOKUP(Orders[[#This Row],[Customer ID]],customers!A426:A1425,customers!I426:I1425,"")="Yes","Yes","No")</f>
        <v>Yes</v>
      </c>
    </row>
    <row r="427" spans="1:16">
      <c r="A427" s="2" t="s">
        <v>893</v>
      </c>
      <c r="B427" s="3">
        <v>44428</v>
      </c>
      <c r="C427" s="2" t="s">
        <v>894</v>
      </c>
      <c r="D427" t="s">
        <v>224</v>
      </c>
      <c r="E427" s="2">
        <v>2</v>
      </c>
      <c r="F427" s="2" t="str">
        <f>_xlfn.XLOOKUP(C427,customers!$A$1:$A$1001,customers!B426:B1426)</f>
        <v>Bobbe Jevon</v>
      </c>
      <c r="G427" s="2" t="str">
        <f>IF(_xlfn.XLOOKUP(C427,customers!$A$1:$A$1001,customers!$C$1:$C$1001,0)=0,"",(_xlfn.XLOOKUP(C427,customers!$A$1:$A$1001,customers!$C$1:$C$1001,0)))</f>
        <v>adarthbt@t.co</v>
      </c>
      <c r="H427" s="2" t="str">
        <f>_xlfn.XLOOKUP(C427,customers!$A$1:$A$1001,customers!$G$1:$G$1001,,0)</f>
        <v>United States</v>
      </c>
      <c r="I427" t="str" cm="1">
        <f t="array" ref="I427">INDEX(products!$A$1:$G$49,MATCH(orders!$D427,products!$A$1:$A$49,0),MATCH(orders!I$1,products!$A$1:$G$1,0))</f>
        <v>Rob</v>
      </c>
      <c r="J427" t="str" cm="1">
        <f t="array" ref="J427">INDEX(products!$A$1:$G$49,MATCH(orders!$D427,products!$A$1:$A$49,0),MATCH(orders!J$1,products!$A$1:$G$1,0))</f>
        <v>D</v>
      </c>
      <c r="K427" cm="1">
        <f t="array" ref="K427">INDEX(products!$A$1:$G$49,MATCH(orders!$D427,products!$A$1:$A$49,0),MATCH(orders!K$1,products!$A$1:$G$1,0))</f>
        <v>1</v>
      </c>
      <c r="L427" s="4" cm="1">
        <f t="array" ref="L427">INDEX(products!$A$1:$G$49,MATCH(orders!$D427,products!$A$1:$A$49,0),MATCH(orders!L$1,products!$A$1:$G$1,0))</f>
        <v>8.95</v>
      </c>
      <c r="M427" s="4">
        <f t="shared" si="18"/>
        <v>17.9</v>
      </c>
      <c r="N427" t="str">
        <f t="shared" si="19"/>
        <v>Robusta</v>
      </c>
      <c r="O427" t="str">
        <f t="shared" si="20"/>
        <v>Dark</v>
      </c>
      <c r="P427" s="5" t="str">
        <f>IF(_xlfn.XLOOKUP(Orders[[#This Row],[Customer ID]],customers!A427:A1426,customers!I427:I1426,"")="Yes","Yes","No")</f>
        <v>No</v>
      </c>
    </row>
    <row r="428" spans="1:16">
      <c r="A428" s="2" t="s">
        <v>895</v>
      </c>
      <c r="B428" s="3">
        <v>43556</v>
      </c>
      <c r="C428" s="2" t="s">
        <v>896</v>
      </c>
      <c r="D428" t="s">
        <v>227</v>
      </c>
      <c r="E428" s="2">
        <v>4</v>
      </c>
      <c r="F428" s="2" t="str">
        <f>_xlfn.XLOOKUP(C428,customers!$A$1:$A$1001,customers!B427:B1427)</f>
        <v>Bear Gaish</v>
      </c>
      <c r="G428" s="2" t="str">
        <f>IF(_xlfn.XLOOKUP(C428,customers!$A$1:$A$1001,customers!$C$1:$C$1001,0)=0,"",(_xlfn.XLOOKUP(C428,customers!$A$1:$A$1001,customers!$C$1:$C$1001,0)))</f>
        <v>mdarrigoebu@hud.gov</v>
      </c>
      <c r="H428" s="2" t="str">
        <f>_xlfn.XLOOKUP(C428,customers!$A$1:$A$1001,customers!$G$1:$G$1001,,0)</f>
        <v>Ireland</v>
      </c>
      <c r="I428" t="str" cm="1">
        <f t="array" ref="I428">INDEX(products!$A$1:$G$49,MATCH(orders!$D428,products!$A$1:$A$49,0),MATCH(orders!I$1,products!$A$1:$G$1,0))</f>
        <v>Rob</v>
      </c>
      <c r="J428" t="str" cm="1">
        <f t="array" ref="J428">INDEX(products!$A$1:$G$49,MATCH(orders!$D428,products!$A$1:$A$49,0),MATCH(orders!J$1,products!$A$1:$G$1,0))</f>
        <v>L</v>
      </c>
      <c r="K428" cm="1">
        <f t="array" ref="K428">INDEX(products!$A$1:$G$49,MATCH(orders!$D428,products!$A$1:$A$49,0),MATCH(orders!K$1,products!$A$1:$G$1,0))</f>
        <v>0.2</v>
      </c>
      <c r="L428" s="4" cm="1">
        <f t="array" ref="L428">INDEX(products!$A$1:$G$49,MATCH(orders!$D428,products!$A$1:$A$49,0),MATCH(orders!L$1,products!$A$1:$G$1,0))</f>
        <v>3.585</v>
      </c>
      <c r="M428" s="4">
        <f t="shared" si="18"/>
        <v>14.34</v>
      </c>
      <c r="N428" t="str">
        <f t="shared" si="19"/>
        <v>Robusta</v>
      </c>
      <c r="O428" t="str">
        <f t="shared" si="20"/>
        <v>Light</v>
      </c>
      <c r="P428" s="5" t="str">
        <f>IF(_xlfn.XLOOKUP(Orders[[#This Row],[Customer ID]],customers!A428:A1427,customers!I428:I1427,"")="Yes","Yes","No")</f>
        <v>Yes</v>
      </c>
    </row>
    <row r="429" spans="1:16">
      <c r="A429" s="2" t="s">
        <v>897</v>
      </c>
      <c r="B429" s="3">
        <v>44224</v>
      </c>
      <c r="C429" s="2" t="s">
        <v>898</v>
      </c>
      <c r="D429" t="s">
        <v>216</v>
      </c>
      <c r="E429" s="2">
        <v>3</v>
      </c>
      <c r="F429" s="2" t="str">
        <f>_xlfn.XLOOKUP(C429,customers!$A$1:$A$1001,customers!B428:B1428)</f>
        <v>Skipton Morrall</v>
      </c>
      <c r="G429" s="2" t="str">
        <f>IF(_xlfn.XLOOKUP(C429,customers!$A$1:$A$1001,customers!$C$1:$C$1001,0)=0,"",(_xlfn.XLOOKUP(C429,customers!$A$1:$A$1001,customers!$C$1:$C$1001,0)))</f>
        <v/>
      </c>
      <c r="H429" s="2" t="str">
        <f>_xlfn.XLOOKUP(C429,customers!$A$1:$A$1001,customers!$G$1:$G$1001,,0)</f>
        <v>United States</v>
      </c>
      <c r="I429" t="str" cm="1">
        <f t="array" ref="I429">INDEX(products!$A$1:$G$49,MATCH(orders!$D429,products!$A$1:$A$49,0),MATCH(orders!I$1,products!$A$1:$G$1,0))</f>
        <v>Ara</v>
      </c>
      <c r="J429" t="str" cm="1">
        <f t="array" ref="J429">INDEX(products!$A$1:$G$49,MATCH(orders!$D429,products!$A$1:$A$49,0),MATCH(orders!J$1,products!$A$1:$G$1,0))</f>
        <v>M</v>
      </c>
      <c r="K429" cm="1">
        <f t="array" ref="K429">INDEX(products!$A$1:$G$49,MATCH(orders!$D429,products!$A$1:$A$49,0),MATCH(orders!K$1,products!$A$1:$G$1,0))</f>
        <v>2.5</v>
      </c>
      <c r="L429" s="4" cm="1">
        <f t="array" ref="L429">INDEX(products!$A$1:$G$49,MATCH(orders!$D429,products!$A$1:$A$49,0),MATCH(orders!L$1,products!$A$1:$G$1,0))</f>
        <v>25.875</v>
      </c>
      <c r="M429" s="4">
        <f t="shared" si="18"/>
        <v>77.625</v>
      </c>
      <c r="N429" t="str">
        <f t="shared" si="19"/>
        <v>Arabica</v>
      </c>
      <c r="O429" t="str">
        <f t="shared" si="20"/>
        <v>Medium</v>
      </c>
      <c r="P429" s="5" t="str">
        <f>IF(_xlfn.XLOOKUP(Orders[[#This Row],[Customer ID]],customers!A429:A1428,customers!I429:I1428,"")="Yes","Yes","No")</f>
        <v>Yes</v>
      </c>
    </row>
    <row r="430" spans="1:16">
      <c r="A430" s="2" t="s">
        <v>899</v>
      </c>
      <c r="B430" s="3">
        <v>43759</v>
      </c>
      <c r="C430" s="2" t="s">
        <v>900</v>
      </c>
      <c r="D430" t="s">
        <v>234</v>
      </c>
      <c r="E430" s="2">
        <v>5</v>
      </c>
      <c r="F430" s="2" t="str">
        <f>_xlfn.XLOOKUP(C430,customers!$A$1:$A$1001,customers!B429:B1429)</f>
        <v>Kriste Wessel</v>
      </c>
      <c r="G430" s="2" t="str">
        <f>IF(_xlfn.XLOOKUP(C430,customers!$A$1:$A$1001,customers!$C$1:$C$1001,0)=0,"",(_xlfn.XLOOKUP(C430,customers!$A$1:$A$1001,customers!$C$1:$C$1001,0)))</f>
        <v>mackrillbw@bandcamp.com</v>
      </c>
      <c r="H430" s="2" t="str">
        <f>_xlfn.XLOOKUP(C430,customers!$A$1:$A$1001,customers!$G$1:$G$1001,,0)</f>
        <v>United States</v>
      </c>
      <c r="I430" t="str" cm="1">
        <f t="array" ref="I430">INDEX(products!$A$1:$G$49,MATCH(orders!$D430,products!$A$1:$A$49,0),MATCH(orders!I$1,products!$A$1:$G$1,0))</f>
        <v>Rob</v>
      </c>
      <c r="J430" t="str" cm="1">
        <f t="array" ref="J430">INDEX(products!$A$1:$G$49,MATCH(orders!$D430,products!$A$1:$A$49,0),MATCH(orders!J$1,products!$A$1:$G$1,0))</f>
        <v>L</v>
      </c>
      <c r="K430" cm="1">
        <f t="array" ref="K430">INDEX(products!$A$1:$G$49,MATCH(orders!$D430,products!$A$1:$A$49,0),MATCH(orders!K$1,products!$A$1:$G$1,0))</f>
        <v>1</v>
      </c>
      <c r="L430" s="4" cm="1">
        <f t="array" ref="L430">INDEX(products!$A$1:$G$49,MATCH(orders!$D430,products!$A$1:$A$49,0),MATCH(orders!L$1,products!$A$1:$G$1,0))</f>
        <v>11.95</v>
      </c>
      <c r="M430" s="4">
        <f t="shared" si="18"/>
        <v>59.75</v>
      </c>
      <c r="N430" t="str">
        <f t="shared" si="19"/>
        <v>Robusta</v>
      </c>
      <c r="O430" t="str">
        <f t="shared" si="20"/>
        <v>Light</v>
      </c>
      <c r="P430" s="5" t="str">
        <f>IF(_xlfn.XLOOKUP(Orders[[#This Row],[Customer ID]],customers!A430:A1429,customers!I430:I1429,"")="Yes","Yes","No")</f>
        <v>No</v>
      </c>
    </row>
    <row r="431" spans="1:16">
      <c r="A431" s="2" t="s">
        <v>901</v>
      </c>
      <c r="B431" s="3">
        <v>44367</v>
      </c>
      <c r="C431" s="2" t="s">
        <v>794</v>
      </c>
      <c r="D431" t="s">
        <v>51</v>
      </c>
      <c r="E431" s="2">
        <v>6</v>
      </c>
      <c r="F431" s="2" t="str">
        <f>_xlfn.XLOOKUP(C431,customers!$A$1:$A$1001,customers!B430:B1430)</f>
        <v>Boyce Tarte</v>
      </c>
      <c r="G431" s="2" t="str">
        <f>IF(_xlfn.XLOOKUP(C431,customers!$A$1:$A$1001,customers!$C$1:$C$1001,0)=0,"",(_xlfn.XLOOKUP(C431,customers!$A$1:$A$1001,customers!$C$1:$C$1001,0)))</f>
        <v>tfarraac@behance.net</v>
      </c>
      <c r="H431" s="2" t="str">
        <f>_xlfn.XLOOKUP(C431,customers!$A$1:$A$1001,customers!$G$1:$G$1001,,0)</f>
        <v>United States</v>
      </c>
      <c r="I431" t="str" cm="1">
        <f t="array" ref="I431">INDEX(products!$A$1:$G$49,MATCH(orders!$D431,products!$A$1:$A$49,0),MATCH(orders!I$1,products!$A$1:$G$1,0))</f>
        <v>Ara</v>
      </c>
      <c r="J431" t="str" cm="1">
        <f t="array" ref="J431">INDEX(products!$A$1:$G$49,MATCH(orders!$D431,products!$A$1:$A$49,0),MATCH(orders!J$1,products!$A$1:$G$1,0))</f>
        <v>L</v>
      </c>
      <c r="K431" cm="1">
        <f t="array" ref="K431">INDEX(products!$A$1:$G$49,MATCH(orders!$D431,products!$A$1:$A$49,0),MATCH(orders!K$1,products!$A$1:$G$1,0))</f>
        <v>1</v>
      </c>
      <c r="L431" s="4" cm="1">
        <f t="array" ref="L431">INDEX(products!$A$1:$G$49,MATCH(orders!$D431,products!$A$1:$A$49,0),MATCH(orders!L$1,products!$A$1:$G$1,0))</f>
        <v>12.95</v>
      </c>
      <c r="M431" s="4">
        <f t="shared" si="18"/>
        <v>77.7</v>
      </c>
      <c r="N431" t="str">
        <f t="shared" si="19"/>
        <v>Arabica</v>
      </c>
      <c r="O431" t="str">
        <f t="shared" si="20"/>
        <v>Light</v>
      </c>
      <c r="P431" s="5" t="str">
        <f>IF(_xlfn.XLOOKUP(Orders[[#This Row],[Customer ID]],customers!A431:A1430,customers!I431:I1430,"")="Yes","Yes","No")</f>
        <v>No</v>
      </c>
    </row>
    <row r="432" spans="1:16">
      <c r="A432" s="2" t="s">
        <v>902</v>
      </c>
      <c r="B432" s="3">
        <v>44504</v>
      </c>
      <c r="C432" s="2" t="s">
        <v>903</v>
      </c>
      <c r="D432" t="s">
        <v>146</v>
      </c>
      <c r="E432" s="2">
        <v>2</v>
      </c>
      <c r="F432" s="2" t="str">
        <f>_xlfn.XLOOKUP(C432,customers!$A$1:$A$1001,customers!B431:B1431)</f>
        <v>Cece Inker</v>
      </c>
      <c r="G432" s="2" t="str">
        <f>IF(_xlfn.XLOOKUP(C432,customers!$A$1:$A$1001,customers!$C$1:$C$1001,0)=0,"",(_xlfn.XLOOKUP(C432,customers!$A$1:$A$1001,customers!$C$1:$C$1001,0)))</f>
        <v>mkippenby@dion.ne.jp</v>
      </c>
      <c r="H432" s="2" t="str">
        <f>_xlfn.XLOOKUP(C432,customers!$A$1:$A$1001,customers!$G$1:$G$1001,,0)</f>
        <v>United States</v>
      </c>
      <c r="I432" t="str" cm="1">
        <f t="array" ref="I432">INDEX(products!$A$1:$G$49,MATCH(orders!$D432,products!$A$1:$A$49,0),MATCH(orders!I$1,products!$A$1:$G$1,0))</f>
        <v>Rob</v>
      </c>
      <c r="J432" t="str" cm="1">
        <f t="array" ref="J432">INDEX(products!$A$1:$G$49,MATCH(orders!$D432,products!$A$1:$A$49,0),MATCH(orders!J$1,products!$A$1:$G$1,0))</f>
        <v>D</v>
      </c>
      <c r="K432" cm="1">
        <f t="array" ref="K432">INDEX(products!$A$1:$G$49,MATCH(orders!$D432,products!$A$1:$A$49,0),MATCH(orders!K$1,products!$A$1:$G$1,0))</f>
        <v>0.2</v>
      </c>
      <c r="L432" s="4" cm="1">
        <f t="array" ref="L432">INDEX(products!$A$1:$G$49,MATCH(orders!$D432,products!$A$1:$A$49,0),MATCH(orders!L$1,products!$A$1:$G$1,0))</f>
        <v>2.685</v>
      </c>
      <c r="M432" s="4">
        <f t="shared" si="18"/>
        <v>5.37</v>
      </c>
      <c r="N432" t="str">
        <f t="shared" si="19"/>
        <v>Robusta</v>
      </c>
      <c r="O432" t="str">
        <f t="shared" si="20"/>
        <v>Dark</v>
      </c>
      <c r="P432" s="5" t="str">
        <f>IF(_xlfn.XLOOKUP(Orders[[#This Row],[Customer ID]],customers!A432:A1431,customers!I432:I1431,"")="Yes","Yes","No")</f>
        <v>Yes</v>
      </c>
    </row>
    <row r="433" spans="1:16">
      <c r="A433" s="2" t="s">
        <v>904</v>
      </c>
      <c r="B433" s="3">
        <v>44291</v>
      </c>
      <c r="C433" s="2" t="s">
        <v>905</v>
      </c>
      <c r="D433" t="s">
        <v>575</v>
      </c>
      <c r="E433" s="2">
        <v>3</v>
      </c>
      <c r="F433" s="2" t="str">
        <f>_xlfn.XLOOKUP(C433,customers!$A$1:$A$1001,customers!B432:B1432)</f>
        <v>Grazia Oats</v>
      </c>
      <c r="G433" s="2" t="str">
        <f>IF(_xlfn.XLOOKUP(C433,customers!$A$1:$A$1001,customers!$C$1:$C$1001,0)=0,"",(_xlfn.XLOOKUP(C433,customers!$A$1:$A$1001,customers!$C$1:$C$1001,0)))</f>
        <v>wransonbz@ted.com</v>
      </c>
      <c r="H433" s="2" t="str">
        <f>_xlfn.XLOOKUP(C433,customers!$A$1:$A$1001,customers!$G$1:$G$1001,,0)</f>
        <v>Ireland</v>
      </c>
      <c r="I433" t="str" cm="1">
        <f t="array" ref="I433">INDEX(products!$A$1:$G$49,MATCH(orders!$D433,products!$A$1:$A$49,0),MATCH(orders!I$1,products!$A$1:$G$1,0))</f>
        <v>Exc</v>
      </c>
      <c r="J433" t="str" cm="1">
        <f t="array" ref="J433">INDEX(products!$A$1:$G$49,MATCH(orders!$D433,products!$A$1:$A$49,0),MATCH(orders!J$1,products!$A$1:$G$1,0))</f>
        <v>D</v>
      </c>
      <c r="K433" cm="1">
        <f t="array" ref="K433">INDEX(products!$A$1:$G$49,MATCH(orders!$D433,products!$A$1:$A$49,0),MATCH(orders!K$1,products!$A$1:$G$1,0))</f>
        <v>2.5</v>
      </c>
      <c r="L433" s="4" cm="1">
        <f t="array" ref="L433">INDEX(products!$A$1:$G$49,MATCH(orders!$D433,products!$A$1:$A$49,0),MATCH(orders!L$1,products!$A$1:$G$1,0))</f>
        <v>27.945</v>
      </c>
      <c r="M433" s="4">
        <f t="shared" si="18"/>
        <v>83.835</v>
      </c>
      <c r="N433" t="str">
        <f t="shared" si="19"/>
        <v>Excelsa</v>
      </c>
      <c r="O433" t="str">
        <f t="shared" si="20"/>
        <v>Dark</v>
      </c>
      <c r="P433" s="5" t="str">
        <f>IF(_xlfn.XLOOKUP(Orders[[#This Row],[Customer ID]],customers!A433:A1432,customers!I433:I1432,"")="Yes","Yes","No")</f>
        <v>Yes</v>
      </c>
    </row>
    <row r="434" spans="1:16">
      <c r="A434" s="2" t="s">
        <v>906</v>
      </c>
      <c r="B434" s="3">
        <v>43808</v>
      </c>
      <c r="C434" s="2" t="s">
        <v>907</v>
      </c>
      <c r="D434" t="s">
        <v>106</v>
      </c>
      <c r="E434" s="2">
        <v>2</v>
      </c>
      <c r="F434" s="2" t="str">
        <f>_xlfn.XLOOKUP(C434,customers!$A$1:$A$1001,customers!B433:B1433)</f>
        <v>Ronda Pyson</v>
      </c>
      <c r="G434" s="2" t="str">
        <f>IF(_xlfn.XLOOKUP(C434,customers!$A$1:$A$1001,customers!$C$1:$C$1001,0)=0,"",(_xlfn.XLOOKUP(C434,customers!$A$1:$A$1001,customers!$C$1:$C$1001,0)))</f>
        <v/>
      </c>
      <c r="H434" s="2" t="str">
        <f>_xlfn.XLOOKUP(C434,customers!$A$1:$A$1001,customers!$G$1:$G$1001,,0)</f>
        <v>United States</v>
      </c>
      <c r="I434" t="str" cm="1">
        <f t="array" ref="I434">INDEX(products!$A$1:$G$49,MATCH(orders!$D434,products!$A$1:$A$49,0),MATCH(orders!I$1,products!$A$1:$G$1,0))</f>
        <v>Ara</v>
      </c>
      <c r="J434" t="str" cm="1">
        <f t="array" ref="J434">INDEX(products!$A$1:$G$49,MATCH(orders!$D434,products!$A$1:$A$49,0),MATCH(orders!J$1,products!$A$1:$G$1,0))</f>
        <v>M</v>
      </c>
      <c r="K434" cm="1">
        <f t="array" ref="K434">INDEX(products!$A$1:$G$49,MATCH(orders!$D434,products!$A$1:$A$49,0),MATCH(orders!K$1,products!$A$1:$G$1,0))</f>
        <v>1</v>
      </c>
      <c r="L434" s="4" cm="1">
        <f t="array" ref="L434">INDEX(products!$A$1:$G$49,MATCH(orders!$D434,products!$A$1:$A$49,0),MATCH(orders!L$1,products!$A$1:$G$1,0))</f>
        <v>11.25</v>
      </c>
      <c r="M434" s="4">
        <f t="shared" si="18"/>
        <v>22.5</v>
      </c>
      <c r="N434" t="str">
        <f t="shared" si="19"/>
        <v>Arabica</v>
      </c>
      <c r="O434" t="str">
        <f t="shared" si="20"/>
        <v>Medium</v>
      </c>
      <c r="P434" s="5" t="str">
        <f>IF(_xlfn.XLOOKUP(Orders[[#This Row],[Customer ID]],customers!A434:A1433,customers!I434:I1433,"")="Yes","Yes","No")</f>
        <v>No</v>
      </c>
    </row>
    <row r="435" spans="1:16">
      <c r="A435" s="2" t="s">
        <v>908</v>
      </c>
      <c r="B435" s="3">
        <v>44563</v>
      </c>
      <c r="C435" s="2" t="s">
        <v>909</v>
      </c>
      <c r="D435" t="s">
        <v>242</v>
      </c>
      <c r="E435" s="2">
        <v>6</v>
      </c>
      <c r="F435" s="2" t="str">
        <f>_xlfn.XLOOKUP(C435,customers!$A$1:$A$1001,customers!B434:B1434)</f>
        <v>Rafaela Treacher</v>
      </c>
      <c r="G435" s="2" t="str">
        <f>IF(_xlfn.XLOOKUP(C435,customers!$A$1:$A$1001,customers!$C$1:$C$1001,0)=0,"",(_xlfn.XLOOKUP(C435,customers!$A$1:$A$1001,customers!$C$1:$C$1001,0)))</f>
        <v>lrignoldc1@miibeian.gov.cn</v>
      </c>
      <c r="H435" s="2" t="str">
        <f>_xlfn.XLOOKUP(C435,customers!$A$1:$A$1001,customers!$G$1:$G$1001,,0)</f>
        <v>United States</v>
      </c>
      <c r="I435" t="str" cm="1">
        <f t="array" ref="I435">INDEX(products!$A$1:$G$49,MATCH(orders!$D435,products!$A$1:$A$49,0),MATCH(orders!I$1,products!$A$1:$G$1,0))</f>
        <v>Lib</v>
      </c>
      <c r="J435" t="str" cm="1">
        <f t="array" ref="J435">INDEX(products!$A$1:$G$49,MATCH(orders!$D435,products!$A$1:$A$49,0),MATCH(orders!J$1,products!$A$1:$G$1,0))</f>
        <v>M</v>
      </c>
      <c r="K435" cm="1">
        <f t="array" ref="K435">INDEX(products!$A$1:$G$49,MATCH(orders!$D435,products!$A$1:$A$49,0),MATCH(orders!K$1,products!$A$1:$G$1,0))</f>
        <v>2.5</v>
      </c>
      <c r="L435" s="4" cm="1">
        <f t="array" ref="L435">INDEX(products!$A$1:$G$49,MATCH(orders!$D435,products!$A$1:$A$49,0),MATCH(orders!L$1,products!$A$1:$G$1,0))</f>
        <v>33.465</v>
      </c>
      <c r="M435" s="4">
        <f t="shared" si="18"/>
        <v>200.79</v>
      </c>
      <c r="N435" t="str">
        <f t="shared" si="19"/>
        <v>Liberica</v>
      </c>
      <c r="O435" t="str">
        <f t="shared" si="20"/>
        <v>Medium</v>
      </c>
      <c r="P435" s="5" t="str">
        <f>IF(_xlfn.XLOOKUP(Orders[[#This Row],[Customer ID]],customers!A435:A1434,customers!I435:I1434,"")="Yes","Yes","No")</f>
        <v>Yes</v>
      </c>
    </row>
    <row r="436" spans="1:16">
      <c r="A436" s="2" t="s">
        <v>910</v>
      </c>
      <c r="B436" s="3">
        <v>43807</v>
      </c>
      <c r="C436" s="2" t="s">
        <v>911</v>
      </c>
      <c r="D436" t="s">
        <v>106</v>
      </c>
      <c r="E436" s="2">
        <v>6</v>
      </c>
      <c r="F436" s="2" t="str">
        <f>_xlfn.XLOOKUP(C436,customers!$A$1:$A$1001,customers!B435:B1435)</f>
        <v>Margie Palleske</v>
      </c>
      <c r="G436" s="2" t="str">
        <f>IF(_xlfn.XLOOKUP(C436,customers!$A$1:$A$1001,customers!$C$1:$C$1001,0)=0,"",(_xlfn.XLOOKUP(C436,customers!$A$1:$A$1001,customers!$C$1:$C$1001,0)))</f>
        <v/>
      </c>
      <c r="H436" s="2" t="str">
        <f>_xlfn.XLOOKUP(C436,customers!$A$1:$A$1001,customers!$G$1:$G$1001,,0)</f>
        <v>United States</v>
      </c>
      <c r="I436" t="str" cm="1">
        <f t="array" ref="I436">INDEX(products!$A$1:$G$49,MATCH(orders!$D436,products!$A$1:$A$49,0),MATCH(orders!I$1,products!$A$1:$G$1,0))</f>
        <v>Ara</v>
      </c>
      <c r="J436" t="str" cm="1">
        <f t="array" ref="J436">INDEX(products!$A$1:$G$49,MATCH(orders!$D436,products!$A$1:$A$49,0),MATCH(orders!J$1,products!$A$1:$G$1,0))</f>
        <v>M</v>
      </c>
      <c r="K436" cm="1">
        <f t="array" ref="K436">INDEX(products!$A$1:$G$49,MATCH(orders!$D436,products!$A$1:$A$49,0),MATCH(orders!K$1,products!$A$1:$G$1,0))</f>
        <v>1</v>
      </c>
      <c r="L436" s="4" cm="1">
        <f t="array" ref="L436">INDEX(products!$A$1:$G$49,MATCH(orders!$D436,products!$A$1:$A$49,0),MATCH(orders!L$1,products!$A$1:$G$1,0))</f>
        <v>11.25</v>
      </c>
      <c r="M436" s="4">
        <f t="shared" si="18"/>
        <v>67.5</v>
      </c>
      <c r="N436" t="str">
        <f t="shared" si="19"/>
        <v>Arabica</v>
      </c>
      <c r="O436" t="str">
        <f t="shared" si="20"/>
        <v>Medium</v>
      </c>
      <c r="P436" s="5" t="str">
        <f>IF(_xlfn.XLOOKUP(Orders[[#This Row],[Customer ID]],customers!A436:A1435,customers!I436:I1435,"")="Yes","Yes","No")</f>
        <v>No</v>
      </c>
    </row>
    <row r="437" spans="1:16">
      <c r="A437" s="2" t="s">
        <v>912</v>
      </c>
      <c r="B437" s="3">
        <v>44528</v>
      </c>
      <c r="C437" s="2" t="s">
        <v>913</v>
      </c>
      <c r="D437" t="s">
        <v>48</v>
      </c>
      <c r="E437" s="2">
        <v>1</v>
      </c>
      <c r="F437" s="2" t="str">
        <f>_xlfn.XLOOKUP(C437,customers!$A$1:$A$1001,customers!B436:B1436)</f>
        <v>Filip Antcliffe</v>
      </c>
      <c r="G437" s="2" t="str">
        <f>IF(_xlfn.XLOOKUP(C437,customers!$A$1:$A$1001,customers!$C$1:$C$1001,0)=0,"",(_xlfn.XLOOKUP(C437,customers!$A$1:$A$1001,customers!$C$1:$C$1001,0)))</f>
        <v>crowthornc3@msn.com</v>
      </c>
      <c r="H437" s="2" t="str">
        <f>_xlfn.XLOOKUP(C437,customers!$A$1:$A$1001,customers!$G$1:$G$1001,,0)</f>
        <v>United States</v>
      </c>
      <c r="I437" t="str" cm="1">
        <f t="array" ref="I437">INDEX(products!$A$1:$G$49,MATCH(orders!$D437,products!$A$1:$A$49,0),MATCH(orders!I$1,products!$A$1:$G$1,0))</f>
        <v>Exc</v>
      </c>
      <c r="J437" t="str" cm="1">
        <f t="array" ref="J437">INDEX(products!$A$1:$G$49,MATCH(orders!$D437,products!$A$1:$A$49,0),MATCH(orders!J$1,products!$A$1:$G$1,0))</f>
        <v>M</v>
      </c>
      <c r="K437" cm="1">
        <f t="array" ref="K437">INDEX(products!$A$1:$G$49,MATCH(orders!$D437,products!$A$1:$A$49,0),MATCH(orders!K$1,products!$A$1:$G$1,0))</f>
        <v>0.5</v>
      </c>
      <c r="L437" s="4" cm="1">
        <f t="array" ref="L437">INDEX(products!$A$1:$G$49,MATCH(orders!$D437,products!$A$1:$A$49,0),MATCH(orders!L$1,products!$A$1:$G$1,0))</f>
        <v>8.25</v>
      </c>
      <c r="M437" s="4">
        <f t="shared" si="18"/>
        <v>8.25</v>
      </c>
      <c r="N437" t="str">
        <f t="shared" si="19"/>
        <v>Excelsa</v>
      </c>
      <c r="O437" t="str">
        <f t="shared" si="20"/>
        <v>Medium</v>
      </c>
      <c r="P437" s="5" t="str">
        <f>IF(_xlfn.XLOOKUP(Orders[[#This Row],[Customer ID]],customers!A437:A1436,customers!I437:I1436,"")="Yes","Yes","No")</f>
        <v>No</v>
      </c>
    </row>
    <row r="438" spans="1:16">
      <c r="A438" s="2" t="s">
        <v>914</v>
      </c>
      <c r="B438" s="3">
        <v>44631</v>
      </c>
      <c r="C438" s="2" t="s">
        <v>915</v>
      </c>
      <c r="D438" t="s">
        <v>64</v>
      </c>
      <c r="E438" s="2">
        <v>2</v>
      </c>
      <c r="F438" s="2" t="str">
        <f>_xlfn.XLOOKUP(C438,customers!$A$1:$A$1001,customers!B437:B1437)</f>
        <v>Claudie Weond</v>
      </c>
      <c r="G438" s="2" t="str">
        <f>IF(_xlfn.XLOOKUP(C438,customers!$A$1:$A$1001,customers!$C$1:$C$1001,0)=0,"",(_xlfn.XLOOKUP(C438,customers!$A$1:$A$1001,customers!$C$1:$C$1001,0)))</f>
        <v>orylandc4@deviantart.com</v>
      </c>
      <c r="H438" s="2" t="str">
        <f>_xlfn.XLOOKUP(C438,customers!$A$1:$A$1001,customers!$G$1:$G$1001,,0)</f>
        <v>United States</v>
      </c>
      <c r="I438" t="str" cm="1">
        <f t="array" ref="I438">INDEX(products!$A$1:$G$49,MATCH(orders!$D438,products!$A$1:$A$49,0),MATCH(orders!I$1,products!$A$1:$G$1,0))</f>
        <v>Lib</v>
      </c>
      <c r="J438" t="str" cm="1">
        <f t="array" ref="J438">INDEX(products!$A$1:$G$49,MATCH(orders!$D438,products!$A$1:$A$49,0),MATCH(orders!J$1,products!$A$1:$G$1,0))</f>
        <v>L</v>
      </c>
      <c r="K438" cm="1">
        <f t="array" ref="K438">INDEX(products!$A$1:$G$49,MATCH(orders!$D438,products!$A$1:$A$49,0),MATCH(orders!K$1,products!$A$1:$G$1,0))</f>
        <v>0.2</v>
      </c>
      <c r="L438" s="4" cm="1">
        <f t="array" ref="L438">INDEX(products!$A$1:$G$49,MATCH(orders!$D438,products!$A$1:$A$49,0),MATCH(orders!L$1,products!$A$1:$G$1,0))</f>
        <v>4.755</v>
      </c>
      <c r="M438" s="4">
        <f t="shared" si="18"/>
        <v>9.51</v>
      </c>
      <c r="N438" t="str">
        <f t="shared" si="19"/>
        <v>Liberica</v>
      </c>
      <c r="O438" t="str">
        <f t="shared" si="20"/>
        <v>Light</v>
      </c>
      <c r="P438" s="5" t="str">
        <f>IF(_xlfn.XLOOKUP(Orders[[#This Row],[Customer ID]],customers!A438:A1437,customers!I438:I1437,"")="Yes","Yes","No")</f>
        <v>Yes</v>
      </c>
    </row>
    <row r="439" spans="1:16">
      <c r="A439" s="2" t="s">
        <v>916</v>
      </c>
      <c r="B439" s="3">
        <v>44213</v>
      </c>
      <c r="C439" s="2" t="s">
        <v>917</v>
      </c>
      <c r="D439" t="s">
        <v>154</v>
      </c>
      <c r="E439" s="2">
        <v>1</v>
      </c>
      <c r="F439" s="2" t="str">
        <f>_xlfn.XLOOKUP(C439,customers!$A$1:$A$1001,customers!B438:B1438)</f>
        <v>Jaquenette Skentelbery</v>
      </c>
      <c r="G439" s="2" t="str">
        <f>IF(_xlfn.XLOOKUP(C439,customers!$A$1:$A$1001,customers!$C$1:$C$1001,0)=0,"",(_xlfn.XLOOKUP(C439,customers!$A$1:$A$1001,customers!$C$1:$C$1001,0)))</f>
        <v/>
      </c>
      <c r="H439" s="2" t="str">
        <f>_xlfn.XLOOKUP(C439,customers!$A$1:$A$1001,customers!$G$1:$G$1001,,0)</f>
        <v>United States</v>
      </c>
      <c r="I439" t="str" cm="1">
        <f t="array" ref="I439">INDEX(products!$A$1:$G$49,MATCH(orders!$D439,products!$A$1:$A$49,0),MATCH(orders!I$1,products!$A$1:$G$1,0))</f>
        <v>Lib</v>
      </c>
      <c r="J439" t="str" cm="1">
        <f t="array" ref="J439">INDEX(products!$A$1:$G$49,MATCH(orders!$D439,products!$A$1:$A$49,0),MATCH(orders!J$1,products!$A$1:$G$1,0))</f>
        <v>D</v>
      </c>
      <c r="K439" cm="1">
        <f t="array" ref="K439">INDEX(products!$A$1:$G$49,MATCH(orders!$D439,products!$A$1:$A$49,0),MATCH(orders!K$1,products!$A$1:$G$1,0))</f>
        <v>2.5</v>
      </c>
      <c r="L439" s="4" cm="1">
        <f t="array" ref="L439">INDEX(products!$A$1:$G$49,MATCH(orders!$D439,products!$A$1:$A$49,0),MATCH(orders!L$1,products!$A$1:$G$1,0))</f>
        <v>29.785</v>
      </c>
      <c r="M439" s="4">
        <f t="shared" si="18"/>
        <v>29.785</v>
      </c>
      <c r="N439" t="str">
        <f t="shared" si="19"/>
        <v>Liberica</v>
      </c>
      <c r="O439" t="str">
        <f t="shared" si="20"/>
        <v>Dark</v>
      </c>
      <c r="P439" s="5" t="str">
        <f>IF(_xlfn.XLOOKUP(Orders[[#This Row],[Customer ID]],customers!A439:A1438,customers!I439:I1438,"")="Yes","Yes","No")</f>
        <v>No</v>
      </c>
    </row>
    <row r="440" spans="1:16">
      <c r="A440" s="2" t="s">
        <v>918</v>
      </c>
      <c r="B440" s="3">
        <v>43483</v>
      </c>
      <c r="C440" s="2" t="s">
        <v>919</v>
      </c>
      <c r="D440" t="s">
        <v>168</v>
      </c>
      <c r="E440" s="2">
        <v>2</v>
      </c>
      <c r="F440" s="2" t="str">
        <f>_xlfn.XLOOKUP(C440,customers!$A$1:$A$1001,customers!B439:B1439)</f>
        <v>Kippie Marrison</v>
      </c>
      <c r="G440" s="2" t="str">
        <f>IF(_xlfn.XLOOKUP(C440,customers!$A$1:$A$1001,customers!$C$1:$C$1001,0)=0,"",(_xlfn.XLOOKUP(C440,customers!$A$1:$A$1001,customers!$C$1:$C$1001,0)))</f>
        <v>msesonck@census.gov</v>
      </c>
      <c r="H440" s="2" t="str">
        <f>_xlfn.XLOOKUP(C440,customers!$A$1:$A$1001,customers!$G$1:$G$1001,,0)</f>
        <v>United States</v>
      </c>
      <c r="I440" t="str" cm="1">
        <f t="array" ref="I440">INDEX(products!$A$1:$G$49,MATCH(orders!$D440,products!$A$1:$A$49,0),MATCH(orders!I$1,products!$A$1:$G$1,0))</f>
        <v>Lib</v>
      </c>
      <c r="J440" t="str" cm="1">
        <f t="array" ref="J440">INDEX(products!$A$1:$G$49,MATCH(orders!$D440,products!$A$1:$A$49,0),MATCH(orders!J$1,products!$A$1:$G$1,0))</f>
        <v>D</v>
      </c>
      <c r="K440" cm="1">
        <f t="array" ref="K440">INDEX(products!$A$1:$G$49,MATCH(orders!$D440,products!$A$1:$A$49,0),MATCH(orders!K$1,products!$A$1:$G$1,0))</f>
        <v>0.5</v>
      </c>
      <c r="L440" s="4" cm="1">
        <f t="array" ref="L440">INDEX(products!$A$1:$G$49,MATCH(orders!$D440,products!$A$1:$A$49,0),MATCH(orders!L$1,products!$A$1:$G$1,0))</f>
        <v>7.77</v>
      </c>
      <c r="M440" s="4">
        <f t="shared" si="18"/>
        <v>15.54</v>
      </c>
      <c r="N440" t="str">
        <f t="shared" si="19"/>
        <v>Liberica</v>
      </c>
      <c r="O440" t="str">
        <f t="shared" si="20"/>
        <v>Dark</v>
      </c>
      <c r="P440" s="5" t="str">
        <f>IF(_xlfn.XLOOKUP(Orders[[#This Row],[Customer ID]],customers!A440:A1439,customers!I440:I1439,"")="Yes","Yes","No")</f>
        <v>No</v>
      </c>
    </row>
    <row r="441" spans="1:16">
      <c r="A441" s="2" t="s">
        <v>920</v>
      </c>
      <c r="B441" s="3">
        <v>43562</v>
      </c>
      <c r="C441" s="2" t="s">
        <v>921</v>
      </c>
      <c r="D441" t="s">
        <v>221</v>
      </c>
      <c r="E441" s="2">
        <v>4</v>
      </c>
      <c r="F441" s="2" t="str">
        <f>_xlfn.XLOOKUP(C441,customers!$A$1:$A$1001,customers!B440:B1440)</f>
        <v>Izaak Primak</v>
      </c>
      <c r="G441" s="2" t="str">
        <f>IF(_xlfn.XLOOKUP(C441,customers!$A$1:$A$1001,customers!$C$1:$C$1001,0)=0,"",(_xlfn.XLOOKUP(C441,customers!$A$1:$A$1001,customers!$C$1:$C$1001,0)))</f>
        <v>craglessc7@webmd.com</v>
      </c>
      <c r="H441" s="2" t="str">
        <f>_xlfn.XLOOKUP(C441,customers!$A$1:$A$1001,customers!$G$1:$G$1001,,0)</f>
        <v>Ireland</v>
      </c>
      <c r="I441" t="str" cm="1">
        <f t="array" ref="I441">INDEX(products!$A$1:$G$49,MATCH(orders!$D441,products!$A$1:$A$49,0),MATCH(orders!I$1,products!$A$1:$G$1,0))</f>
        <v>Exc</v>
      </c>
      <c r="J441" t="str" cm="1">
        <f t="array" ref="J441">INDEX(products!$A$1:$G$49,MATCH(orders!$D441,products!$A$1:$A$49,0),MATCH(orders!J$1,products!$A$1:$G$1,0))</f>
        <v>L</v>
      </c>
      <c r="K441" cm="1">
        <f t="array" ref="K441">INDEX(products!$A$1:$G$49,MATCH(orders!$D441,products!$A$1:$A$49,0),MATCH(orders!K$1,products!$A$1:$G$1,0))</f>
        <v>0.5</v>
      </c>
      <c r="L441" s="4" cm="1">
        <f t="array" ref="L441">INDEX(products!$A$1:$G$49,MATCH(orders!$D441,products!$A$1:$A$49,0),MATCH(orders!L$1,products!$A$1:$G$1,0))</f>
        <v>8.91</v>
      </c>
      <c r="M441" s="4">
        <f t="shared" si="18"/>
        <v>35.64</v>
      </c>
      <c r="N441" t="str">
        <f t="shared" si="19"/>
        <v>Excelsa</v>
      </c>
      <c r="O441" t="str">
        <f t="shared" si="20"/>
        <v>Light</v>
      </c>
      <c r="P441" s="5" t="str">
        <f>IF(_xlfn.XLOOKUP(Orders[[#This Row],[Customer ID]],customers!A441:A1440,customers!I441:I1440,"")="Yes","Yes","No")</f>
        <v>No</v>
      </c>
    </row>
    <row r="442" spans="1:16">
      <c r="A442" s="2" t="s">
        <v>922</v>
      </c>
      <c r="B442" s="3">
        <v>44230</v>
      </c>
      <c r="C442" s="2" t="s">
        <v>923</v>
      </c>
      <c r="D442" t="s">
        <v>216</v>
      </c>
      <c r="E442" s="2">
        <v>4</v>
      </c>
      <c r="F442" s="2" t="str">
        <f>_xlfn.XLOOKUP(C442,customers!$A$1:$A$1001,customers!B441:B1441)</f>
        <v>Constanta Hatfull</v>
      </c>
      <c r="G442" s="2" t="str">
        <f>IF(_xlfn.XLOOKUP(C442,customers!$A$1:$A$1001,customers!$C$1:$C$1001,0)=0,"",(_xlfn.XLOOKUP(C442,customers!$A$1:$A$1001,customers!$C$1:$C$1001,0)))</f>
        <v>fhollowsc8@blogtalkradio.com</v>
      </c>
      <c r="H442" s="2" t="str">
        <f>_xlfn.XLOOKUP(C442,customers!$A$1:$A$1001,customers!$G$1:$G$1001,,0)</f>
        <v>United States</v>
      </c>
      <c r="I442" t="str" cm="1">
        <f t="array" ref="I442">INDEX(products!$A$1:$G$49,MATCH(orders!$D442,products!$A$1:$A$49,0),MATCH(orders!I$1,products!$A$1:$G$1,0))</f>
        <v>Ara</v>
      </c>
      <c r="J442" t="str" cm="1">
        <f t="array" ref="J442">INDEX(products!$A$1:$G$49,MATCH(orders!$D442,products!$A$1:$A$49,0),MATCH(orders!J$1,products!$A$1:$G$1,0))</f>
        <v>M</v>
      </c>
      <c r="K442" cm="1">
        <f t="array" ref="K442">INDEX(products!$A$1:$G$49,MATCH(orders!$D442,products!$A$1:$A$49,0),MATCH(orders!K$1,products!$A$1:$G$1,0))</f>
        <v>2.5</v>
      </c>
      <c r="L442" s="4" cm="1">
        <f t="array" ref="L442">INDEX(products!$A$1:$G$49,MATCH(orders!$D442,products!$A$1:$A$49,0),MATCH(orders!L$1,products!$A$1:$G$1,0))</f>
        <v>25.875</v>
      </c>
      <c r="M442" s="4">
        <f t="shared" si="18"/>
        <v>103.5</v>
      </c>
      <c r="N442" t="str">
        <f t="shared" si="19"/>
        <v>Arabica</v>
      </c>
      <c r="O442" t="str">
        <f t="shared" si="20"/>
        <v>Medium</v>
      </c>
      <c r="P442" s="5" t="str">
        <f>IF(_xlfn.XLOOKUP(Orders[[#This Row],[Customer ID]],customers!A442:A1441,customers!I442:I1441,"")="Yes","Yes","No")</f>
        <v>Yes</v>
      </c>
    </row>
    <row r="443" spans="1:16">
      <c r="A443" s="2" t="s">
        <v>924</v>
      </c>
      <c r="B443" s="3">
        <v>43573</v>
      </c>
      <c r="C443" s="2" t="s">
        <v>925</v>
      </c>
      <c r="D443" t="s">
        <v>290</v>
      </c>
      <c r="E443" s="2">
        <v>3</v>
      </c>
      <c r="F443" s="2" t="str">
        <f>_xlfn.XLOOKUP(C443,customers!$A$1:$A$1001,customers!B442:B1442)</f>
        <v>Chastity Swatman</v>
      </c>
      <c r="G443" s="2" t="str">
        <f>IF(_xlfn.XLOOKUP(C443,customers!$A$1:$A$1001,customers!$C$1:$C$1001,0)=0,"",(_xlfn.XLOOKUP(C443,customers!$A$1:$A$1001,customers!$C$1:$C$1001,0)))</f>
        <v>llathleiffc9@nationalgeographic.com</v>
      </c>
      <c r="H443" s="2" t="str">
        <f>_xlfn.XLOOKUP(C443,customers!$A$1:$A$1001,customers!$G$1:$G$1001,,0)</f>
        <v>Ireland</v>
      </c>
      <c r="I443" t="str" cm="1">
        <f t="array" ref="I443">INDEX(products!$A$1:$G$49,MATCH(orders!$D443,products!$A$1:$A$49,0),MATCH(orders!I$1,products!$A$1:$G$1,0))</f>
        <v>Exc</v>
      </c>
      <c r="J443" t="str" cm="1">
        <f t="array" ref="J443">INDEX(products!$A$1:$G$49,MATCH(orders!$D443,products!$A$1:$A$49,0),MATCH(orders!J$1,products!$A$1:$G$1,0))</f>
        <v>D</v>
      </c>
      <c r="K443" cm="1">
        <f t="array" ref="K443">INDEX(products!$A$1:$G$49,MATCH(orders!$D443,products!$A$1:$A$49,0),MATCH(orders!K$1,products!$A$1:$G$1,0))</f>
        <v>1</v>
      </c>
      <c r="L443" s="4" cm="1">
        <f t="array" ref="L443">INDEX(products!$A$1:$G$49,MATCH(orders!$D443,products!$A$1:$A$49,0),MATCH(orders!L$1,products!$A$1:$G$1,0))</f>
        <v>12.15</v>
      </c>
      <c r="M443" s="4">
        <f t="shared" si="18"/>
        <v>36.45</v>
      </c>
      <c r="N443" t="str">
        <f t="shared" si="19"/>
        <v>Excelsa</v>
      </c>
      <c r="O443" t="str">
        <f t="shared" si="20"/>
        <v>Dark</v>
      </c>
      <c r="P443" s="5" t="str">
        <f>IF(_xlfn.XLOOKUP(Orders[[#This Row],[Customer ID]],customers!A443:A1442,customers!I443:I1442,"")="Yes","Yes","No")</f>
        <v>Yes</v>
      </c>
    </row>
    <row r="444" spans="1:16">
      <c r="A444" s="2" t="s">
        <v>926</v>
      </c>
      <c r="B444" s="3">
        <v>44384</v>
      </c>
      <c r="C444" s="2" t="s">
        <v>927</v>
      </c>
      <c r="D444" t="s">
        <v>202</v>
      </c>
      <c r="E444" s="2">
        <v>5</v>
      </c>
      <c r="F444" s="2" t="str">
        <f>_xlfn.XLOOKUP(C444,customers!$A$1:$A$1001,customers!B443:B1443)</f>
        <v>Delainey Kiddy</v>
      </c>
      <c r="G444" s="2" t="str">
        <f>IF(_xlfn.XLOOKUP(C444,customers!$A$1:$A$1001,customers!$C$1:$C$1001,0)=0,"",(_xlfn.XLOOKUP(C444,customers!$A$1:$A$1001,customers!$C$1:$C$1001,0)))</f>
        <v>kheadsca@jalbum.net</v>
      </c>
      <c r="H444" s="2" t="str">
        <f>_xlfn.XLOOKUP(C444,customers!$A$1:$A$1001,customers!$G$1:$G$1001,,0)</f>
        <v>United States</v>
      </c>
      <c r="I444" t="str" cm="1">
        <f t="array" ref="I444">INDEX(products!$A$1:$G$49,MATCH(orders!$D444,products!$A$1:$A$49,0),MATCH(orders!I$1,products!$A$1:$G$1,0))</f>
        <v>Rob</v>
      </c>
      <c r="J444" t="str" cm="1">
        <f t="array" ref="J444">INDEX(products!$A$1:$G$49,MATCH(orders!$D444,products!$A$1:$A$49,0),MATCH(orders!J$1,products!$A$1:$G$1,0))</f>
        <v>L</v>
      </c>
      <c r="K444" cm="1">
        <f t="array" ref="K444">INDEX(products!$A$1:$G$49,MATCH(orders!$D444,products!$A$1:$A$49,0),MATCH(orders!K$1,products!$A$1:$G$1,0))</f>
        <v>0.5</v>
      </c>
      <c r="L444" s="4" cm="1">
        <f t="array" ref="L444">INDEX(products!$A$1:$G$49,MATCH(orders!$D444,products!$A$1:$A$49,0),MATCH(orders!L$1,products!$A$1:$G$1,0))</f>
        <v>7.17</v>
      </c>
      <c r="M444" s="4">
        <f t="shared" si="18"/>
        <v>35.85</v>
      </c>
      <c r="N444" t="str">
        <f t="shared" si="19"/>
        <v>Robusta</v>
      </c>
      <c r="O444" t="str">
        <f t="shared" si="20"/>
        <v>Light</v>
      </c>
      <c r="P444" s="5" t="str">
        <f>IF(_xlfn.XLOOKUP(Orders[[#This Row],[Customer ID]],customers!A444:A1443,customers!I444:I1443,"")="Yes","Yes","No")</f>
        <v>No</v>
      </c>
    </row>
    <row r="445" spans="1:16">
      <c r="A445" s="2" t="s">
        <v>928</v>
      </c>
      <c r="B445" s="3">
        <v>44250</v>
      </c>
      <c r="C445" s="2" t="s">
        <v>929</v>
      </c>
      <c r="D445" t="s">
        <v>299</v>
      </c>
      <c r="E445" s="2">
        <v>5</v>
      </c>
      <c r="F445" s="2" t="str">
        <f>_xlfn.XLOOKUP(C445,customers!$A$1:$A$1001,customers!B444:B1444)</f>
        <v>Marty Scholl</v>
      </c>
      <c r="G445" s="2" t="str">
        <f>IF(_xlfn.XLOOKUP(C445,customers!$A$1:$A$1001,customers!$C$1:$C$1001,0)=0,"",(_xlfn.XLOOKUP(C445,customers!$A$1:$A$1001,customers!$C$1:$C$1001,0)))</f>
        <v>tbownecb@unicef.org</v>
      </c>
      <c r="H445" s="2" t="str">
        <f>_xlfn.XLOOKUP(C445,customers!$A$1:$A$1001,customers!$G$1:$G$1001,,0)</f>
        <v>Ireland</v>
      </c>
      <c r="I445" t="str" cm="1">
        <f t="array" ref="I445">INDEX(products!$A$1:$G$49,MATCH(orders!$D445,products!$A$1:$A$49,0),MATCH(orders!I$1,products!$A$1:$G$1,0))</f>
        <v>Exc</v>
      </c>
      <c r="J445" t="str" cm="1">
        <f t="array" ref="J445">INDEX(products!$A$1:$G$49,MATCH(orders!$D445,products!$A$1:$A$49,0),MATCH(orders!J$1,products!$A$1:$G$1,0))</f>
        <v>L</v>
      </c>
      <c r="K445" cm="1">
        <f t="array" ref="K445">INDEX(products!$A$1:$G$49,MATCH(orders!$D445,products!$A$1:$A$49,0),MATCH(orders!K$1,products!$A$1:$G$1,0))</f>
        <v>0.2</v>
      </c>
      <c r="L445" s="4" cm="1">
        <f t="array" ref="L445">INDEX(products!$A$1:$G$49,MATCH(orders!$D445,products!$A$1:$A$49,0),MATCH(orders!L$1,products!$A$1:$G$1,0))</f>
        <v>4.455</v>
      </c>
      <c r="M445" s="4">
        <f t="shared" si="18"/>
        <v>22.275</v>
      </c>
      <c r="N445" t="str">
        <f t="shared" si="19"/>
        <v>Excelsa</v>
      </c>
      <c r="O445" t="str">
        <f t="shared" si="20"/>
        <v>Light</v>
      </c>
      <c r="P445" s="5" t="str">
        <f>IF(_xlfn.XLOOKUP(Orders[[#This Row],[Customer ID]],customers!A445:A1444,customers!I445:I1444,"")="Yes","Yes","No")</f>
        <v>Yes</v>
      </c>
    </row>
    <row r="446" spans="1:16">
      <c r="A446" s="2" t="s">
        <v>930</v>
      </c>
      <c r="B446" s="3">
        <v>44418</v>
      </c>
      <c r="C446" s="2" t="s">
        <v>931</v>
      </c>
      <c r="D446" t="s">
        <v>109</v>
      </c>
      <c r="E446" s="2">
        <v>6</v>
      </c>
      <c r="F446" s="2" t="str">
        <f>_xlfn.XLOOKUP(C446,customers!$A$1:$A$1001,customers!B445:B1445)</f>
        <v>Blake Kelloway</v>
      </c>
      <c r="G446" s="2" t="str">
        <f>IF(_xlfn.XLOOKUP(C446,customers!$A$1:$A$1001,customers!$C$1:$C$1001,0)=0,"",(_xlfn.XLOOKUP(C446,customers!$A$1:$A$1001,customers!$C$1:$C$1001,0)))</f>
        <v>rjacquemardcc@acquirethisname.com</v>
      </c>
      <c r="H446" s="2" t="str">
        <f>_xlfn.XLOOKUP(C446,customers!$A$1:$A$1001,customers!$G$1:$G$1001,,0)</f>
        <v>Ireland</v>
      </c>
      <c r="I446" t="str" cm="1">
        <f t="array" ref="I446">INDEX(products!$A$1:$G$49,MATCH(orders!$D446,products!$A$1:$A$49,0),MATCH(orders!I$1,products!$A$1:$G$1,0))</f>
        <v>Exc</v>
      </c>
      <c r="J446" t="str" cm="1">
        <f t="array" ref="J446">INDEX(products!$A$1:$G$49,MATCH(orders!$D446,products!$A$1:$A$49,0),MATCH(orders!J$1,products!$A$1:$G$1,0))</f>
        <v>M</v>
      </c>
      <c r="K446" cm="1">
        <f t="array" ref="K446">INDEX(products!$A$1:$G$49,MATCH(orders!$D446,products!$A$1:$A$49,0),MATCH(orders!K$1,products!$A$1:$G$1,0))</f>
        <v>0.2</v>
      </c>
      <c r="L446" s="4" cm="1">
        <f t="array" ref="L446">INDEX(products!$A$1:$G$49,MATCH(orders!$D446,products!$A$1:$A$49,0),MATCH(orders!L$1,products!$A$1:$G$1,0))</f>
        <v>4.125</v>
      </c>
      <c r="M446" s="4">
        <f t="shared" si="18"/>
        <v>24.75</v>
      </c>
      <c r="N446" t="str">
        <f t="shared" si="19"/>
        <v>Excelsa</v>
      </c>
      <c r="O446" t="str">
        <f t="shared" si="20"/>
        <v>Medium</v>
      </c>
      <c r="P446" s="5" t="str">
        <f>IF(_xlfn.XLOOKUP(Orders[[#This Row],[Customer ID]],customers!A446:A1445,customers!I446:I1445,"")="Yes","Yes","No")</f>
        <v>No</v>
      </c>
    </row>
    <row r="447" spans="1:16">
      <c r="A447" s="2" t="s">
        <v>932</v>
      </c>
      <c r="B447" s="3">
        <v>43784</v>
      </c>
      <c r="C447" s="2" t="s">
        <v>933</v>
      </c>
      <c r="D447" t="s">
        <v>242</v>
      </c>
      <c r="E447" s="2">
        <v>2</v>
      </c>
      <c r="F447" s="2" t="str">
        <f>_xlfn.XLOOKUP(C447,customers!$A$1:$A$1001,customers!B446:B1446)</f>
        <v>Kippie Marrison</v>
      </c>
      <c r="G447" s="2" t="str">
        <f>IF(_xlfn.XLOOKUP(C447,customers!$A$1:$A$1001,customers!$C$1:$C$1001,0)=0,"",(_xlfn.XLOOKUP(C447,customers!$A$1:$A$1001,customers!$C$1:$C$1001,0)))</f>
        <v>kwarmancd@printfriendly.com</v>
      </c>
      <c r="H447" s="2" t="str">
        <f>_xlfn.XLOOKUP(C447,customers!$A$1:$A$1001,customers!$G$1:$G$1001,,0)</f>
        <v>Ireland</v>
      </c>
      <c r="I447" t="str" cm="1">
        <f t="array" ref="I447">INDEX(products!$A$1:$G$49,MATCH(orders!$D447,products!$A$1:$A$49,0),MATCH(orders!I$1,products!$A$1:$G$1,0))</f>
        <v>Lib</v>
      </c>
      <c r="J447" t="str" cm="1">
        <f t="array" ref="J447">INDEX(products!$A$1:$G$49,MATCH(orders!$D447,products!$A$1:$A$49,0),MATCH(orders!J$1,products!$A$1:$G$1,0))</f>
        <v>M</v>
      </c>
      <c r="K447" cm="1">
        <f t="array" ref="K447">INDEX(products!$A$1:$G$49,MATCH(orders!$D447,products!$A$1:$A$49,0),MATCH(orders!K$1,products!$A$1:$G$1,0))</f>
        <v>2.5</v>
      </c>
      <c r="L447" s="4" cm="1">
        <f t="array" ref="L447">INDEX(products!$A$1:$G$49,MATCH(orders!$D447,products!$A$1:$A$49,0),MATCH(orders!L$1,products!$A$1:$G$1,0))</f>
        <v>33.465</v>
      </c>
      <c r="M447" s="4">
        <f t="shared" si="18"/>
        <v>66.93</v>
      </c>
      <c r="N447" t="str">
        <f t="shared" si="19"/>
        <v>Liberica</v>
      </c>
      <c r="O447" t="str">
        <f t="shared" si="20"/>
        <v>Medium</v>
      </c>
      <c r="P447" s="5" t="str">
        <f>IF(_xlfn.XLOOKUP(Orders[[#This Row],[Customer ID]],customers!A447:A1446,customers!I447:I1446,"")="Yes","Yes","No")</f>
        <v>Yes</v>
      </c>
    </row>
    <row r="448" spans="1:16">
      <c r="A448" s="2" t="s">
        <v>934</v>
      </c>
      <c r="B448" s="3">
        <v>43816</v>
      </c>
      <c r="C448" s="2" t="s">
        <v>935</v>
      </c>
      <c r="D448" t="s">
        <v>123</v>
      </c>
      <c r="E448" s="2">
        <v>1</v>
      </c>
      <c r="F448" s="2" t="str">
        <f>_xlfn.XLOOKUP(C448,customers!$A$1:$A$1001,customers!B447:B1447)</f>
        <v>Patsy Vasilenko</v>
      </c>
      <c r="G448" s="2" t="str">
        <f>IF(_xlfn.XLOOKUP(C448,customers!$A$1:$A$1001,customers!$C$1:$C$1001,0)=0,"",(_xlfn.XLOOKUP(C448,customers!$A$1:$A$1001,customers!$C$1:$C$1001,0)))</f>
        <v>wcholomince@about.com</v>
      </c>
      <c r="H448" s="2" t="str">
        <f>_xlfn.XLOOKUP(C448,customers!$A$1:$A$1001,customers!$G$1:$G$1001,,0)</f>
        <v>United Kingdom</v>
      </c>
      <c r="I448" t="str" cm="1">
        <f t="array" ref="I448">INDEX(products!$A$1:$G$49,MATCH(orders!$D448,products!$A$1:$A$49,0),MATCH(orders!I$1,products!$A$1:$G$1,0))</f>
        <v>Lib</v>
      </c>
      <c r="J448" t="str" cm="1">
        <f t="array" ref="J448">INDEX(products!$A$1:$G$49,MATCH(orders!$D448,products!$A$1:$A$49,0),MATCH(orders!J$1,products!$A$1:$G$1,0))</f>
        <v>M</v>
      </c>
      <c r="K448" cm="1">
        <f t="array" ref="K448">INDEX(products!$A$1:$G$49,MATCH(orders!$D448,products!$A$1:$A$49,0),MATCH(orders!K$1,products!$A$1:$G$1,0))</f>
        <v>0.5</v>
      </c>
      <c r="L448" s="4" cm="1">
        <f t="array" ref="L448">INDEX(products!$A$1:$G$49,MATCH(orders!$D448,products!$A$1:$A$49,0),MATCH(orders!L$1,products!$A$1:$G$1,0))</f>
        <v>8.73</v>
      </c>
      <c r="M448" s="4">
        <f t="shared" si="18"/>
        <v>8.73</v>
      </c>
      <c r="N448" t="str">
        <f t="shared" si="19"/>
        <v>Liberica</v>
      </c>
      <c r="O448" t="str">
        <f t="shared" si="20"/>
        <v>Medium</v>
      </c>
      <c r="P448" s="5" t="str">
        <f>IF(_xlfn.XLOOKUP(Orders[[#This Row],[Customer ID]],customers!A448:A1447,customers!I448:I1447,"")="Yes","Yes","No")</f>
        <v>Yes</v>
      </c>
    </row>
    <row r="449" spans="1:16">
      <c r="A449" s="2" t="s">
        <v>936</v>
      </c>
      <c r="B449" s="3">
        <v>43908</v>
      </c>
      <c r="C449" s="2" t="s">
        <v>937</v>
      </c>
      <c r="D449" t="s">
        <v>67</v>
      </c>
      <c r="E449" s="2">
        <v>3</v>
      </c>
      <c r="F449" s="2" t="str">
        <f>_xlfn.XLOOKUP(C449,customers!$A$1:$A$1001,customers!B448:B1448)</f>
        <v>Sharity Wickens</v>
      </c>
      <c r="G449" s="2" t="str">
        <f>IF(_xlfn.XLOOKUP(C449,customers!$A$1:$A$1001,customers!$C$1:$C$1001,0)=0,"",(_xlfn.XLOOKUP(C449,customers!$A$1:$A$1001,customers!$C$1:$C$1001,0)))</f>
        <v>abraidmancf@census.gov</v>
      </c>
      <c r="H449" s="2" t="str">
        <f>_xlfn.XLOOKUP(C449,customers!$A$1:$A$1001,customers!$G$1:$G$1001,,0)</f>
        <v>United States</v>
      </c>
      <c r="I449" t="str" cm="1">
        <f t="array" ref="I449">INDEX(products!$A$1:$G$49,MATCH(orders!$D449,products!$A$1:$A$49,0),MATCH(orders!I$1,products!$A$1:$G$1,0))</f>
        <v>Rob</v>
      </c>
      <c r="J449" t="str" cm="1">
        <f t="array" ref="J449">INDEX(products!$A$1:$G$49,MATCH(orders!$D449,products!$A$1:$A$49,0),MATCH(orders!J$1,products!$A$1:$G$1,0))</f>
        <v>M</v>
      </c>
      <c r="K449" cm="1">
        <f t="array" ref="K449">INDEX(products!$A$1:$G$49,MATCH(orders!$D449,products!$A$1:$A$49,0),MATCH(orders!K$1,products!$A$1:$G$1,0))</f>
        <v>0.5</v>
      </c>
      <c r="L449" s="4" cm="1">
        <f t="array" ref="L449">INDEX(products!$A$1:$G$49,MATCH(orders!$D449,products!$A$1:$A$49,0),MATCH(orders!L$1,products!$A$1:$G$1,0))</f>
        <v>5.97</v>
      </c>
      <c r="M449" s="4">
        <f t="shared" si="18"/>
        <v>17.91</v>
      </c>
      <c r="N449" t="str">
        <f t="shared" si="19"/>
        <v>Robusta</v>
      </c>
      <c r="O449" t="str">
        <f t="shared" si="20"/>
        <v>Medium</v>
      </c>
      <c r="P449" s="5" t="str">
        <f>IF(_xlfn.XLOOKUP(Orders[[#This Row],[Customer ID]],customers!A449:A1448,customers!I449:I1448,"")="Yes","Yes","No")</f>
        <v>No</v>
      </c>
    </row>
    <row r="450" spans="1:16">
      <c r="A450" s="2" t="s">
        <v>938</v>
      </c>
      <c r="B450" s="3">
        <v>44718</v>
      </c>
      <c r="C450" s="2" t="s">
        <v>939</v>
      </c>
      <c r="D450" t="s">
        <v>202</v>
      </c>
      <c r="E450" s="2">
        <v>1</v>
      </c>
      <c r="F450" s="2" t="str">
        <f>_xlfn.XLOOKUP(C450,customers!$A$1:$A$1001,customers!B449:B1449)</f>
        <v>Baxy Cargen</v>
      </c>
      <c r="G450" s="2" t="str">
        <f>IF(_xlfn.XLOOKUP(C450,customers!$A$1:$A$1001,customers!$C$1:$C$1001,0)=0,"",(_xlfn.XLOOKUP(C450,customers!$A$1:$A$1001,customers!$C$1:$C$1001,0)))</f>
        <v>pdurbancg@symantec.com</v>
      </c>
      <c r="H450" s="2" t="str">
        <f>_xlfn.XLOOKUP(C450,customers!$A$1:$A$1001,customers!$G$1:$G$1001,,0)</f>
        <v>Ireland</v>
      </c>
      <c r="I450" t="str" cm="1">
        <f t="array" ref="I450">INDEX(products!$A$1:$G$49,MATCH(orders!$D450,products!$A$1:$A$49,0),MATCH(orders!I$1,products!$A$1:$G$1,0))</f>
        <v>Rob</v>
      </c>
      <c r="J450" t="str" cm="1">
        <f t="array" ref="J450">INDEX(products!$A$1:$G$49,MATCH(orders!$D450,products!$A$1:$A$49,0),MATCH(orders!J$1,products!$A$1:$G$1,0))</f>
        <v>L</v>
      </c>
      <c r="K450" cm="1">
        <f t="array" ref="K450">INDEX(products!$A$1:$G$49,MATCH(orders!$D450,products!$A$1:$A$49,0),MATCH(orders!K$1,products!$A$1:$G$1,0))</f>
        <v>0.5</v>
      </c>
      <c r="L450" s="4" cm="1">
        <f t="array" ref="L450">INDEX(products!$A$1:$G$49,MATCH(orders!$D450,products!$A$1:$A$49,0),MATCH(orders!L$1,products!$A$1:$G$1,0))</f>
        <v>7.17</v>
      </c>
      <c r="M450" s="4">
        <f t="shared" si="18"/>
        <v>7.17</v>
      </c>
      <c r="N450" t="str">
        <f t="shared" si="19"/>
        <v>Robusta</v>
      </c>
      <c r="O450" t="str">
        <f t="shared" si="20"/>
        <v>Light</v>
      </c>
      <c r="P450" s="5" t="str">
        <f>IF(_xlfn.XLOOKUP(Orders[[#This Row],[Customer ID]],customers!A450:A1449,customers!I450:I1449,"")="Yes","Yes","No")</f>
        <v>No</v>
      </c>
    </row>
    <row r="451" spans="1:16">
      <c r="A451" s="2" t="s">
        <v>940</v>
      </c>
      <c r="B451" s="3">
        <v>44336</v>
      </c>
      <c r="C451" s="2" t="s">
        <v>941</v>
      </c>
      <c r="D451" t="s">
        <v>146</v>
      </c>
      <c r="E451" s="2">
        <v>2</v>
      </c>
      <c r="F451" s="2" t="str">
        <f>_xlfn.XLOOKUP(C451,customers!$A$1:$A$1001,customers!B450:B1450)</f>
        <v>Daryn Cassius</v>
      </c>
      <c r="G451" s="2" t="str">
        <f>IF(_xlfn.XLOOKUP(C451,customers!$A$1:$A$1001,customers!$C$1:$C$1001,0)=0,"",(_xlfn.XLOOKUP(C451,customers!$A$1:$A$1001,customers!$C$1:$C$1001,0)))</f>
        <v>aharroldch@miibeian.gov.cn</v>
      </c>
      <c r="H451" s="2" t="str">
        <f>_xlfn.XLOOKUP(C451,customers!$A$1:$A$1001,customers!$G$1:$G$1001,,0)</f>
        <v>United States</v>
      </c>
      <c r="I451" t="str" cm="1">
        <f t="array" ref="I451">INDEX(products!$A$1:$G$49,MATCH(orders!$D451,products!$A$1:$A$49,0),MATCH(orders!I$1,products!$A$1:$G$1,0))</f>
        <v>Rob</v>
      </c>
      <c r="J451" t="str" cm="1">
        <f t="array" ref="J451">INDEX(products!$A$1:$G$49,MATCH(orders!$D451,products!$A$1:$A$49,0),MATCH(orders!J$1,products!$A$1:$G$1,0))</f>
        <v>D</v>
      </c>
      <c r="K451" cm="1">
        <f t="array" ref="K451">INDEX(products!$A$1:$G$49,MATCH(orders!$D451,products!$A$1:$A$49,0),MATCH(orders!K$1,products!$A$1:$G$1,0))</f>
        <v>0.2</v>
      </c>
      <c r="L451" s="4" cm="1">
        <f t="array" ref="L451">INDEX(products!$A$1:$G$49,MATCH(orders!$D451,products!$A$1:$A$49,0),MATCH(orders!L$1,products!$A$1:$G$1,0))</f>
        <v>2.685</v>
      </c>
      <c r="M451" s="4">
        <f t="shared" ref="M451:M514" si="21">L451*E451</f>
        <v>5.37</v>
      </c>
      <c r="N451" t="str">
        <f t="shared" ref="N451:N514" si="22">IF(I451="Rob","Robusta",IF(I451="Exc","Excelsa",IF(I451="Ara","Arabica",IF(I451="Lib","Liberica",""))))</f>
        <v>Robusta</v>
      </c>
      <c r="O451" t="str">
        <f t="shared" ref="O451:O514" si="23">IF(J451="M","Medium",IF(J451="L","Light",IF(J451="D","Dark","")))</f>
        <v>Dark</v>
      </c>
      <c r="P451" s="5" t="str">
        <f>IF(_xlfn.XLOOKUP(Orders[[#This Row],[Customer ID]],customers!A451:A1450,customers!I451:I1450,"")="Yes","Yes","No")</f>
        <v>No</v>
      </c>
    </row>
    <row r="452" spans="1:16">
      <c r="A452" s="2" t="s">
        <v>942</v>
      </c>
      <c r="B452" s="3">
        <v>44207</v>
      </c>
      <c r="C452" s="2" t="s">
        <v>943</v>
      </c>
      <c r="D452" t="s">
        <v>64</v>
      </c>
      <c r="E452" s="2">
        <v>5</v>
      </c>
      <c r="F452" s="2" t="str">
        <f>_xlfn.XLOOKUP(C452,customers!$A$1:$A$1001,customers!B451:B1451)</f>
        <v>Skelly Dolohunty</v>
      </c>
      <c r="G452" s="2" t="str">
        <f>IF(_xlfn.XLOOKUP(C452,customers!$A$1:$A$1001,customers!$C$1:$C$1001,0)=0,"",(_xlfn.XLOOKUP(C452,customers!$A$1:$A$1001,customers!$C$1:$C$1001,0)))</f>
        <v>spamphilonci@mlb.com</v>
      </c>
      <c r="H452" s="2" t="str">
        <f>_xlfn.XLOOKUP(C452,customers!$A$1:$A$1001,customers!$G$1:$G$1001,,0)</f>
        <v>Ireland</v>
      </c>
      <c r="I452" t="str" cm="1">
        <f t="array" ref="I452">INDEX(products!$A$1:$G$49,MATCH(orders!$D452,products!$A$1:$A$49,0),MATCH(orders!I$1,products!$A$1:$G$1,0))</f>
        <v>Lib</v>
      </c>
      <c r="J452" t="str" cm="1">
        <f t="array" ref="J452">INDEX(products!$A$1:$G$49,MATCH(orders!$D452,products!$A$1:$A$49,0),MATCH(orders!J$1,products!$A$1:$G$1,0))</f>
        <v>L</v>
      </c>
      <c r="K452" cm="1">
        <f t="array" ref="K452">INDEX(products!$A$1:$G$49,MATCH(orders!$D452,products!$A$1:$A$49,0),MATCH(orders!K$1,products!$A$1:$G$1,0))</f>
        <v>0.2</v>
      </c>
      <c r="L452" s="4" cm="1">
        <f t="array" ref="L452">INDEX(products!$A$1:$G$49,MATCH(orders!$D452,products!$A$1:$A$49,0),MATCH(orders!L$1,products!$A$1:$G$1,0))</f>
        <v>4.755</v>
      </c>
      <c r="M452" s="4">
        <f t="shared" si="21"/>
        <v>23.775</v>
      </c>
      <c r="N452" t="str">
        <f t="shared" si="22"/>
        <v>Liberica</v>
      </c>
      <c r="O452" t="str">
        <f t="shared" si="23"/>
        <v>Light</v>
      </c>
      <c r="P452" s="5" t="str">
        <f>IF(_xlfn.XLOOKUP(Orders[[#This Row],[Customer ID]],customers!A452:A1451,customers!I452:I1451,"")="Yes","Yes","No")</f>
        <v>No</v>
      </c>
    </row>
    <row r="453" spans="1:16">
      <c r="A453" s="2" t="s">
        <v>944</v>
      </c>
      <c r="B453" s="3">
        <v>43518</v>
      </c>
      <c r="C453" s="2" t="s">
        <v>945</v>
      </c>
      <c r="D453" t="s">
        <v>80</v>
      </c>
      <c r="E453" s="2">
        <v>2</v>
      </c>
      <c r="F453" s="2" t="str">
        <f>_xlfn.XLOOKUP(C453,customers!$A$1:$A$1001,customers!B452:B1452)</f>
        <v>Hall Ranner</v>
      </c>
      <c r="G453" s="2" t="str">
        <f>IF(_xlfn.XLOOKUP(C453,customers!$A$1:$A$1001,customers!$C$1:$C$1001,0)=0,"",(_xlfn.XLOOKUP(C453,customers!$A$1:$A$1001,customers!$C$1:$C$1001,0)))</f>
        <v>mspurdencj@exblog.jp</v>
      </c>
      <c r="H453" s="2" t="str">
        <f>_xlfn.XLOOKUP(C453,customers!$A$1:$A$1001,customers!$G$1:$G$1001,,0)</f>
        <v>United States</v>
      </c>
      <c r="I453" t="str" cm="1">
        <f t="array" ref="I453">INDEX(products!$A$1:$G$49,MATCH(orders!$D453,products!$A$1:$A$49,0),MATCH(orders!I$1,products!$A$1:$G$1,0))</f>
        <v>Rob</v>
      </c>
      <c r="J453" t="str" cm="1">
        <f t="array" ref="J453">INDEX(products!$A$1:$G$49,MATCH(orders!$D453,products!$A$1:$A$49,0),MATCH(orders!J$1,products!$A$1:$G$1,0))</f>
        <v>D</v>
      </c>
      <c r="K453" cm="1">
        <f t="array" ref="K453">INDEX(products!$A$1:$G$49,MATCH(orders!$D453,products!$A$1:$A$49,0),MATCH(orders!K$1,products!$A$1:$G$1,0))</f>
        <v>2.5</v>
      </c>
      <c r="L453" s="4" cm="1">
        <f t="array" ref="L453">INDEX(products!$A$1:$G$49,MATCH(orders!$D453,products!$A$1:$A$49,0),MATCH(orders!L$1,products!$A$1:$G$1,0))</f>
        <v>20.585</v>
      </c>
      <c r="M453" s="4">
        <f t="shared" si="21"/>
        <v>41.17</v>
      </c>
      <c r="N453" t="str">
        <f t="shared" si="22"/>
        <v>Robusta</v>
      </c>
      <c r="O453" t="str">
        <f t="shared" si="23"/>
        <v>Dark</v>
      </c>
      <c r="P453" s="5" t="str">
        <f>IF(_xlfn.XLOOKUP(Orders[[#This Row],[Customer ID]],customers!A453:A1452,customers!I453:I1452,"")="Yes","Yes","No")</f>
        <v>Yes</v>
      </c>
    </row>
    <row r="454" spans="1:16">
      <c r="A454" s="2" t="s">
        <v>946</v>
      </c>
      <c r="B454" s="3">
        <v>44524</v>
      </c>
      <c r="C454" s="2" t="s">
        <v>919</v>
      </c>
      <c r="D454" t="s">
        <v>160</v>
      </c>
      <c r="E454" s="2">
        <v>3</v>
      </c>
      <c r="F454" s="2" t="str">
        <f>_xlfn.XLOOKUP(C454,customers!$A$1:$A$1001,customers!B453:B1453)</f>
        <v>Dorey Sopper</v>
      </c>
      <c r="G454" s="2" t="str">
        <f>IF(_xlfn.XLOOKUP(C454,customers!$A$1:$A$1001,customers!$C$1:$C$1001,0)=0,"",(_xlfn.XLOOKUP(C454,customers!$A$1:$A$1001,customers!$C$1:$C$1001,0)))</f>
        <v>msesonck@census.gov</v>
      </c>
      <c r="H454" s="2" t="str">
        <f>_xlfn.XLOOKUP(C454,customers!$A$1:$A$1001,customers!$G$1:$G$1001,,0)</f>
        <v>United States</v>
      </c>
      <c r="I454" t="str" cm="1">
        <f t="array" ref="I454">INDEX(products!$A$1:$G$49,MATCH(orders!$D454,products!$A$1:$A$49,0),MATCH(orders!I$1,products!$A$1:$G$1,0))</f>
        <v>Ara</v>
      </c>
      <c r="J454" t="str" cm="1">
        <f t="array" ref="J454">INDEX(products!$A$1:$G$49,MATCH(orders!$D454,products!$A$1:$A$49,0),MATCH(orders!J$1,products!$A$1:$G$1,0))</f>
        <v>L</v>
      </c>
      <c r="K454" cm="1">
        <f t="array" ref="K454">INDEX(products!$A$1:$G$49,MATCH(orders!$D454,products!$A$1:$A$49,0),MATCH(orders!K$1,products!$A$1:$G$1,0))</f>
        <v>0.2</v>
      </c>
      <c r="L454" s="4" cm="1">
        <f t="array" ref="L454">INDEX(products!$A$1:$G$49,MATCH(orders!$D454,products!$A$1:$A$49,0),MATCH(orders!L$1,products!$A$1:$G$1,0))</f>
        <v>3.885</v>
      </c>
      <c r="M454" s="4">
        <f t="shared" si="21"/>
        <v>11.655</v>
      </c>
      <c r="N454" t="str">
        <f t="shared" si="22"/>
        <v>Arabica</v>
      </c>
      <c r="O454" t="str">
        <f t="shared" si="23"/>
        <v>Light</v>
      </c>
      <c r="P454" s="5" t="str">
        <f>IF(_xlfn.XLOOKUP(Orders[[#This Row],[Customer ID]],customers!A454:A1453,customers!I454:I1453,"")="Yes","Yes","No")</f>
        <v>No</v>
      </c>
    </row>
    <row r="455" spans="1:16">
      <c r="A455" s="2" t="s">
        <v>947</v>
      </c>
      <c r="B455" s="3">
        <v>44579</v>
      </c>
      <c r="C455" s="2" t="s">
        <v>948</v>
      </c>
      <c r="D455" t="s">
        <v>128</v>
      </c>
      <c r="E455" s="2">
        <v>4</v>
      </c>
      <c r="F455" s="2" t="str">
        <f>_xlfn.XLOOKUP(C455,customers!$A$1:$A$1001,customers!B454:B1454)</f>
        <v>Lauritz Ledgley</v>
      </c>
      <c r="G455" s="2" t="str">
        <f>IF(_xlfn.XLOOKUP(C455,customers!$A$1:$A$1001,customers!$C$1:$C$1001,0)=0,"",(_xlfn.XLOOKUP(C455,customers!$A$1:$A$1001,customers!$C$1:$C$1001,0)))</f>
        <v>npirronecl@weibo.com</v>
      </c>
      <c r="H455" s="2" t="str">
        <f>_xlfn.XLOOKUP(C455,customers!$A$1:$A$1001,customers!$G$1:$G$1001,,0)</f>
        <v>United States</v>
      </c>
      <c r="I455" t="str" cm="1">
        <f t="array" ref="I455">INDEX(products!$A$1:$G$49,MATCH(orders!$D455,products!$A$1:$A$49,0),MATCH(orders!I$1,products!$A$1:$G$1,0))</f>
        <v>Lib</v>
      </c>
      <c r="J455" t="str" cm="1">
        <f t="array" ref="J455">INDEX(products!$A$1:$G$49,MATCH(orders!$D455,products!$A$1:$A$49,0),MATCH(orders!J$1,products!$A$1:$G$1,0))</f>
        <v>L</v>
      </c>
      <c r="K455" cm="1">
        <f t="array" ref="K455">INDEX(products!$A$1:$G$49,MATCH(orders!$D455,products!$A$1:$A$49,0),MATCH(orders!K$1,products!$A$1:$G$1,0))</f>
        <v>0.5</v>
      </c>
      <c r="L455" s="4" cm="1">
        <f t="array" ref="L455">INDEX(products!$A$1:$G$49,MATCH(orders!$D455,products!$A$1:$A$49,0),MATCH(orders!L$1,products!$A$1:$G$1,0))</f>
        <v>9.51</v>
      </c>
      <c r="M455" s="4">
        <f t="shared" si="21"/>
        <v>38.04</v>
      </c>
      <c r="N455" t="str">
        <f t="shared" si="22"/>
        <v>Liberica</v>
      </c>
      <c r="O455" t="str">
        <f t="shared" si="23"/>
        <v>Light</v>
      </c>
      <c r="P455" s="5" t="str">
        <f>IF(_xlfn.XLOOKUP(Orders[[#This Row],[Customer ID]],customers!A455:A1454,customers!I455:I1454,"")="Yes","Yes","No")</f>
        <v>No</v>
      </c>
    </row>
    <row r="456" spans="1:16">
      <c r="A456" s="2" t="s">
        <v>949</v>
      </c>
      <c r="B456" s="3">
        <v>44421</v>
      </c>
      <c r="C456" s="2" t="s">
        <v>950</v>
      </c>
      <c r="D456" t="s">
        <v>80</v>
      </c>
      <c r="E456" s="2">
        <v>4</v>
      </c>
      <c r="F456" s="2" t="str">
        <f>_xlfn.XLOOKUP(C456,customers!$A$1:$A$1001,customers!B455:B1455)</f>
        <v>Gustaf Ciccotti</v>
      </c>
      <c r="G456" s="2" t="str">
        <f>IF(_xlfn.XLOOKUP(C456,customers!$A$1:$A$1001,customers!$C$1:$C$1001,0)=0,"",(_xlfn.XLOOKUP(C456,customers!$A$1:$A$1001,customers!$C$1:$C$1001,0)))</f>
        <v>rcawleycm@yellowbook.com</v>
      </c>
      <c r="H456" s="2" t="str">
        <f>_xlfn.XLOOKUP(C456,customers!$A$1:$A$1001,customers!$G$1:$G$1001,,0)</f>
        <v>Ireland</v>
      </c>
      <c r="I456" t="str" cm="1">
        <f t="array" ref="I456">INDEX(products!$A$1:$G$49,MATCH(orders!$D456,products!$A$1:$A$49,0),MATCH(orders!I$1,products!$A$1:$G$1,0))</f>
        <v>Rob</v>
      </c>
      <c r="J456" t="str" cm="1">
        <f t="array" ref="J456">INDEX(products!$A$1:$G$49,MATCH(orders!$D456,products!$A$1:$A$49,0),MATCH(orders!J$1,products!$A$1:$G$1,0))</f>
        <v>D</v>
      </c>
      <c r="K456" cm="1">
        <f t="array" ref="K456">INDEX(products!$A$1:$G$49,MATCH(orders!$D456,products!$A$1:$A$49,0),MATCH(orders!K$1,products!$A$1:$G$1,0))</f>
        <v>2.5</v>
      </c>
      <c r="L456" s="4" cm="1">
        <f t="array" ref="L456">INDEX(products!$A$1:$G$49,MATCH(orders!$D456,products!$A$1:$A$49,0),MATCH(orders!L$1,products!$A$1:$G$1,0))</f>
        <v>20.585</v>
      </c>
      <c r="M456" s="4">
        <f t="shared" si="21"/>
        <v>82.34</v>
      </c>
      <c r="N456" t="str">
        <f t="shared" si="22"/>
        <v>Robusta</v>
      </c>
      <c r="O456" t="str">
        <f t="shared" si="23"/>
        <v>Dark</v>
      </c>
      <c r="P456" s="5" t="str">
        <f>IF(_xlfn.XLOOKUP(Orders[[#This Row],[Customer ID]],customers!A456:A1455,customers!I456:I1455,"")="Yes","Yes","No")</f>
        <v>Yes</v>
      </c>
    </row>
    <row r="457" spans="1:16">
      <c r="A457" s="2" t="s">
        <v>951</v>
      </c>
      <c r="B457" s="3">
        <v>43841</v>
      </c>
      <c r="C457" s="2" t="s">
        <v>952</v>
      </c>
      <c r="D457" t="s">
        <v>64</v>
      </c>
      <c r="E457" s="2">
        <v>2</v>
      </c>
      <c r="F457" s="2" t="str">
        <f>_xlfn.XLOOKUP(C457,customers!$A$1:$A$1001,customers!B456:B1456)</f>
        <v>Wilton Jallin</v>
      </c>
      <c r="G457" s="2" t="str">
        <f>IF(_xlfn.XLOOKUP(C457,customers!$A$1:$A$1001,customers!$C$1:$C$1001,0)=0,"",(_xlfn.XLOOKUP(C457,customers!$A$1:$A$1001,customers!$C$1:$C$1001,0)))</f>
        <v>sbarribalcn@microsoft.com</v>
      </c>
      <c r="H457" s="2" t="str">
        <f>_xlfn.XLOOKUP(C457,customers!$A$1:$A$1001,customers!$G$1:$G$1001,,0)</f>
        <v>Ireland</v>
      </c>
      <c r="I457" t="str" cm="1">
        <f t="array" ref="I457">INDEX(products!$A$1:$G$49,MATCH(orders!$D457,products!$A$1:$A$49,0),MATCH(orders!I$1,products!$A$1:$G$1,0))</f>
        <v>Lib</v>
      </c>
      <c r="J457" t="str" cm="1">
        <f t="array" ref="J457">INDEX(products!$A$1:$G$49,MATCH(orders!$D457,products!$A$1:$A$49,0),MATCH(orders!J$1,products!$A$1:$G$1,0))</f>
        <v>L</v>
      </c>
      <c r="K457" cm="1">
        <f t="array" ref="K457">INDEX(products!$A$1:$G$49,MATCH(orders!$D457,products!$A$1:$A$49,0),MATCH(orders!K$1,products!$A$1:$G$1,0))</f>
        <v>0.2</v>
      </c>
      <c r="L457" s="4" cm="1">
        <f t="array" ref="L457">INDEX(products!$A$1:$G$49,MATCH(orders!$D457,products!$A$1:$A$49,0),MATCH(orders!L$1,products!$A$1:$G$1,0))</f>
        <v>4.755</v>
      </c>
      <c r="M457" s="4">
        <f t="shared" si="21"/>
        <v>9.51</v>
      </c>
      <c r="N457" t="str">
        <f t="shared" si="22"/>
        <v>Liberica</v>
      </c>
      <c r="O457" t="str">
        <f t="shared" si="23"/>
        <v>Light</v>
      </c>
      <c r="P457" s="5" t="str">
        <f>IF(_xlfn.XLOOKUP(Orders[[#This Row],[Customer ID]],customers!A457:A1456,customers!I457:I1456,"")="Yes","Yes","No")</f>
        <v>Yes</v>
      </c>
    </row>
    <row r="458" spans="1:16">
      <c r="A458" s="2" t="s">
        <v>953</v>
      </c>
      <c r="B458" s="3">
        <v>44017</v>
      </c>
      <c r="C458" s="2" t="s">
        <v>954</v>
      </c>
      <c r="D458" t="s">
        <v>80</v>
      </c>
      <c r="E458" s="2">
        <v>2</v>
      </c>
      <c r="F458" s="2" t="str">
        <f>_xlfn.XLOOKUP(C458,customers!$A$1:$A$1001,customers!B457:B1457)</f>
        <v>Paulie Fonzone</v>
      </c>
      <c r="G458" s="2" t="str">
        <f>IF(_xlfn.XLOOKUP(C458,customers!$A$1:$A$1001,customers!$C$1:$C$1001,0)=0,"",(_xlfn.XLOOKUP(C458,customers!$A$1:$A$1001,customers!$C$1:$C$1001,0)))</f>
        <v>aadamidesco@bizjournals.com</v>
      </c>
      <c r="H458" s="2" t="str">
        <f>_xlfn.XLOOKUP(C458,customers!$A$1:$A$1001,customers!$G$1:$G$1001,,0)</f>
        <v>United Kingdom</v>
      </c>
      <c r="I458" t="str" cm="1">
        <f t="array" ref="I458">INDEX(products!$A$1:$G$49,MATCH(orders!$D458,products!$A$1:$A$49,0),MATCH(orders!I$1,products!$A$1:$G$1,0))</f>
        <v>Rob</v>
      </c>
      <c r="J458" t="str" cm="1">
        <f t="array" ref="J458">INDEX(products!$A$1:$G$49,MATCH(orders!$D458,products!$A$1:$A$49,0),MATCH(orders!J$1,products!$A$1:$G$1,0))</f>
        <v>D</v>
      </c>
      <c r="K458" cm="1">
        <f t="array" ref="K458">INDEX(products!$A$1:$G$49,MATCH(orders!$D458,products!$A$1:$A$49,0),MATCH(orders!K$1,products!$A$1:$G$1,0))</f>
        <v>2.5</v>
      </c>
      <c r="L458" s="4" cm="1">
        <f t="array" ref="L458">INDEX(products!$A$1:$G$49,MATCH(orders!$D458,products!$A$1:$A$49,0),MATCH(orders!L$1,products!$A$1:$G$1,0))</f>
        <v>20.585</v>
      </c>
      <c r="M458" s="4">
        <f t="shared" si="21"/>
        <v>41.17</v>
      </c>
      <c r="N458" t="str">
        <f t="shared" si="22"/>
        <v>Robusta</v>
      </c>
      <c r="O458" t="str">
        <f t="shared" si="23"/>
        <v>Dark</v>
      </c>
      <c r="P458" s="5" t="str">
        <f>IF(_xlfn.XLOOKUP(Orders[[#This Row],[Customer ID]],customers!A458:A1457,customers!I458:I1457,"")="Yes","Yes","No")</f>
        <v>No</v>
      </c>
    </row>
    <row r="459" spans="1:16">
      <c r="A459" s="2" t="s">
        <v>955</v>
      </c>
      <c r="B459" s="3">
        <v>43671</v>
      </c>
      <c r="C459" s="2" t="s">
        <v>956</v>
      </c>
      <c r="D459" t="s">
        <v>128</v>
      </c>
      <c r="E459" s="2">
        <v>5</v>
      </c>
      <c r="F459" s="2" t="str">
        <f>_xlfn.XLOOKUP(C459,customers!$A$1:$A$1001,customers!B458:B1458)</f>
        <v>Antonius Lewry</v>
      </c>
      <c r="G459" s="2" t="str">
        <f>IF(_xlfn.XLOOKUP(C459,customers!$A$1:$A$1001,customers!$C$1:$C$1001,0)=0,"",(_xlfn.XLOOKUP(C459,customers!$A$1:$A$1001,customers!$C$1:$C$1001,0)))</f>
        <v>cthowescp@craigslist.org</v>
      </c>
      <c r="H459" s="2" t="str">
        <f>_xlfn.XLOOKUP(C459,customers!$A$1:$A$1001,customers!$G$1:$G$1001,,0)</f>
        <v>United States</v>
      </c>
      <c r="I459" t="str" cm="1">
        <f t="array" ref="I459">INDEX(products!$A$1:$G$49,MATCH(orders!$D459,products!$A$1:$A$49,0),MATCH(orders!I$1,products!$A$1:$G$1,0))</f>
        <v>Lib</v>
      </c>
      <c r="J459" t="str" cm="1">
        <f t="array" ref="J459">INDEX(products!$A$1:$G$49,MATCH(orders!$D459,products!$A$1:$A$49,0),MATCH(orders!J$1,products!$A$1:$G$1,0))</f>
        <v>L</v>
      </c>
      <c r="K459" cm="1">
        <f t="array" ref="K459">INDEX(products!$A$1:$G$49,MATCH(orders!$D459,products!$A$1:$A$49,0),MATCH(orders!K$1,products!$A$1:$G$1,0))</f>
        <v>0.5</v>
      </c>
      <c r="L459" s="4" cm="1">
        <f t="array" ref="L459">INDEX(products!$A$1:$G$49,MATCH(orders!$D459,products!$A$1:$A$49,0),MATCH(orders!L$1,products!$A$1:$G$1,0))</f>
        <v>9.51</v>
      </c>
      <c r="M459" s="4">
        <f t="shared" si="21"/>
        <v>47.55</v>
      </c>
      <c r="N459" t="str">
        <f t="shared" si="22"/>
        <v>Liberica</v>
      </c>
      <c r="O459" t="str">
        <f t="shared" si="23"/>
        <v>Light</v>
      </c>
      <c r="P459" s="5" t="str">
        <f>IF(_xlfn.XLOOKUP(Orders[[#This Row],[Customer ID]],customers!A459:A1458,customers!I459:I1458,"")="Yes","Yes","No")</f>
        <v>No</v>
      </c>
    </row>
    <row r="460" spans="1:16">
      <c r="A460" s="2" t="s">
        <v>957</v>
      </c>
      <c r="B460" s="3">
        <v>44707</v>
      </c>
      <c r="C460" s="2" t="s">
        <v>958</v>
      </c>
      <c r="D460" t="s">
        <v>106</v>
      </c>
      <c r="E460" s="2">
        <v>4</v>
      </c>
      <c r="F460" s="2" t="str">
        <f>_xlfn.XLOOKUP(C460,customers!$A$1:$A$1001,customers!B459:B1459)</f>
        <v>Harland Trematick</v>
      </c>
      <c r="G460" s="2" t="str">
        <f>IF(_xlfn.XLOOKUP(C460,customers!$A$1:$A$1001,customers!$C$1:$C$1001,0)=0,"",(_xlfn.XLOOKUP(C460,customers!$A$1:$A$1001,customers!$C$1:$C$1001,0)))</f>
        <v>rwillowaycq@admin.ch</v>
      </c>
      <c r="H460" s="2" t="str">
        <f>_xlfn.XLOOKUP(C460,customers!$A$1:$A$1001,customers!$G$1:$G$1001,,0)</f>
        <v>United States</v>
      </c>
      <c r="I460" t="str" cm="1">
        <f t="array" ref="I460">INDEX(products!$A$1:$G$49,MATCH(orders!$D460,products!$A$1:$A$49,0),MATCH(orders!I$1,products!$A$1:$G$1,0))</f>
        <v>Ara</v>
      </c>
      <c r="J460" t="str" cm="1">
        <f t="array" ref="J460">INDEX(products!$A$1:$G$49,MATCH(orders!$D460,products!$A$1:$A$49,0),MATCH(orders!J$1,products!$A$1:$G$1,0))</f>
        <v>M</v>
      </c>
      <c r="K460" cm="1">
        <f t="array" ref="K460">INDEX(products!$A$1:$G$49,MATCH(orders!$D460,products!$A$1:$A$49,0),MATCH(orders!K$1,products!$A$1:$G$1,0))</f>
        <v>1</v>
      </c>
      <c r="L460" s="4" cm="1">
        <f t="array" ref="L460">INDEX(products!$A$1:$G$49,MATCH(orders!$D460,products!$A$1:$A$49,0),MATCH(orders!L$1,products!$A$1:$G$1,0))</f>
        <v>11.25</v>
      </c>
      <c r="M460" s="4">
        <f t="shared" si="21"/>
        <v>45</v>
      </c>
      <c r="N460" t="str">
        <f t="shared" si="22"/>
        <v>Arabica</v>
      </c>
      <c r="O460" t="str">
        <f t="shared" si="23"/>
        <v>Medium</v>
      </c>
      <c r="P460" s="5" t="str">
        <f>IF(_xlfn.XLOOKUP(Orders[[#This Row],[Customer ID]],customers!A460:A1459,customers!I460:I1459,"")="Yes","Yes","No")</f>
        <v>No</v>
      </c>
    </row>
    <row r="461" spans="1:16">
      <c r="A461" s="2" t="s">
        <v>959</v>
      </c>
      <c r="B461" s="3">
        <v>43840</v>
      </c>
      <c r="C461" s="2" t="s">
        <v>960</v>
      </c>
      <c r="D461" t="s">
        <v>64</v>
      </c>
      <c r="E461" s="2">
        <v>5</v>
      </c>
      <c r="F461" s="2" t="str">
        <f>_xlfn.XLOOKUP(C461,customers!$A$1:$A$1001,customers!B460:B1460)</f>
        <v>Odette Tocque</v>
      </c>
      <c r="G461" s="2" t="str">
        <f>IF(_xlfn.XLOOKUP(C461,customers!$A$1:$A$1001,customers!$C$1:$C$1001,0)=0,"",(_xlfn.XLOOKUP(C461,customers!$A$1:$A$1001,customers!$C$1:$C$1001,0)))</f>
        <v>aelwincr@privacy.gov.au</v>
      </c>
      <c r="H461" s="2" t="str">
        <f>_xlfn.XLOOKUP(C461,customers!$A$1:$A$1001,customers!$G$1:$G$1001,,0)</f>
        <v>United States</v>
      </c>
      <c r="I461" t="str" cm="1">
        <f t="array" ref="I461">INDEX(products!$A$1:$G$49,MATCH(orders!$D461,products!$A$1:$A$49,0),MATCH(orders!I$1,products!$A$1:$G$1,0))</f>
        <v>Lib</v>
      </c>
      <c r="J461" t="str" cm="1">
        <f t="array" ref="J461">INDEX(products!$A$1:$G$49,MATCH(orders!$D461,products!$A$1:$A$49,0),MATCH(orders!J$1,products!$A$1:$G$1,0))</f>
        <v>L</v>
      </c>
      <c r="K461" cm="1">
        <f t="array" ref="K461">INDEX(products!$A$1:$G$49,MATCH(orders!$D461,products!$A$1:$A$49,0),MATCH(orders!K$1,products!$A$1:$G$1,0))</f>
        <v>0.2</v>
      </c>
      <c r="L461" s="4" cm="1">
        <f t="array" ref="L461">INDEX(products!$A$1:$G$49,MATCH(orders!$D461,products!$A$1:$A$49,0),MATCH(orders!L$1,products!$A$1:$G$1,0))</f>
        <v>4.755</v>
      </c>
      <c r="M461" s="4">
        <f t="shared" si="21"/>
        <v>23.775</v>
      </c>
      <c r="N461" t="str">
        <f t="shared" si="22"/>
        <v>Liberica</v>
      </c>
      <c r="O461" t="str">
        <f t="shared" si="23"/>
        <v>Light</v>
      </c>
      <c r="P461" s="5" t="str">
        <f>IF(_xlfn.XLOOKUP(Orders[[#This Row],[Customer ID]],customers!A461:A1460,customers!I461:I1460,"")="Yes","Yes","No")</f>
        <v>No</v>
      </c>
    </row>
    <row r="462" spans="1:16">
      <c r="A462" s="2" t="s">
        <v>961</v>
      </c>
      <c r="B462" s="3">
        <v>43602</v>
      </c>
      <c r="C462" s="2" t="s">
        <v>962</v>
      </c>
      <c r="D462" t="s">
        <v>191</v>
      </c>
      <c r="E462" s="2">
        <v>3</v>
      </c>
      <c r="F462" s="2" t="str">
        <f>_xlfn.XLOOKUP(C462,customers!$A$1:$A$1001,customers!B461:B1461)</f>
        <v>Hadley Reuven</v>
      </c>
      <c r="G462" s="2" t="str">
        <f>IF(_xlfn.XLOOKUP(C462,customers!$A$1:$A$1001,customers!$C$1:$C$1001,0)=0,"",(_xlfn.XLOOKUP(C462,customers!$A$1:$A$1001,customers!$C$1:$C$1001,0)))</f>
        <v>abilbrookcs@booking.com</v>
      </c>
      <c r="H462" s="2" t="str">
        <f>_xlfn.XLOOKUP(C462,customers!$A$1:$A$1001,customers!$G$1:$G$1001,,0)</f>
        <v>Ireland</v>
      </c>
      <c r="I462" t="str" cm="1">
        <f t="array" ref="I462">INDEX(products!$A$1:$G$49,MATCH(orders!$D462,products!$A$1:$A$49,0),MATCH(orders!I$1,products!$A$1:$G$1,0))</f>
        <v>Rob</v>
      </c>
      <c r="J462" t="str" cm="1">
        <f t="array" ref="J462">INDEX(products!$A$1:$G$49,MATCH(orders!$D462,products!$A$1:$A$49,0),MATCH(orders!J$1,products!$A$1:$G$1,0))</f>
        <v>D</v>
      </c>
      <c r="K462" cm="1">
        <f t="array" ref="K462">INDEX(products!$A$1:$G$49,MATCH(orders!$D462,products!$A$1:$A$49,0),MATCH(orders!K$1,products!$A$1:$G$1,0))</f>
        <v>0.5</v>
      </c>
      <c r="L462" s="4" cm="1">
        <f t="array" ref="L462">INDEX(products!$A$1:$G$49,MATCH(orders!$D462,products!$A$1:$A$49,0),MATCH(orders!L$1,products!$A$1:$G$1,0))</f>
        <v>5.37</v>
      </c>
      <c r="M462" s="4">
        <f t="shared" si="21"/>
        <v>16.11</v>
      </c>
      <c r="N462" t="str">
        <f t="shared" si="22"/>
        <v>Robusta</v>
      </c>
      <c r="O462" t="str">
        <f t="shared" si="23"/>
        <v>Dark</v>
      </c>
      <c r="P462" s="5" t="str">
        <f>IF(_xlfn.XLOOKUP(Orders[[#This Row],[Customer ID]],customers!A462:A1461,customers!I462:I1461,"")="Yes","Yes","No")</f>
        <v>Yes</v>
      </c>
    </row>
    <row r="463" spans="1:16">
      <c r="A463" s="2" t="s">
        <v>963</v>
      </c>
      <c r="B463" s="3">
        <v>44036</v>
      </c>
      <c r="C463" s="2" t="s">
        <v>964</v>
      </c>
      <c r="D463" t="s">
        <v>146</v>
      </c>
      <c r="E463" s="2">
        <v>4</v>
      </c>
      <c r="F463" s="2" t="str">
        <f>_xlfn.XLOOKUP(C463,customers!$A$1:$A$1001,customers!B462:B1462)</f>
        <v>Charin Maplethorp</v>
      </c>
      <c r="G463" s="2" t="str">
        <f>IF(_xlfn.XLOOKUP(C463,customers!$A$1:$A$1001,customers!$C$1:$C$1001,0)=0,"",(_xlfn.XLOOKUP(C463,customers!$A$1:$A$1001,customers!$C$1:$C$1001,0)))</f>
        <v>rmckallct@sakura.ne.jp</v>
      </c>
      <c r="H463" s="2" t="str">
        <f>_xlfn.XLOOKUP(C463,customers!$A$1:$A$1001,customers!$G$1:$G$1001,,0)</f>
        <v>United Kingdom</v>
      </c>
      <c r="I463" t="str" cm="1">
        <f t="array" ref="I463">INDEX(products!$A$1:$G$49,MATCH(orders!$D463,products!$A$1:$A$49,0),MATCH(orders!I$1,products!$A$1:$G$1,0))</f>
        <v>Rob</v>
      </c>
      <c r="J463" t="str" cm="1">
        <f t="array" ref="J463">INDEX(products!$A$1:$G$49,MATCH(orders!$D463,products!$A$1:$A$49,0),MATCH(orders!J$1,products!$A$1:$G$1,0))</f>
        <v>D</v>
      </c>
      <c r="K463" cm="1">
        <f t="array" ref="K463">INDEX(products!$A$1:$G$49,MATCH(orders!$D463,products!$A$1:$A$49,0),MATCH(orders!K$1,products!$A$1:$G$1,0))</f>
        <v>0.2</v>
      </c>
      <c r="L463" s="4" cm="1">
        <f t="array" ref="L463">INDEX(products!$A$1:$G$49,MATCH(orders!$D463,products!$A$1:$A$49,0),MATCH(orders!L$1,products!$A$1:$G$1,0))</f>
        <v>2.685</v>
      </c>
      <c r="M463" s="4">
        <f t="shared" si="21"/>
        <v>10.74</v>
      </c>
      <c r="N463" t="str">
        <f t="shared" si="22"/>
        <v>Robusta</v>
      </c>
      <c r="O463" t="str">
        <f t="shared" si="23"/>
        <v>Dark</v>
      </c>
      <c r="P463" s="5" t="str">
        <f>IF(_xlfn.XLOOKUP(Orders[[#This Row],[Customer ID]],customers!A463:A1462,customers!I463:I1462,"")="Yes","Yes","No")</f>
        <v>Yes</v>
      </c>
    </row>
    <row r="464" spans="1:16">
      <c r="A464" s="2" t="s">
        <v>965</v>
      </c>
      <c r="B464" s="3">
        <v>44124</v>
      </c>
      <c r="C464" s="2" t="s">
        <v>966</v>
      </c>
      <c r="D464" t="s">
        <v>72</v>
      </c>
      <c r="E464" s="2">
        <v>5</v>
      </c>
      <c r="F464" s="2" t="str">
        <f>_xlfn.XLOOKUP(C464,customers!$A$1:$A$1001,customers!B463:B1463)</f>
        <v>Celie MacCourt</v>
      </c>
      <c r="G464" s="2" t="str">
        <f>IF(_xlfn.XLOOKUP(C464,customers!$A$1:$A$1001,customers!$C$1:$C$1001,0)=0,"",(_xlfn.XLOOKUP(C464,customers!$A$1:$A$1001,customers!$C$1:$C$1001,0)))</f>
        <v>bdailecu@vistaprint.com</v>
      </c>
      <c r="H464" s="2" t="str">
        <f>_xlfn.XLOOKUP(C464,customers!$A$1:$A$1001,customers!$G$1:$G$1001,,0)</f>
        <v>United States</v>
      </c>
      <c r="I464" t="str" cm="1">
        <f t="array" ref="I464">INDEX(products!$A$1:$G$49,MATCH(orders!$D464,products!$A$1:$A$49,0),MATCH(orders!I$1,products!$A$1:$G$1,0))</f>
        <v>Ara</v>
      </c>
      <c r="J464" t="str" cm="1">
        <f t="array" ref="J464">INDEX(products!$A$1:$G$49,MATCH(orders!$D464,products!$A$1:$A$49,0),MATCH(orders!J$1,products!$A$1:$G$1,0))</f>
        <v>D</v>
      </c>
      <c r="K464" cm="1">
        <f t="array" ref="K464">INDEX(products!$A$1:$G$49,MATCH(orders!$D464,products!$A$1:$A$49,0),MATCH(orders!K$1,products!$A$1:$G$1,0))</f>
        <v>1</v>
      </c>
      <c r="L464" s="4" cm="1">
        <f t="array" ref="L464">INDEX(products!$A$1:$G$49,MATCH(orders!$D464,products!$A$1:$A$49,0),MATCH(orders!L$1,products!$A$1:$G$1,0))</f>
        <v>9.95</v>
      </c>
      <c r="M464" s="4">
        <f t="shared" si="21"/>
        <v>49.75</v>
      </c>
      <c r="N464" t="str">
        <f t="shared" si="22"/>
        <v>Arabica</v>
      </c>
      <c r="O464" t="str">
        <f t="shared" si="23"/>
        <v>Dark</v>
      </c>
      <c r="P464" s="5" t="str">
        <f>IF(_xlfn.XLOOKUP(Orders[[#This Row],[Customer ID]],customers!A464:A1463,customers!I464:I1463,"")="Yes","Yes","No")</f>
        <v>Yes</v>
      </c>
    </row>
    <row r="465" spans="1:16">
      <c r="A465" s="2" t="s">
        <v>967</v>
      </c>
      <c r="B465" s="3">
        <v>43730</v>
      </c>
      <c r="C465" s="2" t="s">
        <v>968</v>
      </c>
      <c r="D465" t="s">
        <v>54</v>
      </c>
      <c r="E465" s="2">
        <v>2</v>
      </c>
      <c r="F465" s="2" t="str">
        <f>_xlfn.XLOOKUP(C465,customers!$A$1:$A$1001,customers!B464:B1464)</f>
        <v>Evy Wilsone</v>
      </c>
      <c r="G465" s="2" t="str">
        <f>IF(_xlfn.XLOOKUP(C465,customers!$A$1:$A$1001,customers!$C$1:$C$1001,0)=0,"",(_xlfn.XLOOKUP(C465,customers!$A$1:$A$1001,customers!$C$1:$C$1001,0)))</f>
        <v>atrehernecv@state.tx.us</v>
      </c>
      <c r="H465" s="2" t="str">
        <f>_xlfn.XLOOKUP(C465,customers!$A$1:$A$1001,customers!$G$1:$G$1001,,0)</f>
        <v>Ireland</v>
      </c>
      <c r="I465" t="str" cm="1">
        <f t="array" ref="I465">INDEX(products!$A$1:$G$49,MATCH(orders!$D465,products!$A$1:$A$49,0),MATCH(orders!I$1,products!$A$1:$G$1,0))</f>
        <v>Exc</v>
      </c>
      <c r="J465" t="str" cm="1">
        <f t="array" ref="J465">INDEX(products!$A$1:$G$49,MATCH(orders!$D465,products!$A$1:$A$49,0),MATCH(orders!J$1,products!$A$1:$G$1,0))</f>
        <v>M</v>
      </c>
      <c r="K465" cm="1">
        <f t="array" ref="K465">INDEX(products!$A$1:$G$49,MATCH(orders!$D465,products!$A$1:$A$49,0),MATCH(orders!K$1,products!$A$1:$G$1,0))</f>
        <v>1</v>
      </c>
      <c r="L465" s="4" cm="1">
        <f t="array" ref="L465">INDEX(products!$A$1:$G$49,MATCH(orders!$D465,products!$A$1:$A$49,0),MATCH(orders!L$1,products!$A$1:$G$1,0))</f>
        <v>13.75</v>
      </c>
      <c r="M465" s="4">
        <f t="shared" si="21"/>
        <v>27.5</v>
      </c>
      <c r="N465" t="str">
        <f t="shared" si="22"/>
        <v>Excelsa</v>
      </c>
      <c r="O465" t="str">
        <f t="shared" si="23"/>
        <v>Medium</v>
      </c>
      <c r="P465" s="5" t="str">
        <f>IF(_xlfn.XLOOKUP(Orders[[#This Row],[Customer ID]],customers!A465:A1464,customers!I465:I1464,"")="Yes","Yes","No")</f>
        <v>No</v>
      </c>
    </row>
    <row r="466" spans="1:16">
      <c r="A466" s="2" t="s">
        <v>969</v>
      </c>
      <c r="B466" s="3">
        <v>43989</v>
      </c>
      <c r="C466" s="2" t="s">
        <v>970</v>
      </c>
      <c r="D466" t="s">
        <v>154</v>
      </c>
      <c r="E466" s="2">
        <v>4</v>
      </c>
      <c r="F466" s="2" t="str">
        <f>_xlfn.XLOOKUP(C466,customers!$A$1:$A$1001,customers!B465:B1465)</f>
        <v>Mathilda Matiasek</v>
      </c>
      <c r="G466" s="2" t="str">
        <f>IF(_xlfn.XLOOKUP(C466,customers!$A$1:$A$1001,customers!$C$1:$C$1001,0)=0,"",(_xlfn.XLOOKUP(C466,customers!$A$1:$A$1001,customers!$C$1:$C$1001,0)))</f>
        <v>abrentnallcw@biglobe.ne.jp</v>
      </c>
      <c r="H466" s="2" t="str">
        <f>_xlfn.XLOOKUP(C466,customers!$A$1:$A$1001,customers!$G$1:$G$1001,,0)</f>
        <v>United Kingdom</v>
      </c>
      <c r="I466" t="str" cm="1">
        <f t="array" ref="I466">INDEX(products!$A$1:$G$49,MATCH(orders!$D466,products!$A$1:$A$49,0),MATCH(orders!I$1,products!$A$1:$G$1,0))</f>
        <v>Lib</v>
      </c>
      <c r="J466" t="str" cm="1">
        <f t="array" ref="J466">INDEX(products!$A$1:$G$49,MATCH(orders!$D466,products!$A$1:$A$49,0),MATCH(orders!J$1,products!$A$1:$G$1,0))</f>
        <v>D</v>
      </c>
      <c r="K466" cm="1">
        <f t="array" ref="K466">INDEX(products!$A$1:$G$49,MATCH(orders!$D466,products!$A$1:$A$49,0),MATCH(orders!K$1,products!$A$1:$G$1,0))</f>
        <v>2.5</v>
      </c>
      <c r="L466" s="4" cm="1">
        <f t="array" ref="L466">INDEX(products!$A$1:$G$49,MATCH(orders!$D466,products!$A$1:$A$49,0),MATCH(orders!L$1,products!$A$1:$G$1,0))</f>
        <v>29.785</v>
      </c>
      <c r="M466" s="4">
        <f t="shared" si="21"/>
        <v>119.14</v>
      </c>
      <c r="N466" t="str">
        <f t="shared" si="22"/>
        <v>Liberica</v>
      </c>
      <c r="O466" t="str">
        <f t="shared" si="23"/>
        <v>Dark</v>
      </c>
      <c r="P466" s="5" t="str">
        <f>IF(_xlfn.XLOOKUP(Orders[[#This Row],[Customer ID]],customers!A466:A1465,customers!I466:I1465,"")="Yes","Yes","No")</f>
        <v>No</v>
      </c>
    </row>
    <row r="467" spans="1:16">
      <c r="A467" s="2" t="s">
        <v>971</v>
      </c>
      <c r="B467" s="3">
        <v>43814</v>
      </c>
      <c r="C467" s="2" t="s">
        <v>972</v>
      </c>
      <c r="D467" t="s">
        <v>80</v>
      </c>
      <c r="E467" s="2">
        <v>1</v>
      </c>
      <c r="F467" s="2" t="str">
        <f>_xlfn.XLOOKUP(C467,customers!$A$1:$A$1001,customers!B466:B1466)</f>
        <v>Kameko Philbrick</v>
      </c>
      <c r="G467" s="2" t="str">
        <f>IF(_xlfn.XLOOKUP(C467,customers!$A$1:$A$1001,customers!$C$1:$C$1001,0)=0,"",(_xlfn.XLOOKUP(C467,customers!$A$1:$A$1001,customers!$C$1:$C$1001,0)))</f>
        <v>ddrinkallcx@psu.edu</v>
      </c>
      <c r="H467" s="2" t="str">
        <f>_xlfn.XLOOKUP(C467,customers!$A$1:$A$1001,customers!$G$1:$G$1001,,0)</f>
        <v>United States</v>
      </c>
      <c r="I467" t="str" cm="1">
        <f t="array" ref="I467">INDEX(products!$A$1:$G$49,MATCH(orders!$D467,products!$A$1:$A$49,0),MATCH(orders!I$1,products!$A$1:$G$1,0))</f>
        <v>Rob</v>
      </c>
      <c r="J467" t="str" cm="1">
        <f t="array" ref="J467">INDEX(products!$A$1:$G$49,MATCH(orders!$D467,products!$A$1:$A$49,0),MATCH(orders!J$1,products!$A$1:$G$1,0))</f>
        <v>D</v>
      </c>
      <c r="K467" cm="1">
        <f t="array" ref="K467">INDEX(products!$A$1:$G$49,MATCH(orders!$D467,products!$A$1:$A$49,0),MATCH(orders!K$1,products!$A$1:$G$1,0))</f>
        <v>2.5</v>
      </c>
      <c r="L467" s="4" cm="1">
        <f t="array" ref="L467">INDEX(products!$A$1:$G$49,MATCH(orders!$D467,products!$A$1:$A$49,0),MATCH(orders!L$1,products!$A$1:$G$1,0))</f>
        <v>20.585</v>
      </c>
      <c r="M467" s="4">
        <f t="shared" si="21"/>
        <v>20.585</v>
      </c>
      <c r="N467" t="str">
        <f t="shared" si="22"/>
        <v>Robusta</v>
      </c>
      <c r="O467" t="str">
        <f t="shared" si="23"/>
        <v>Dark</v>
      </c>
      <c r="P467" s="5" t="str">
        <f>IF(_xlfn.XLOOKUP(Orders[[#This Row],[Customer ID]],customers!A467:A1466,customers!I467:I1466,"")="Yes","Yes","No")</f>
        <v>Yes</v>
      </c>
    </row>
    <row r="468" spans="1:16">
      <c r="A468" s="2" t="s">
        <v>973</v>
      </c>
      <c r="B468" s="3">
        <v>44171</v>
      </c>
      <c r="C468" s="2" t="s">
        <v>974</v>
      </c>
      <c r="D468" t="s">
        <v>99</v>
      </c>
      <c r="E468" s="2">
        <v>3</v>
      </c>
      <c r="F468" s="2" t="str">
        <f>_xlfn.XLOOKUP(C468,customers!$A$1:$A$1001,customers!B467:B1467)</f>
        <v>Barnett Sillis</v>
      </c>
      <c r="G468" s="2" t="str">
        <f>IF(_xlfn.XLOOKUP(C468,customers!$A$1:$A$1001,customers!$C$1:$C$1001,0)=0,"",(_xlfn.XLOOKUP(C468,customers!$A$1:$A$1001,customers!$C$1:$C$1001,0)))</f>
        <v>dkornelcy@cyberchimps.com</v>
      </c>
      <c r="H468" s="2" t="str">
        <f>_xlfn.XLOOKUP(C468,customers!$A$1:$A$1001,customers!$G$1:$G$1001,,0)</f>
        <v>United States</v>
      </c>
      <c r="I468" t="str" cm="1">
        <f t="array" ref="I468">INDEX(products!$A$1:$G$49,MATCH(orders!$D468,products!$A$1:$A$49,0),MATCH(orders!I$1,products!$A$1:$G$1,0))</f>
        <v>Ara</v>
      </c>
      <c r="J468" t="str" cm="1">
        <f t="array" ref="J468">INDEX(products!$A$1:$G$49,MATCH(orders!$D468,products!$A$1:$A$49,0),MATCH(orders!J$1,products!$A$1:$G$1,0))</f>
        <v>D</v>
      </c>
      <c r="K468" cm="1">
        <f t="array" ref="K468">INDEX(products!$A$1:$G$49,MATCH(orders!$D468,products!$A$1:$A$49,0),MATCH(orders!K$1,products!$A$1:$G$1,0))</f>
        <v>0.2</v>
      </c>
      <c r="L468" s="4" cm="1">
        <f t="array" ref="L468">INDEX(products!$A$1:$G$49,MATCH(orders!$D468,products!$A$1:$A$49,0),MATCH(orders!L$1,products!$A$1:$G$1,0))</f>
        <v>2.985</v>
      </c>
      <c r="M468" s="4">
        <f t="shared" si="21"/>
        <v>8.955</v>
      </c>
      <c r="N468" t="str">
        <f t="shared" si="22"/>
        <v>Arabica</v>
      </c>
      <c r="O468" t="str">
        <f t="shared" si="23"/>
        <v>Dark</v>
      </c>
      <c r="P468" s="5" t="str">
        <f>IF(_xlfn.XLOOKUP(Orders[[#This Row],[Customer ID]],customers!A468:A1467,customers!I468:I1467,"")="Yes","Yes","No")</f>
        <v>Yes</v>
      </c>
    </row>
    <row r="469" spans="1:16">
      <c r="A469" s="2" t="s">
        <v>975</v>
      </c>
      <c r="B469" s="3">
        <v>44536</v>
      </c>
      <c r="C469" s="2" t="s">
        <v>976</v>
      </c>
      <c r="D469" t="s">
        <v>117</v>
      </c>
      <c r="E469" s="2">
        <v>1</v>
      </c>
      <c r="F469" s="2" t="str">
        <f>_xlfn.XLOOKUP(C469,customers!$A$1:$A$1001,customers!B468:B1468)</f>
        <v>Read Cutts</v>
      </c>
      <c r="G469" s="2" t="str">
        <f>IF(_xlfn.XLOOKUP(C469,customers!$A$1:$A$1001,customers!$C$1:$C$1001,0)=0,"",(_xlfn.XLOOKUP(C469,customers!$A$1:$A$1001,customers!$C$1:$C$1001,0)))</f>
        <v>rlequeuxcz@newyorker.com</v>
      </c>
      <c r="H469" s="2" t="str">
        <f>_xlfn.XLOOKUP(C469,customers!$A$1:$A$1001,customers!$G$1:$G$1001,,0)</f>
        <v>United States</v>
      </c>
      <c r="I469" t="str" cm="1">
        <f t="array" ref="I469">INDEX(products!$A$1:$G$49,MATCH(orders!$D469,products!$A$1:$A$49,0),MATCH(orders!I$1,products!$A$1:$G$1,0))</f>
        <v>Ara</v>
      </c>
      <c r="J469" t="str" cm="1">
        <f t="array" ref="J469">INDEX(products!$A$1:$G$49,MATCH(orders!$D469,products!$A$1:$A$49,0),MATCH(orders!J$1,products!$A$1:$G$1,0))</f>
        <v>D</v>
      </c>
      <c r="K469" cm="1">
        <f t="array" ref="K469">INDEX(products!$A$1:$G$49,MATCH(orders!$D469,products!$A$1:$A$49,0),MATCH(orders!K$1,products!$A$1:$G$1,0))</f>
        <v>0.5</v>
      </c>
      <c r="L469" s="4" cm="1">
        <f t="array" ref="L469">INDEX(products!$A$1:$G$49,MATCH(orders!$D469,products!$A$1:$A$49,0),MATCH(orders!L$1,products!$A$1:$G$1,0))</f>
        <v>5.97</v>
      </c>
      <c r="M469" s="4">
        <f t="shared" si="21"/>
        <v>5.97</v>
      </c>
      <c r="N469" t="str">
        <f t="shared" si="22"/>
        <v>Arabica</v>
      </c>
      <c r="O469" t="str">
        <f t="shared" si="23"/>
        <v>Dark</v>
      </c>
      <c r="P469" s="5" t="str">
        <f>IF(_xlfn.XLOOKUP(Orders[[#This Row],[Customer ID]],customers!A469:A1468,customers!I469:I1468,"")="Yes","Yes","No")</f>
        <v>No</v>
      </c>
    </row>
    <row r="470" spans="1:16">
      <c r="A470" s="2" t="s">
        <v>977</v>
      </c>
      <c r="B470" s="3">
        <v>44023</v>
      </c>
      <c r="C470" s="2" t="s">
        <v>978</v>
      </c>
      <c r="D470" t="s">
        <v>54</v>
      </c>
      <c r="E470" s="2">
        <v>3</v>
      </c>
      <c r="F470" s="2" t="str">
        <f>_xlfn.XLOOKUP(C470,customers!$A$1:$A$1001,customers!B469:B1469)</f>
        <v>Devland Gritton</v>
      </c>
      <c r="G470" s="2" t="str">
        <f>IF(_xlfn.XLOOKUP(C470,customers!$A$1:$A$1001,customers!$C$1:$C$1001,0)=0,"",(_xlfn.XLOOKUP(C470,customers!$A$1:$A$1001,customers!$C$1:$C$1001,0)))</f>
        <v>jmccaulld0@parallels.com</v>
      </c>
      <c r="H470" s="2" t="str">
        <f>_xlfn.XLOOKUP(C470,customers!$A$1:$A$1001,customers!$G$1:$G$1001,,0)</f>
        <v>United States</v>
      </c>
      <c r="I470" t="str" cm="1">
        <f t="array" ref="I470">INDEX(products!$A$1:$G$49,MATCH(orders!$D470,products!$A$1:$A$49,0),MATCH(orders!I$1,products!$A$1:$G$1,0))</f>
        <v>Exc</v>
      </c>
      <c r="J470" t="str" cm="1">
        <f t="array" ref="J470">INDEX(products!$A$1:$G$49,MATCH(orders!$D470,products!$A$1:$A$49,0),MATCH(orders!J$1,products!$A$1:$G$1,0))</f>
        <v>M</v>
      </c>
      <c r="K470" cm="1">
        <f t="array" ref="K470">INDEX(products!$A$1:$G$49,MATCH(orders!$D470,products!$A$1:$A$49,0),MATCH(orders!K$1,products!$A$1:$G$1,0))</f>
        <v>1</v>
      </c>
      <c r="L470" s="4" cm="1">
        <f t="array" ref="L470">INDEX(products!$A$1:$G$49,MATCH(orders!$D470,products!$A$1:$A$49,0),MATCH(orders!L$1,products!$A$1:$G$1,0))</f>
        <v>13.75</v>
      </c>
      <c r="M470" s="4">
        <f t="shared" si="21"/>
        <v>41.25</v>
      </c>
      <c r="N470" t="str">
        <f t="shared" si="22"/>
        <v>Excelsa</v>
      </c>
      <c r="O470" t="str">
        <f t="shared" si="23"/>
        <v>Medium</v>
      </c>
      <c r="P470" s="5" t="str">
        <f>IF(_xlfn.XLOOKUP(Orders[[#This Row],[Customer ID]],customers!A470:A1469,customers!I470:I1469,"")="Yes","Yes","No")</f>
        <v>Yes</v>
      </c>
    </row>
    <row r="471" spans="1:16">
      <c r="A471" s="2" t="s">
        <v>979</v>
      </c>
      <c r="B471" s="3">
        <v>44375</v>
      </c>
      <c r="C471" s="2" t="s">
        <v>980</v>
      </c>
      <c r="D471" t="s">
        <v>299</v>
      </c>
      <c r="E471" s="2">
        <v>5</v>
      </c>
      <c r="F471" s="2" t="str">
        <f>_xlfn.XLOOKUP(C471,customers!$A$1:$A$1001,customers!B470:B1470)</f>
        <v>Rickie Faltin</v>
      </c>
      <c r="G471" s="2" t="str">
        <f>IF(_xlfn.XLOOKUP(C471,customers!$A$1:$A$1001,customers!$C$1:$C$1001,0)=0,"",(_xlfn.XLOOKUP(C471,customers!$A$1:$A$1001,customers!$C$1:$C$1001,0)))</f>
        <v>abrashda@plala.or.jp</v>
      </c>
      <c r="H471" s="2" t="str">
        <f>_xlfn.XLOOKUP(C471,customers!$A$1:$A$1001,customers!$G$1:$G$1001,,0)</f>
        <v>United States</v>
      </c>
      <c r="I471" t="str" cm="1">
        <f t="array" ref="I471">INDEX(products!$A$1:$G$49,MATCH(orders!$D471,products!$A$1:$A$49,0),MATCH(orders!I$1,products!$A$1:$G$1,0))</f>
        <v>Exc</v>
      </c>
      <c r="J471" t="str" cm="1">
        <f t="array" ref="J471">INDEX(products!$A$1:$G$49,MATCH(orders!$D471,products!$A$1:$A$49,0),MATCH(orders!J$1,products!$A$1:$G$1,0))</f>
        <v>L</v>
      </c>
      <c r="K471" cm="1">
        <f t="array" ref="K471">INDEX(products!$A$1:$G$49,MATCH(orders!$D471,products!$A$1:$A$49,0),MATCH(orders!K$1,products!$A$1:$G$1,0))</f>
        <v>0.2</v>
      </c>
      <c r="L471" s="4" cm="1">
        <f t="array" ref="L471">INDEX(products!$A$1:$G$49,MATCH(orders!$D471,products!$A$1:$A$49,0),MATCH(orders!L$1,products!$A$1:$G$1,0))</f>
        <v>4.455</v>
      </c>
      <c r="M471" s="4">
        <f t="shared" si="21"/>
        <v>22.275</v>
      </c>
      <c r="N471" t="str">
        <f t="shared" si="22"/>
        <v>Excelsa</v>
      </c>
      <c r="O471" t="str">
        <f t="shared" si="23"/>
        <v>Light</v>
      </c>
      <c r="P471" s="5" t="str">
        <f>IF(_xlfn.XLOOKUP(Orders[[#This Row],[Customer ID]],customers!A471:A1470,customers!I471:I1470,"")="Yes","Yes","No")</f>
        <v>Yes</v>
      </c>
    </row>
    <row r="472" spans="1:16">
      <c r="A472" s="2" t="s">
        <v>981</v>
      </c>
      <c r="B472" s="3">
        <v>44656</v>
      </c>
      <c r="C472" s="2" t="s">
        <v>982</v>
      </c>
      <c r="D472" t="s">
        <v>112</v>
      </c>
      <c r="E472" s="2">
        <v>1</v>
      </c>
      <c r="F472" s="2" t="str">
        <f>_xlfn.XLOOKUP(C472,customers!$A$1:$A$1001,customers!B471:B1471)</f>
        <v>Geoffrey Siuda</v>
      </c>
      <c r="G472" s="2" t="str">
        <f>IF(_xlfn.XLOOKUP(C472,customers!$A$1:$A$1001,customers!$C$1:$C$1001,0)=0,"",(_xlfn.XLOOKUP(C472,customers!$A$1:$A$1001,customers!$C$1:$C$1001,0)))</f>
        <v>ahutchinsond2@imgur.com</v>
      </c>
      <c r="H472" s="2" t="str">
        <f>_xlfn.XLOOKUP(C472,customers!$A$1:$A$1001,customers!$G$1:$G$1001,,0)</f>
        <v>United States</v>
      </c>
      <c r="I472" t="str" cm="1">
        <f t="array" ref="I472">INDEX(products!$A$1:$G$49,MATCH(orders!$D472,products!$A$1:$A$49,0),MATCH(orders!I$1,products!$A$1:$G$1,0))</f>
        <v>Ara</v>
      </c>
      <c r="J472" t="str" cm="1">
        <f t="array" ref="J472">INDEX(products!$A$1:$G$49,MATCH(orders!$D472,products!$A$1:$A$49,0),MATCH(orders!J$1,products!$A$1:$G$1,0))</f>
        <v>M</v>
      </c>
      <c r="K472" cm="1">
        <f t="array" ref="K472">INDEX(products!$A$1:$G$49,MATCH(orders!$D472,products!$A$1:$A$49,0),MATCH(orders!K$1,products!$A$1:$G$1,0))</f>
        <v>0.5</v>
      </c>
      <c r="L472" s="4" cm="1">
        <f t="array" ref="L472">INDEX(products!$A$1:$G$49,MATCH(orders!$D472,products!$A$1:$A$49,0),MATCH(orders!L$1,products!$A$1:$G$1,0))</f>
        <v>6.75</v>
      </c>
      <c r="M472" s="4">
        <f t="shared" si="21"/>
        <v>6.75</v>
      </c>
      <c r="N472" t="str">
        <f t="shared" si="22"/>
        <v>Arabica</v>
      </c>
      <c r="O472" t="str">
        <f t="shared" si="23"/>
        <v>Medium</v>
      </c>
      <c r="P472" s="5" t="str">
        <f>IF(_xlfn.XLOOKUP(Orders[[#This Row],[Customer ID]],customers!A472:A1471,customers!I472:I1471,"")="Yes","Yes","No")</f>
        <v>Yes</v>
      </c>
    </row>
    <row r="473" spans="1:16">
      <c r="A473" s="2" t="s">
        <v>983</v>
      </c>
      <c r="B473" s="3">
        <v>44644</v>
      </c>
      <c r="C473" s="2" t="s">
        <v>984</v>
      </c>
      <c r="D473" t="s">
        <v>242</v>
      </c>
      <c r="E473" s="2">
        <v>4</v>
      </c>
      <c r="F473" s="2" t="str">
        <f>_xlfn.XLOOKUP(C473,customers!$A$1:$A$1001,customers!B472:B1472)</f>
        <v>Vernor Pawsey</v>
      </c>
      <c r="G473" s="2" t="str">
        <f>IF(_xlfn.XLOOKUP(C473,customers!$A$1:$A$1001,customers!$C$1:$C$1001,0)=0,"",(_xlfn.XLOOKUP(C473,customers!$A$1:$A$1001,customers!$C$1:$C$1001,0)))</f>
        <v/>
      </c>
      <c r="H473" s="2" t="str">
        <f>_xlfn.XLOOKUP(C473,customers!$A$1:$A$1001,customers!$G$1:$G$1001,,0)</f>
        <v>United States</v>
      </c>
      <c r="I473" t="str" cm="1">
        <f t="array" ref="I473">INDEX(products!$A$1:$G$49,MATCH(orders!$D473,products!$A$1:$A$49,0),MATCH(orders!I$1,products!$A$1:$G$1,0))</f>
        <v>Lib</v>
      </c>
      <c r="J473" t="str" cm="1">
        <f t="array" ref="J473">INDEX(products!$A$1:$G$49,MATCH(orders!$D473,products!$A$1:$A$49,0),MATCH(orders!J$1,products!$A$1:$G$1,0))</f>
        <v>M</v>
      </c>
      <c r="K473" cm="1">
        <f t="array" ref="K473">INDEX(products!$A$1:$G$49,MATCH(orders!$D473,products!$A$1:$A$49,0),MATCH(orders!K$1,products!$A$1:$G$1,0))</f>
        <v>2.5</v>
      </c>
      <c r="L473" s="4" cm="1">
        <f t="array" ref="L473">INDEX(products!$A$1:$G$49,MATCH(orders!$D473,products!$A$1:$A$49,0),MATCH(orders!L$1,products!$A$1:$G$1,0))</f>
        <v>33.465</v>
      </c>
      <c r="M473" s="4">
        <f t="shared" si="21"/>
        <v>133.86</v>
      </c>
      <c r="N473" t="str">
        <f t="shared" si="22"/>
        <v>Liberica</v>
      </c>
      <c r="O473" t="str">
        <f t="shared" si="23"/>
        <v>Medium</v>
      </c>
      <c r="P473" s="5" t="str">
        <f>IF(_xlfn.XLOOKUP(Orders[[#This Row],[Customer ID]],customers!A473:A1472,customers!I473:I1472,"")="Yes","Yes","No")</f>
        <v>Yes</v>
      </c>
    </row>
    <row r="474" spans="1:16">
      <c r="A474" s="2" t="s">
        <v>985</v>
      </c>
      <c r="B474" s="3">
        <v>43869</v>
      </c>
      <c r="C474" s="2" t="s">
        <v>986</v>
      </c>
      <c r="D474" t="s">
        <v>99</v>
      </c>
      <c r="E474" s="2">
        <v>2</v>
      </c>
      <c r="F474" s="2" t="str">
        <f>_xlfn.XLOOKUP(C474,customers!$A$1:$A$1001,customers!B473:B1473)</f>
        <v>Fanchon Haughian</v>
      </c>
      <c r="G474" s="2" t="str">
        <f>IF(_xlfn.XLOOKUP(C474,customers!$A$1:$A$1001,customers!$C$1:$C$1001,0)=0,"",(_xlfn.XLOOKUP(C474,customers!$A$1:$A$1001,customers!$C$1:$C$1001,0)))</f>
        <v>rdriversd4@hexun.com</v>
      </c>
      <c r="H474" s="2" t="str">
        <f>_xlfn.XLOOKUP(C474,customers!$A$1:$A$1001,customers!$G$1:$G$1001,,0)</f>
        <v>United States</v>
      </c>
      <c r="I474" t="str" cm="1">
        <f t="array" ref="I474">INDEX(products!$A$1:$G$49,MATCH(orders!$D474,products!$A$1:$A$49,0),MATCH(orders!I$1,products!$A$1:$G$1,0))</f>
        <v>Ara</v>
      </c>
      <c r="J474" t="str" cm="1">
        <f t="array" ref="J474">INDEX(products!$A$1:$G$49,MATCH(orders!$D474,products!$A$1:$A$49,0),MATCH(orders!J$1,products!$A$1:$G$1,0))</f>
        <v>D</v>
      </c>
      <c r="K474" cm="1">
        <f t="array" ref="K474">INDEX(products!$A$1:$G$49,MATCH(orders!$D474,products!$A$1:$A$49,0),MATCH(orders!K$1,products!$A$1:$G$1,0))</f>
        <v>0.2</v>
      </c>
      <c r="L474" s="4" cm="1">
        <f t="array" ref="L474">INDEX(products!$A$1:$G$49,MATCH(orders!$D474,products!$A$1:$A$49,0),MATCH(orders!L$1,products!$A$1:$G$1,0))</f>
        <v>2.985</v>
      </c>
      <c r="M474" s="4">
        <f t="shared" si="21"/>
        <v>5.97</v>
      </c>
      <c r="N474" t="str">
        <f t="shared" si="22"/>
        <v>Arabica</v>
      </c>
      <c r="O474" t="str">
        <f t="shared" si="23"/>
        <v>Dark</v>
      </c>
      <c r="P474" s="5" t="str">
        <f>IF(_xlfn.XLOOKUP(Orders[[#This Row],[Customer ID]],customers!A474:A1473,customers!I474:I1473,"")="Yes","Yes","No")</f>
        <v>No</v>
      </c>
    </row>
    <row r="475" spans="1:16">
      <c r="A475" s="2" t="s">
        <v>987</v>
      </c>
      <c r="B475" s="3">
        <v>44603</v>
      </c>
      <c r="C475" s="2" t="s">
        <v>988</v>
      </c>
      <c r="D475" t="s">
        <v>51</v>
      </c>
      <c r="E475" s="2">
        <v>2</v>
      </c>
      <c r="F475" s="2" t="str">
        <f>_xlfn.XLOOKUP(C475,customers!$A$1:$A$1001,customers!B474:B1474)</f>
        <v>Edeline Edney</v>
      </c>
      <c r="G475" s="2" t="str">
        <f>IF(_xlfn.XLOOKUP(C475,customers!$A$1:$A$1001,customers!$C$1:$C$1001,0)=0,"",(_xlfn.XLOOKUP(C475,customers!$A$1:$A$1001,customers!$C$1:$C$1001,0)))</f>
        <v>hzeald5@google.de</v>
      </c>
      <c r="H475" s="2" t="str">
        <f>_xlfn.XLOOKUP(C475,customers!$A$1:$A$1001,customers!$G$1:$G$1001,,0)</f>
        <v>United States</v>
      </c>
      <c r="I475" t="str" cm="1">
        <f t="array" ref="I475">INDEX(products!$A$1:$G$49,MATCH(orders!$D475,products!$A$1:$A$49,0),MATCH(orders!I$1,products!$A$1:$G$1,0))</f>
        <v>Ara</v>
      </c>
      <c r="J475" t="str" cm="1">
        <f t="array" ref="J475">INDEX(products!$A$1:$G$49,MATCH(orders!$D475,products!$A$1:$A$49,0),MATCH(orders!J$1,products!$A$1:$G$1,0))</f>
        <v>L</v>
      </c>
      <c r="K475" cm="1">
        <f t="array" ref="K475">INDEX(products!$A$1:$G$49,MATCH(orders!$D475,products!$A$1:$A$49,0),MATCH(orders!K$1,products!$A$1:$G$1,0))</f>
        <v>1</v>
      </c>
      <c r="L475" s="4" cm="1">
        <f t="array" ref="L475">INDEX(products!$A$1:$G$49,MATCH(orders!$D475,products!$A$1:$A$49,0),MATCH(orders!L$1,products!$A$1:$G$1,0))</f>
        <v>12.95</v>
      </c>
      <c r="M475" s="4">
        <f t="shared" si="21"/>
        <v>25.9</v>
      </c>
      <c r="N475" t="str">
        <f t="shared" si="22"/>
        <v>Arabica</v>
      </c>
      <c r="O475" t="str">
        <f t="shared" si="23"/>
        <v>Light</v>
      </c>
      <c r="P475" s="5" t="str">
        <f>IF(_xlfn.XLOOKUP(Orders[[#This Row],[Customer ID]],customers!A475:A1474,customers!I475:I1474,"")="Yes","Yes","No")</f>
        <v>No</v>
      </c>
    </row>
    <row r="476" spans="1:16">
      <c r="A476" s="2" t="s">
        <v>989</v>
      </c>
      <c r="B476" s="3">
        <v>44014</v>
      </c>
      <c r="C476" s="2" t="s">
        <v>990</v>
      </c>
      <c r="D476" t="s">
        <v>157</v>
      </c>
      <c r="E476" s="2">
        <v>1</v>
      </c>
      <c r="F476" s="2" t="str">
        <f>_xlfn.XLOOKUP(C476,customers!$A$1:$A$1001,customers!B475:B1475)</f>
        <v>Gnni Cheeke</v>
      </c>
      <c r="G476" s="2" t="str">
        <f>IF(_xlfn.XLOOKUP(C476,customers!$A$1:$A$1001,customers!$C$1:$C$1001,0)=0,"",(_xlfn.XLOOKUP(C476,customers!$A$1:$A$1001,customers!$C$1:$C$1001,0)))</f>
        <v>gsmallcombed6@ucla.edu</v>
      </c>
      <c r="H476" s="2" t="str">
        <f>_xlfn.XLOOKUP(C476,customers!$A$1:$A$1001,customers!$G$1:$G$1001,,0)</f>
        <v>Ireland</v>
      </c>
      <c r="I476" t="str" cm="1">
        <f t="array" ref="I476">INDEX(products!$A$1:$G$49,MATCH(orders!$D476,products!$A$1:$A$49,0),MATCH(orders!I$1,products!$A$1:$G$1,0))</f>
        <v>Exc</v>
      </c>
      <c r="J476" t="str" cm="1">
        <f t="array" ref="J476">INDEX(products!$A$1:$G$49,MATCH(orders!$D476,products!$A$1:$A$49,0),MATCH(orders!J$1,products!$A$1:$G$1,0))</f>
        <v>M</v>
      </c>
      <c r="K476" cm="1">
        <f t="array" ref="K476">INDEX(products!$A$1:$G$49,MATCH(orders!$D476,products!$A$1:$A$49,0),MATCH(orders!K$1,products!$A$1:$G$1,0))</f>
        <v>2.5</v>
      </c>
      <c r="L476" s="4" cm="1">
        <f t="array" ref="L476">INDEX(products!$A$1:$G$49,MATCH(orders!$D476,products!$A$1:$A$49,0),MATCH(orders!L$1,products!$A$1:$G$1,0))</f>
        <v>31.625</v>
      </c>
      <c r="M476" s="4">
        <f t="shared" si="21"/>
        <v>31.625</v>
      </c>
      <c r="N476" t="str">
        <f t="shared" si="22"/>
        <v>Excelsa</v>
      </c>
      <c r="O476" t="str">
        <f t="shared" si="23"/>
        <v>Medium</v>
      </c>
      <c r="P476" s="5" t="str">
        <f>IF(_xlfn.XLOOKUP(Orders[[#This Row],[Customer ID]],customers!A476:A1475,customers!I476:I1475,"")="Yes","Yes","No")</f>
        <v>Yes</v>
      </c>
    </row>
    <row r="477" spans="1:16">
      <c r="A477" s="2" t="s">
        <v>991</v>
      </c>
      <c r="B477" s="3">
        <v>44767</v>
      </c>
      <c r="C477" s="2" t="s">
        <v>992</v>
      </c>
      <c r="D477" t="s">
        <v>122</v>
      </c>
      <c r="E477" s="2">
        <v>2</v>
      </c>
      <c r="F477" s="2" t="str">
        <f>_xlfn.XLOOKUP(C477,customers!$A$1:$A$1001,customers!B476:B1476)</f>
        <v>Johnath Fairebrother</v>
      </c>
      <c r="G477" s="2" t="str">
        <f>IF(_xlfn.XLOOKUP(C477,customers!$A$1:$A$1001,customers!$C$1:$C$1001,0)=0,"",(_xlfn.XLOOKUP(C477,customers!$A$1:$A$1001,customers!$C$1:$C$1001,0)))</f>
        <v>ddibleyd7@feedburner.com</v>
      </c>
      <c r="H477" s="2" t="str">
        <f>_xlfn.XLOOKUP(C477,customers!$A$1:$A$1001,customers!$G$1:$G$1001,,0)</f>
        <v>United States</v>
      </c>
      <c r="I477" t="str" cm="1">
        <f t="array" ref="I477">INDEX(products!$A$1:$G$49,MATCH(orders!$D477,products!$A$1:$A$49,0),MATCH(orders!I$1,products!$A$1:$G$1,0))</f>
        <v>Lib</v>
      </c>
      <c r="J477" t="str" cm="1">
        <f t="array" ref="J477">INDEX(products!$A$1:$G$49,MATCH(orders!$D477,products!$A$1:$A$49,0),MATCH(orders!J$1,products!$A$1:$G$1,0))</f>
        <v>M</v>
      </c>
      <c r="K477" cm="1">
        <f t="array" ref="K477">INDEX(products!$A$1:$G$49,MATCH(orders!$D477,products!$A$1:$A$49,0),MATCH(orders!K$1,products!$A$1:$G$1,0))</f>
        <v>0.2</v>
      </c>
      <c r="L477" s="4" cm="1">
        <f t="array" ref="L477">INDEX(products!$A$1:$G$49,MATCH(orders!$D477,products!$A$1:$A$49,0),MATCH(orders!L$1,products!$A$1:$G$1,0))</f>
        <v>4.365</v>
      </c>
      <c r="M477" s="4">
        <f t="shared" si="21"/>
        <v>8.73</v>
      </c>
      <c r="N477" t="str">
        <f t="shared" si="22"/>
        <v>Liberica</v>
      </c>
      <c r="O477" t="str">
        <f t="shared" si="23"/>
        <v>Medium</v>
      </c>
      <c r="P477" s="5" t="str">
        <f>IF(_xlfn.XLOOKUP(Orders[[#This Row],[Customer ID]],customers!A477:A1476,customers!I477:I1476,"")="Yes","Yes","No")</f>
        <v>No</v>
      </c>
    </row>
    <row r="478" spans="1:16">
      <c r="A478" s="2" t="s">
        <v>993</v>
      </c>
      <c r="B478" s="3">
        <v>44274</v>
      </c>
      <c r="C478" s="2" t="s">
        <v>994</v>
      </c>
      <c r="D478" t="s">
        <v>299</v>
      </c>
      <c r="E478" s="2">
        <v>6</v>
      </c>
      <c r="F478" s="2" t="str">
        <f>_xlfn.XLOOKUP(C478,customers!$A$1:$A$1001,customers!B477:B1477)</f>
        <v>Jilly Dreng</v>
      </c>
      <c r="G478" s="2" t="str">
        <f>IF(_xlfn.XLOOKUP(C478,customers!$A$1:$A$1001,customers!$C$1:$C$1001,0)=0,"",(_xlfn.XLOOKUP(C478,customers!$A$1:$A$1001,customers!$C$1:$C$1001,0)))</f>
        <v>gdimitrioud8@chronoengine.com</v>
      </c>
      <c r="H478" s="2" t="str">
        <f>_xlfn.XLOOKUP(C478,customers!$A$1:$A$1001,customers!$G$1:$G$1001,,0)</f>
        <v>United States</v>
      </c>
      <c r="I478" t="str" cm="1">
        <f t="array" ref="I478">INDEX(products!$A$1:$G$49,MATCH(orders!$D478,products!$A$1:$A$49,0),MATCH(orders!I$1,products!$A$1:$G$1,0))</f>
        <v>Exc</v>
      </c>
      <c r="J478" t="str" cm="1">
        <f t="array" ref="J478">INDEX(products!$A$1:$G$49,MATCH(orders!$D478,products!$A$1:$A$49,0),MATCH(orders!J$1,products!$A$1:$G$1,0))</f>
        <v>L</v>
      </c>
      <c r="K478" cm="1">
        <f t="array" ref="K478">INDEX(products!$A$1:$G$49,MATCH(orders!$D478,products!$A$1:$A$49,0),MATCH(orders!K$1,products!$A$1:$G$1,0))</f>
        <v>0.2</v>
      </c>
      <c r="L478" s="4" cm="1">
        <f t="array" ref="L478">INDEX(products!$A$1:$G$49,MATCH(orders!$D478,products!$A$1:$A$49,0),MATCH(orders!L$1,products!$A$1:$G$1,0))</f>
        <v>4.455</v>
      </c>
      <c r="M478" s="4">
        <f t="shared" si="21"/>
        <v>26.73</v>
      </c>
      <c r="N478" t="str">
        <f t="shared" si="22"/>
        <v>Excelsa</v>
      </c>
      <c r="O478" t="str">
        <f t="shared" si="23"/>
        <v>Light</v>
      </c>
      <c r="P478" s="5" t="str">
        <f>IF(_xlfn.XLOOKUP(Orders[[#This Row],[Customer ID]],customers!A478:A1477,customers!I478:I1477,"")="Yes","Yes","No")</f>
        <v>Yes</v>
      </c>
    </row>
    <row r="479" spans="1:16">
      <c r="A479" s="2" t="s">
        <v>995</v>
      </c>
      <c r="B479" s="3">
        <v>43962</v>
      </c>
      <c r="C479" s="2" t="s">
        <v>996</v>
      </c>
      <c r="D479" t="s">
        <v>122</v>
      </c>
      <c r="E479" s="2">
        <v>6</v>
      </c>
      <c r="F479" s="2" t="str">
        <f>_xlfn.XLOOKUP(C479,customers!$A$1:$A$1001,customers!B478:B1478)</f>
        <v>Correy Lampel</v>
      </c>
      <c r="G479" s="2" t="str">
        <f>IF(_xlfn.XLOOKUP(C479,customers!$A$1:$A$1001,customers!$C$1:$C$1001,0)=0,"",(_xlfn.XLOOKUP(C479,customers!$A$1:$A$1001,customers!$C$1:$C$1001,0)))</f>
        <v>fflanagand9@woothemes.com</v>
      </c>
      <c r="H479" s="2" t="str">
        <f>_xlfn.XLOOKUP(C479,customers!$A$1:$A$1001,customers!$G$1:$G$1001,,0)</f>
        <v>United States</v>
      </c>
      <c r="I479" t="str" cm="1">
        <f t="array" ref="I479">INDEX(products!$A$1:$G$49,MATCH(orders!$D479,products!$A$1:$A$49,0),MATCH(orders!I$1,products!$A$1:$G$1,0))</f>
        <v>Lib</v>
      </c>
      <c r="J479" t="str" cm="1">
        <f t="array" ref="J479">INDEX(products!$A$1:$G$49,MATCH(orders!$D479,products!$A$1:$A$49,0),MATCH(orders!J$1,products!$A$1:$G$1,0))</f>
        <v>M</v>
      </c>
      <c r="K479" cm="1">
        <f t="array" ref="K479">INDEX(products!$A$1:$G$49,MATCH(orders!$D479,products!$A$1:$A$49,0),MATCH(orders!K$1,products!$A$1:$G$1,0))</f>
        <v>0.2</v>
      </c>
      <c r="L479" s="4" cm="1">
        <f t="array" ref="L479">INDEX(products!$A$1:$G$49,MATCH(orders!$D479,products!$A$1:$A$49,0),MATCH(orders!L$1,products!$A$1:$G$1,0))</f>
        <v>4.365</v>
      </c>
      <c r="M479" s="4">
        <f t="shared" si="21"/>
        <v>26.19</v>
      </c>
      <c r="N479" t="str">
        <f t="shared" si="22"/>
        <v>Liberica</v>
      </c>
      <c r="O479" t="str">
        <f t="shared" si="23"/>
        <v>Medium</v>
      </c>
      <c r="P479" s="5" t="str">
        <f>IF(_xlfn.XLOOKUP(Orders[[#This Row],[Customer ID]],customers!A479:A1478,customers!I479:I1478,"")="Yes","Yes","No")</f>
        <v>No</v>
      </c>
    </row>
    <row r="480" spans="1:16">
      <c r="A480" s="2" t="s">
        <v>997</v>
      </c>
      <c r="B480" s="3">
        <v>43624</v>
      </c>
      <c r="C480" s="2" t="s">
        <v>980</v>
      </c>
      <c r="D480" t="s">
        <v>224</v>
      </c>
      <c r="E480" s="2">
        <v>6</v>
      </c>
      <c r="F480" s="2" t="str">
        <f>_xlfn.XLOOKUP(C480,customers!$A$1:$A$1001,customers!B479:B1479)</f>
        <v>Eward Dearman</v>
      </c>
      <c r="G480" s="2" t="str">
        <f>IF(_xlfn.XLOOKUP(C480,customers!$A$1:$A$1001,customers!$C$1:$C$1001,0)=0,"",(_xlfn.XLOOKUP(C480,customers!$A$1:$A$1001,customers!$C$1:$C$1001,0)))</f>
        <v>abrashda@plala.or.jp</v>
      </c>
      <c r="H480" s="2" t="str">
        <f>_xlfn.XLOOKUP(C480,customers!$A$1:$A$1001,customers!$G$1:$G$1001,,0)</f>
        <v>United States</v>
      </c>
      <c r="I480" t="str" cm="1">
        <f t="array" ref="I480">INDEX(products!$A$1:$G$49,MATCH(orders!$D480,products!$A$1:$A$49,0),MATCH(orders!I$1,products!$A$1:$G$1,0))</f>
        <v>Rob</v>
      </c>
      <c r="J480" t="str" cm="1">
        <f t="array" ref="J480">INDEX(products!$A$1:$G$49,MATCH(orders!$D480,products!$A$1:$A$49,0),MATCH(orders!J$1,products!$A$1:$G$1,0))</f>
        <v>D</v>
      </c>
      <c r="K480" cm="1">
        <f t="array" ref="K480">INDEX(products!$A$1:$G$49,MATCH(orders!$D480,products!$A$1:$A$49,0),MATCH(orders!K$1,products!$A$1:$G$1,0))</f>
        <v>1</v>
      </c>
      <c r="L480" s="4" cm="1">
        <f t="array" ref="L480">INDEX(products!$A$1:$G$49,MATCH(orders!$D480,products!$A$1:$A$49,0),MATCH(orders!L$1,products!$A$1:$G$1,0))</f>
        <v>8.95</v>
      </c>
      <c r="M480" s="4">
        <f t="shared" si="21"/>
        <v>53.7</v>
      </c>
      <c r="N480" t="str">
        <f t="shared" si="22"/>
        <v>Robusta</v>
      </c>
      <c r="O480" t="str">
        <f t="shared" si="23"/>
        <v>Dark</v>
      </c>
      <c r="P480" s="5" t="str">
        <f>IF(_xlfn.XLOOKUP(Orders[[#This Row],[Customer ID]],customers!A480:A1479,customers!I480:I1479,"")="Yes","Yes","No")</f>
        <v>Yes</v>
      </c>
    </row>
    <row r="481" spans="1:16">
      <c r="A481" s="2" t="s">
        <v>997</v>
      </c>
      <c r="B481" s="3">
        <v>43624</v>
      </c>
      <c r="C481" s="2" t="s">
        <v>980</v>
      </c>
      <c r="D481" t="s">
        <v>157</v>
      </c>
      <c r="E481" s="2">
        <v>4</v>
      </c>
      <c r="F481" s="2" t="str">
        <f>_xlfn.XLOOKUP(C481,customers!$A$1:$A$1001,customers!B480:B1480)</f>
        <v>Dominique Lenard</v>
      </c>
      <c r="G481" s="2" t="str">
        <f>IF(_xlfn.XLOOKUP(C481,customers!$A$1:$A$1001,customers!$C$1:$C$1001,0)=0,"",(_xlfn.XLOOKUP(C481,customers!$A$1:$A$1001,customers!$C$1:$C$1001,0)))</f>
        <v>abrashda@plala.or.jp</v>
      </c>
      <c r="H481" s="2" t="str">
        <f>_xlfn.XLOOKUP(C481,customers!$A$1:$A$1001,customers!$G$1:$G$1001,,0)</f>
        <v>United States</v>
      </c>
      <c r="I481" t="str" cm="1">
        <f t="array" ref="I481">INDEX(products!$A$1:$G$49,MATCH(orders!$D481,products!$A$1:$A$49,0),MATCH(orders!I$1,products!$A$1:$G$1,0))</f>
        <v>Exc</v>
      </c>
      <c r="J481" t="str" cm="1">
        <f t="array" ref="J481">INDEX(products!$A$1:$G$49,MATCH(orders!$D481,products!$A$1:$A$49,0),MATCH(orders!J$1,products!$A$1:$G$1,0))</f>
        <v>M</v>
      </c>
      <c r="K481" cm="1">
        <f t="array" ref="K481">INDEX(products!$A$1:$G$49,MATCH(orders!$D481,products!$A$1:$A$49,0),MATCH(orders!K$1,products!$A$1:$G$1,0))</f>
        <v>2.5</v>
      </c>
      <c r="L481" s="4" cm="1">
        <f t="array" ref="L481">INDEX(products!$A$1:$G$49,MATCH(orders!$D481,products!$A$1:$A$49,0),MATCH(orders!L$1,products!$A$1:$G$1,0))</f>
        <v>31.625</v>
      </c>
      <c r="M481" s="4">
        <f t="shared" si="21"/>
        <v>126.5</v>
      </c>
      <c r="N481" t="str">
        <f t="shared" si="22"/>
        <v>Excelsa</v>
      </c>
      <c r="O481" t="str">
        <f t="shared" si="23"/>
        <v>Medium</v>
      </c>
      <c r="P481" s="5" t="str">
        <f>IF(_xlfn.XLOOKUP(Orders[[#This Row],[Customer ID]],customers!A481:A1480,customers!I481:I1480,"")="Yes","Yes","No")</f>
        <v>No</v>
      </c>
    </row>
    <row r="482" spans="1:16">
      <c r="A482" s="2" t="s">
        <v>997</v>
      </c>
      <c r="B482" s="3">
        <v>43624</v>
      </c>
      <c r="C482" s="2" t="s">
        <v>980</v>
      </c>
      <c r="D482" t="s">
        <v>109</v>
      </c>
      <c r="E482" s="2">
        <v>1</v>
      </c>
      <c r="F482" s="2" t="str">
        <f>_xlfn.XLOOKUP(C482,customers!$A$1:$A$1001,customers!B481:B1481)</f>
        <v>Lloyd Toffano</v>
      </c>
      <c r="G482" s="2" t="str">
        <f>IF(_xlfn.XLOOKUP(C482,customers!$A$1:$A$1001,customers!$C$1:$C$1001,0)=0,"",(_xlfn.XLOOKUP(C482,customers!$A$1:$A$1001,customers!$C$1:$C$1001,0)))</f>
        <v>abrashda@plala.or.jp</v>
      </c>
      <c r="H482" s="2" t="str">
        <f>_xlfn.XLOOKUP(C482,customers!$A$1:$A$1001,customers!$G$1:$G$1001,,0)</f>
        <v>United States</v>
      </c>
      <c r="I482" t="str" cm="1">
        <f t="array" ref="I482">INDEX(products!$A$1:$G$49,MATCH(orders!$D482,products!$A$1:$A$49,0),MATCH(orders!I$1,products!$A$1:$G$1,0))</f>
        <v>Exc</v>
      </c>
      <c r="J482" t="str" cm="1">
        <f t="array" ref="J482">INDEX(products!$A$1:$G$49,MATCH(orders!$D482,products!$A$1:$A$49,0),MATCH(orders!J$1,products!$A$1:$G$1,0))</f>
        <v>M</v>
      </c>
      <c r="K482" cm="1">
        <f t="array" ref="K482">INDEX(products!$A$1:$G$49,MATCH(orders!$D482,products!$A$1:$A$49,0),MATCH(orders!K$1,products!$A$1:$G$1,0))</f>
        <v>0.2</v>
      </c>
      <c r="L482" s="4" cm="1">
        <f t="array" ref="L482">INDEX(products!$A$1:$G$49,MATCH(orders!$D482,products!$A$1:$A$49,0),MATCH(orders!L$1,products!$A$1:$G$1,0))</f>
        <v>4.125</v>
      </c>
      <c r="M482" s="4">
        <f t="shared" si="21"/>
        <v>4.125</v>
      </c>
      <c r="N482" t="str">
        <f t="shared" si="22"/>
        <v>Excelsa</v>
      </c>
      <c r="O482" t="str">
        <f t="shared" si="23"/>
        <v>Medium</v>
      </c>
      <c r="P482" s="5" t="str">
        <f>IF(_xlfn.XLOOKUP(Orders[[#This Row],[Customer ID]],customers!A482:A1481,customers!I482:I1481,"")="Yes","Yes","No")</f>
        <v>No</v>
      </c>
    </row>
    <row r="483" spans="1:16">
      <c r="A483" s="2" t="s">
        <v>998</v>
      </c>
      <c r="B483" s="3">
        <v>43747</v>
      </c>
      <c r="C483" s="2" t="s">
        <v>999</v>
      </c>
      <c r="D483" t="s">
        <v>234</v>
      </c>
      <c r="E483" s="2">
        <v>2</v>
      </c>
      <c r="F483" s="2" t="str">
        <f>_xlfn.XLOOKUP(C483,customers!$A$1:$A$1001,customers!B482:B1482)</f>
        <v>Morly Rocks</v>
      </c>
      <c r="G483" s="2" t="str">
        <f>IF(_xlfn.XLOOKUP(C483,customers!$A$1:$A$1001,customers!$C$1:$C$1001,0)=0,"",(_xlfn.XLOOKUP(C483,customers!$A$1:$A$1001,customers!$C$1:$C$1001,0)))</f>
        <v>nizhakovdd@aol.com</v>
      </c>
      <c r="H483" s="2" t="str">
        <f>_xlfn.XLOOKUP(C483,customers!$A$1:$A$1001,customers!$G$1:$G$1001,,0)</f>
        <v>United Kingdom</v>
      </c>
      <c r="I483" t="str" cm="1">
        <f t="array" ref="I483">INDEX(products!$A$1:$G$49,MATCH(orders!$D483,products!$A$1:$A$49,0),MATCH(orders!I$1,products!$A$1:$G$1,0))</f>
        <v>Rob</v>
      </c>
      <c r="J483" t="str" cm="1">
        <f t="array" ref="J483">INDEX(products!$A$1:$G$49,MATCH(orders!$D483,products!$A$1:$A$49,0),MATCH(orders!J$1,products!$A$1:$G$1,0))</f>
        <v>L</v>
      </c>
      <c r="K483" cm="1">
        <f t="array" ref="K483">INDEX(products!$A$1:$G$49,MATCH(orders!$D483,products!$A$1:$A$49,0),MATCH(orders!K$1,products!$A$1:$G$1,0))</f>
        <v>1</v>
      </c>
      <c r="L483" s="4" cm="1">
        <f t="array" ref="L483">INDEX(products!$A$1:$G$49,MATCH(orders!$D483,products!$A$1:$A$49,0),MATCH(orders!L$1,products!$A$1:$G$1,0))</f>
        <v>11.95</v>
      </c>
      <c r="M483" s="4">
        <f t="shared" si="21"/>
        <v>23.9</v>
      </c>
      <c r="N483" t="str">
        <f t="shared" si="22"/>
        <v>Robusta</v>
      </c>
      <c r="O483" t="str">
        <f t="shared" si="23"/>
        <v>Light</v>
      </c>
      <c r="P483" s="5" t="str">
        <f>IF(_xlfn.XLOOKUP(Orders[[#This Row],[Customer ID]],customers!A483:A1482,customers!I483:I1482,"")="Yes","Yes","No")</f>
        <v>No</v>
      </c>
    </row>
    <row r="484" spans="1:16">
      <c r="A484" s="2" t="s">
        <v>1000</v>
      </c>
      <c r="B484" s="3">
        <v>44247</v>
      </c>
      <c r="C484" s="2" t="s">
        <v>1001</v>
      </c>
      <c r="D484" t="s">
        <v>575</v>
      </c>
      <c r="E484" s="2">
        <v>5</v>
      </c>
      <c r="F484" s="2" t="str">
        <f>_xlfn.XLOOKUP(C484,customers!$A$1:$A$1001,customers!B483:B1483)</f>
        <v>Cleopatra Goodrum</v>
      </c>
      <c r="G484" s="2" t="str">
        <f>IF(_xlfn.XLOOKUP(C484,customers!$A$1:$A$1001,customers!$C$1:$C$1001,0)=0,"",(_xlfn.XLOOKUP(C484,customers!$A$1:$A$1001,customers!$C$1:$C$1001,0)))</f>
        <v>skeetsde@answers.com</v>
      </c>
      <c r="H484" s="2" t="str">
        <f>_xlfn.XLOOKUP(C484,customers!$A$1:$A$1001,customers!$G$1:$G$1001,,0)</f>
        <v>United States</v>
      </c>
      <c r="I484" t="str" cm="1">
        <f t="array" ref="I484">INDEX(products!$A$1:$G$49,MATCH(orders!$D484,products!$A$1:$A$49,0),MATCH(orders!I$1,products!$A$1:$G$1,0))</f>
        <v>Exc</v>
      </c>
      <c r="J484" t="str" cm="1">
        <f t="array" ref="J484">INDEX(products!$A$1:$G$49,MATCH(orders!$D484,products!$A$1:$A$49,0),MATCH(orders!J$1,products!$A$1:$G$1,0))</f>
        <v>D</v>
      </c>
      <c r="K484" cm="1">
        <f t="array" ref="K484">INDEX(products!$A$1:$G$49,MATCH(orders!$D484,products!$A$1:$A$49,0),MATCH(orders!K$1,products!$A$1:$G$1,0))</f>
        <v>2.5</v>
      </c>
      <c r="L484" s="4" cm="1">
        <f t="array" ref="L484">INDEX(products!$A$1:$G$49,MATCH(orders!$D484,products!$A$1:$A$49,0),MATCH(orders!L$1,products!$A$1:$G$1,0))</f>
        <v>27.945</v>
      </c>
      <c r="M484" s="4">
        <f t="shared" si="21"/>
        <v>139.725</v>
      </c>
      <c r="N484" t="str">
        <f t="shared" si="22"/>
        <v>Excelsa</v>
      </c>
      <c r="O484" t="str">
        <f t="shared" si="23"/>
        <v>Dark</v>
      </c>
      <c r="P484" s="5" t="str">
        <f>IF(_xlfn.XLOOKUP(Orders[[#This Row],[Customer ID]],customers!A484:A1483,customers!I484:I1483,"")="Yes","Yes","No")</f>
        <v>Yes</v>
      </c>
    </row>
    <row r="485" spans="1:16">
      <c r="A485" s="2" t="s">
        <v>1002</v>
      </c>
      <c r="B485" s="3">
        <v>43790</v>
      </c>
      <c r="C485" s="2" t="s">
        <v>1003</v>
      </c>
      <c r="D485" t="s">
        <v>154</v>
      </c>
      <c r="E485" s="2">
        <v>2</v>
      </c>
      <c r="F485" s="2" t="str">
        <f>_xlfn.XLOOKUP(C485,customers!$A$1:$A$1001,customers!B484:B1484)</f>
        <v>Bearnard Wardell</v>
      </c>
      <c r="G485" s="2" t="str">
        <f>IF(_xlfn.XLOOKUP(C485,customers!$A$1:$A$1001,customers!$C$1:$C$1001,0)=0,"",(_xlfn.XLOOKUP(C485,customers!$A$1:$A$1001,customers!$C$1:$C$1001,0)))</f>
        <v/>
      </c>
      <c r="H485" s="2" t="str">
        <f>_xlfn.XLOOKUP(C485,customers!$A$1:$A$1001,customers!$G$1:$G$1001,,0)</f>
        <v>United States</v>
      </c>
      <c r="I485" t="str" cm="1">
        <f t="array" ref="I485">INDEX(products!$A$1:$G$49,MATCH(orders!$D485,products!$A$1:$A$49,0),MATCH(orders!I$1,products!$A$1:$G$1,0))</f>
        <v>Lib</v>
      </c>
      <c r="J485" t="str" cm="1">
        <f t="array" ref="J485">INDEX(products!$A$1:$G$49,MATCH(orders!$D485,products!$A$1:$A$49,0),MATCH(orders!J$1,products!$A$1:$G$1,0))</f>
        <v>D</v>
      </c>
      <c r="K485" cm="1">
        <f t="array" ref="K485">INDEX(products!$A$1:$G$49,MATCH(orders!$D485,products!$A$1:$A$49,0),MATCH(orders!K$1,products!$A$1:$G$1,0))</f>
        <v>2.5</v>
      </c>
      <c r="L485" s="4" cm="1">
        <f t="array" ref="L485">INDEX(products!$A$1:$G$49,MATCH(orders!$D485,products!$A$1:$A$49,0),MATCH(orders!L$1,products!$A$1:$G$1,0))</f>
        <v>29.785</v>
      </c>
      <c r="M485" s="4">
        <f t="shared" si="21"/>
        <v>59.57</v>
      </c>
      <c r="N485" t="str">
        <f t="shared" si="22"/>
        <v>Liberica</v>
      </c>
      <c r="O485" t="str">
        <f t="shared" si="23"/>
        <v>Dark</v>
      </c>
      <c r="P485" s="5" t="str">
        <f>IF(_xlfn.XLOOKUP(Orders[[#This Row],[Customer ID]],customers!A485:A1484,customers!I485:I1484,"")="Yes","Yes","No")</f>
        <v>Yes</v>
      </c>
    </row>
    <row r="486" spans="1:16">
      <c r="A486" s="2" t="s">
        <v>1004</v>
      </c>
      <c r="B486" s="3">
        <v>44479</v>
      </c>
      <c r="C486" s="2" t="s">
        <v>1005</v>
      </c>
      <c r="D486" t="s">
        <v>128</v>
      </c>
      <c r="E486" s="2">
        <v>6</v>
      </c>
      <c r="F486" s="2" t="str">
        <f>_xlfn.XLOOKUP(C486,customers!$A$1:$A$1001,customers!B485:B1485)</f>
        <v>Wiley Leopold</v>
      </c>
      <c r="G486" s="2" t="str">
        <f>IF(_xlfn.XLOOKUP(C486,customers!$A$1:$A$1001,customers!$C$1:$C$1001,0)=0,"",(_xlfn.XLOOKUP(C486,customers!$A$1:$A$1001,customers!$C$1:$C$1001,0)))</f>
        <v>kcakedg@huffingtonpost.com</v>
      </c>
      <c r="H486" s="2" t="str">
        <f>_xlfn.XLOOKUP(C486,customers!$A$1:$A$1001,customers!$G$1:$G$1001,,0)</f>
        <v>United States</v>
      </c>
      <c r="I486" t="str" cm="1">
        <f t="array" ref="I486">INDEX(products!$A$1:$G$49,MATCH(orders!$D486,products!$A$1:$A$49,0),MATCH(orders!I$1,products!$A$1:$G$1,0))</f>
        <v>Lib</v>
      </c>
      <c r="J486" t="str" cm="1">
        <f t="array" ref="J486">INDEX(products!$A$1:$G$49,MATCH(orders!$D486,products!$A$1:$A$49,0),MATCH(orders!J$1,products!$A$1:$G$1,0))</f>
        <v>L</v>
      </c>
      <c r="K486" cm="1">
        <f t="array" ref="K486">INDEX(products!$A$1:$G$49,MATCH(orders!$D486,products!$A$1:$A$49,0),MATCH(orders!K$1,products!$A$1:$G$1,0))</f>
        <v>0.5</v>
      </c>
      <c r="L486" s="4" cm="1">
        <f t="array" ref="L486">INDEX(products!$A$1:$G$49,MATCH(orders!$D486,products!$A$1:$A$49,0),MATCH(orders!L$1,products!$A$1:$G$1,0))</f>
        <v>9.51</v>
      </c>
      <c r="M486" s="4">
        <f t="shared" si="21"/>
        <v>57.06</v>
      </c>
      <c r="N486" t="str">
        <f t="shared" si="22"/>
        <v>Liberica</v>
      </c>
      <c r="O486" t="str">
        <f t="shared" si="23"/>
        <v>Light</v>
      </c>
      <c r="P486" s="5" t="str">
        <f>IF(_xlfn.XLOOKUP(Orders[[#This Row],[Customer ID]],customers!A486:A1485,customers!I486:I1485,"")="Yes","Yes","No")</f>
        <v>No</v>
      </c>
    </row>
    <row r="487" spans="1:16">
      <c r="A487" s="2" t="s">
        <v>1006</v>
      </c>
      <c r="B487" s="3">
        <v>44413</v>
      </c>
      <c r="C487" s="2" t="s">
        <v>1007</v>
      </c>
      <c r="D487" t="s">
        <v>227</v>
      </c>
      <c r="E487" s="2">
        <v>6</v>
      </c>
      <c r="F487" s="2" t="str">
        <f>_xlfn.XLOOKUP(C487,customers!$A$1:$A$1001,customers!B486:B1486)</f>
        <v>Sharl Southerill</v>
      </c>
      <c r="G487" s="2" t="str">
        <f>IF(_xlfn.XLOOKUP(C487,customers!$A$1:$A$1001,customers!$C$1:$C$1001,0)=0,"",(_xlfn.XLOOKUP(C487,customers!$A$1:$A$1001,customers!$C$1:$C$1001,0)))</f>
        <v>mhanseddh@instagram.com</v>
      </c>
      <c r="H487" s="2" t="str">
        <f>_xlfn.XLOOKUP(C487,customers!$A$1:$A$1001,customers!$G$1:$G$1001,,0)</f>
        <v>Ireland</v>
      </c>
      <c r="I487" t="str" cm="1">
        <f t="array" ref="I487">INDEX(products!$A$1:$G$49,MATCH(orders!$D487,products!$A$1:$A$49,0),MATCH(orders!I$1,products!$A$1:$G$1,0))</f>
        <v>Rob</v>
      </c>
      <c r="J487" t="str" cm="1">
        <f t="array" ref="J487">INDEX(products!$A$1:$G$49,MATCH(orders!$D487,products!$A$1:$A$49,0),MATCH(orders!J$1,products!$A$1:$G$1,0))</f>
        <v>L</v>
      </c>
      <c r="K487" cm="1">
        <f t="array" ref="K487">INDEX(products!$A$1:$G$49,MATCH(orders!$D487,products!$A$1:$A$49,0),MATCH(orders!K$1,products!$A$1:$G$1,0))</f>
        <v>0.2</v>
      </c>
      <c r="L487" s="4" cm="1">
        <f t="array" ref="L487">INDEX(products!$A$1:$G$49,MATCH(orders!$D487,products!$A$1:$A$49,0),MATCH(orders!L$1,products!$A$1:$G$1,0))</f>
        <v>3.585</v>
      </c>
      <c r="M487" s="4">
        <f t="shared" si="21"/>
        <v>21.51</v>
      </c>
      <c r="N487" t="str">
        <f t="shared" si="22"/>
        <v>Robusta</v>
      </c>
      <c r="O487" t="str">
        <f t="shared" si="23"/>
        <v>Light</v>
      </c>
      <c r="P487" s="5" t="str">
        <f>IF(_xlfn.XLOOKUP(Orders[[#This Row],[Customer ID]],customers!A487:A1486,customers!I487:I1486,"")="Yes","Yes","No")</f>
        <v>Yes</v>
      </c>
    </row>
    <row r="488" spans="1:16">
      <c r="A488" s="2" t="s">
        <v>1008</v>
      </c>
      <c r="B488" s="3">
        <v>44043</v>
      </c>
      <c r="C488" s="2" t="s">
        <v>1009</v>
      </c>
      <c r="D488" t="s">
        <v>123</v>
      </c>
      <c r="E488" s="2">
        <v>6</v>
      </c>
      <c r="F488" s="2" t="str">
        <f>_xlfn.XLOOKUP(C488,customers!$A$1:$A$1001,customers!B487:B1487)</f>
        <v>Dinah Crutcher</v>
      </c>
      <c r="G488" s="2" t="str">
        <f>IF(_xlfn.XLOOKUP(C488,customers!$A$1:$A$1001,customers!$C$1:$C$1001,0)=0,"",(_xlfn.XLOOKUP(C488,customers!$A$1:$A$1001,customers!$C$1:$C$1001,0)))</f>
        <v>fkienleindi@trellian.com</v>
      </c>
      <c r="H488" s="2" t="str">
        <f>_xlfn.XLOOKUP(C488,customers!$A$1:$A$1001,customers!$G$1:$G$1001,,0)</f>
        <v>Ireland</v>
      </c>
      <c r="I488" t="str" cm="1">
        <f t="array" ref="I488">INDEX(products!$A$1:$G$49,MATCH(orders!$D488,products!$A$1:$A$49,0),MATCH(orders!I$1,products!$A$1:$G$1,0))</f>
        <v>Lib</v>
      </c>
      <c r="J488" t="str" cm="1">
        <f t="array" ref="J488">INDEX(products!$A$1:$G$49,MATCH(orders!$D488,products!$A$1:$A$49,0),MATCH(orders!J$1,products!$A$1:$G$1,0))</f>
        <v>M</v>
      </c>
      <c r="K488" cm="1">
        <f t="array" ref="K488">INDEX(products!$A$1:$G$49,MATCH(orders!$D488,products!$A$1:$A$49,0),MATCH(orders!K$1,products!$A$1:$G$1,0))</f>
        <v>0.5</v>
      </c>
      <c r="L488" s="4" cm="1">
        <f t="array" ref="L488">INDEX(products!$A$1:$G$49,MATCH(orders!$D488,products!$A$1:$A$49,0),MATCH(orders!L$1,products!$A$1:$G$1,0))</f>
        <v>8.73</v>
      </c>
      <c r="M488" s="4">
        <f t="shared" si="21"/>
        <v>52.38</v>
      </c>
      <c r="N488" t="str">
        <f t="shared" si="22"/>
        <v>Liberica</v>
      </c>
      <c r="O488" t="str">
        <f t="shared" si="23"/>
        <v>Medium</v>
      </c>
      <c r="P488" s="5" t="str">
        <f>IF(_xlfn.XLOOKUP(Orders[[#This Row],[Customer ID]],customers!A488:A1487,customers!I488:I1487,"")="Yes","Yes","No")</f>
        <v>Yes</v>
      </c>
    </row>
    <row r="489" spans="1:16">
      <c r="A489" s="2" t="s">
        <v>1010</v>
      </c>
      <c r="B489" s="3">
        <v>44093</v>
      </c>
      <c r="C489" s="2" t="s">
        <v>1011</v>
      </c>
      <c r="D489" t="s">
        <v>290</v>
      </c>
      <c r="E489" s="2">
        <v>6</v>
      </c>
      <c r="F489" s="2" t="str">
        <f>_xlfn.XLOOKUP(C489,customers!$A$1:$A$1001,customers!B488:B1488)</f>
        <v>Sada Roseborough</v>
      </c>
      <c r="G489" s="2" t="str">
        <f>IF(_xlfn.XLOOKUP(C489,customers!$A$1:$A$1001,customers!$C$1:$C$1001,0)=0,"",(_xlfn.XLOOKUP(C489,customers!$A$1:$A$1001,customers!$C$1:$C$1001,0)))</f>
        <v>kegglestonedj@sphinn.com</v>
      </c>
      <c r="H489" s="2" t="str">
        <f>_xlfn.XLOOKUP(C489,customers!$A$1:$A$1001,customers!$G$1:$G$1001,,0)</f>
        <v>Ireland</v>
      </c>
      <c r="I489" t="str" cm="1">
        <f t="array" ref="I489">INDEX(products!$A$1:$G$49,MATCH(orders!$D489,products!$A$1:$A$49,0),MATCH(orders!I$1,products!$A$1:$G$1,0))</f>
        <v>Exc</v>
      </c>
      <c r="J489" t="str" cm="1">
        <f t="array" ref="J489">INDEX(products!$A$1:$G$49,MATCH(orders!$D489,products!$A$1:$A$49,0),MATCH(orders!J$1,products!$A$1:$G$1,0))</f>
        <v>D</v>
      </c>
      <c r="K489" cm="1">
        <f t="array" ref="K489">INDEX(products!$A$1:$G$49,MATCH(orders!$D489,products!$A$1:$A$49,0),MATCH(orders!K$1,products!$A$1:$G$1,0))</f>
        <v>1</v>
      </c>
      <c r="L489" s="4" cm="1">
        <f t="array" ref="L489">INDEX(products!$A$1:$G$49,MATCH(orders!$D489,products!$A$1:$A$49,0),MATCH(orders!L$1,products!$A$1:$G$1,0))</f>
        <v>12.15</v>
      </c>
      <c r="M489" s="4">
        <f t="shared" si="21"/>
        <v>72.9</v>
      </c>
      <c r="N489" t="str">
        <f t="shared" si="22"/>
        <v>Excelsa</v>
      </c>
      <c r="O489" t="str">
        <f t="shared" si="23"/>
        <v>Dark</v>
      </c>
      <c r="P489" s="5" t="str">
        <f>IF(_xlfn.XLOOKUP(Orders[[#This Row],[Customer ID]],customers!A489:A1488,customers!I489:I1488,"")="Yes","Yes","No")</f>
        <v>No</v>
      </c>
    </row>
    <row r="490" spans="1:16">
      <c r="A490" s="2" t="s">
        <v>1012</v>
      </c>
      <c r="B490" s="3">
        <v>43954</v>
      </c>
      <c r="C490" s="2" t="s">
        <v>1013</v>
      </c>
      <c r="D490" t="s">
        <v>207</v>
      </c>
      <c r="E490" s="2">
        <v>5</v>
      </c>
      <c r="F490" s="2" t="str">
        <f>_xlfn.XLOOKUP(C490,customers!$A$1:$A$1001,customers!B489:B1489)</f>
        <v>Kacy Canto</v>
      </c>
      <c r="G490" s="2" t="str">
        <f>IF(_xlfn.XLOOKUP(C490,customers!$A$1:$A$1001,customers!$C$1:$C$1001,0)=0,"",(_xlfn.XLOOKUP(C490,customers!$A$1:$A$1001,customers!$C$1:$C$1001,0)))</f>
        <v>bsemkinsdk@unc.edu</v>
      </c>
      <c r="H490" s="2" t="str">
        <f>_xlfn.XLOOKUP(C490,customers!$A$1:$A$1001,customers!$G$1:$G$1001,,0)</f>
        <v>Ireland</v>
      </c>
      <c r="I490" t="str" cm="1">
        <f t="array" ref="I490">INDEX(products!$A$1:$G$49,MATCH(orders!$D490,products!$A$1:$A$49,0),MATCH(orders!I$1,products!$A$1:$G$1,0))</f>
        <v>Rob</v>
      </c>
      <c r="J490" t="str" cm="1">
        <f t="array" ref="J490">INDEX(products!$A$1:$G$49,MATCH(orders!$D490,products!$A$1:$A$49,0),MATCH(orders!J$1,products!$A$1:$G$1,0))</f>
        <v>M</v>
      </c>
      <c r="K490" cm="1">
        <f t="array" ref="K490">INDEX(products!$A$1:$G$49,MATCH(orders!$D490,products!$A$1:$A$49,0),MATCH(orders!K$1,products!$A$1:$G$1,0))</f>
        <v>0.2</v>
      </c>
      <c r="L490" s="4" cm="1">
        <f t="array" ref="L490">INDEX(products!$A$1:$G$49,MATCH(orders!$D490,products!$A$1:$A$49,0),MATCH(orders!L$1,products!$A$1:$G$1,0))</f>
        <v>2.985</v>
      </c>
      <c r="M490" s="4">
        <f t="shared" si="21"/>
        <v>14.925</v>
      </c>
      <c r="N490" t="str">
        <f t="shared" si="22"/>
        <v>Robusta</v>
      </c>
      <c r="O490" t="str">
        <f t="shared" si="23"/>
        <v>Medium</v>
      </c>
      <c r="P490" s="5" t="str">
        <f>IF(_xlfn.XLOOKUP(Orders[[#This Row],[Customer ID]],customers!A490:A1489,customers!I490:I1489,"")="Yes","Yes","No")</f>
        <v>Yes</v>
      </c>
    </row>
    <row r="491" spans="1:16">
      <c r="A491" s="2" t="s">
        <v>1014</v>
      </c>
      <c r="B491" s="3">
        <v>43654</v>
      </c>
      <c r="C491" s="2" t="s">
        <v>1015</v>
      </c>
      <c r="D491" t="s">
        <v>177</v>
      </c>
      <c r="E491" s="2">
        <v>6</v>
      </c>
      <c r="F491" s="2" t="str">
        <f>_xlfn.XLOOKUP(C491,customers!$A$1:$A$1001,customers!B490:B1490)</f>
        <v>Dedie Gooderridge</v>
      </c>
      <c r="G491" s="2" t="str">
        <f>IF(_xlfn.XLOOKUP(C491,customers!$A$1:$A$1001,customers!$C$1:$C$1001,0)=0,"",(_xlfn.XLOOKUP(C491,customers!$A$1:$A$1001,customers!$C$1:$C$1001,0)))</f>
        <v>slorenzettidl@is.gd</v>
      </c>
      <c r="H491" s="2" t="str">
        <f>_xlfn.XLOOKUP(C491,customers!$A$1:$A$1001,customers!$G$1:$G$1001,,0)</f>
        <v>United States</v>
      </c>
      <c r="I491" t="str" cm="1">
        <f t="array" ref="I491">INDEX(products!$A$1:$G$49,MATCH(orders!$D491,products!$A$1:$A$49,0),MATCH(orders!I$1,products!$A$1:$G$1,0))</f>
        <v>Lib</v>
      </c>
      <c r="J491" t="str" cm="1">
        <f t="array" ref="J491">INDEX(products!$A$1:$G$49,MATCH(orders!$D491,products!$A$1:$A$49,0),MATCH(orders!J$1,products!$A$1:$G$1,0))</f>
        <v>L</v>
      </c>
      <c r="K491" cm="1">
        <f t="array" ref="K491">INDEX(products!$A$1:$G$49,MATCH(orders!$D491,products!$A$1:$A$49,0),MATCH(orders!K$1,products!$A$1:$G$1,0))</f>
        <v>1</v>
      </c>
      <c r="L491" s="4" cm="1">
        <f t="array" ref="L491">INDEX(products!$A$1:$G$49,MATCH(orders!$D491,products!$A$1:$A$49,0),MATCH(orders!L$1,products!$A$1:$G$1,0))</f>
        <v>15.85</v>
      </c>
      <c r="M491" s="4">
        <f t="shared" si="21"/>
        <v>95.1</v>
      </c>
      <c r="N491" t="str">
        <f t="shared" si="22"/>
        <v>Liberica</v>
      </c>
      <c r="O491" t="str">
        <f t="shared" si="23"/>
        <v>Light</v>
      </c>
      <c r="P491" s="5" t="str">
        <f>IF(_xlfn.XLOOKUP(Orders[[#This Row],[Customer ID]],customers!A491:A1490,customers!I491:I1490,"")="Yes","Yes","No")</f>
        <v>No</v>
      </c>
    </row>
    <row r="492" spans="1:16">
      <c r="A492" s="2" t="s">
        <v>1016</v>
      </c>
      <c r="B492" s="3">
        <v>43764</v>
      </c>
      <c r="C492" s="2" t="s">
        <v>1017</v>
      </c>
      <c r="D492" t="s">
        <v>168</v>
      </c>
      <c r="E492" s="2">
        <v>2</v>
      </c>
      <c r="F492" s="2" t="str">
        <f>_xlfn.XLOOKUP(C492,customers!$A$1:$A$1001,customers!B491:B1491)</f>
        <v>Demetris Micheli</v>
      </c>
      <c r="G492" s="2" t="str">
        <f>IF(_xlfn.XLOOKUP(C492,customers!$A$1:$A$1001,customers!$C$1:$C$1001,0)=0,"",(_xlfn.XLOOKUP(C492,customers!$A$1:$A$1001,customers!$C$1:$C$1001,0)))</f>
        <v>bgiannazzidm@apple.com</v>
      </c>
      <c r="H492" s="2" t="str">
        <f>_xlfn.XLOOKUP(C492,customers!$A$1:$A$1001,customers!$G$1:$G$1001,,0)</f>
        <v>United States</v>
      </c>
      <c r="I492" t="str" cm="1">
        <f t="array" ref="I492">INDEX(products!$A$1:$G$49,MATCH(orders!$D492,products!$A$1:$A$49,0),MATCH(orders!I$1,products!$A$1:$G$1,0))</f>
        <v>Lib</v>
      </c>
      <c r="J492" t="str" cm="1">
        <f t="array" ref="J492">INDEX(products!$A$1:$G$49,MATCH(orders!$D492,products!$A$1:$A$49,0),MATCH(orders!J$1,products!$A$1:$G$1,0))</f>
        <v>D</v>
      </c>
      <c r="K492" cm="1">
        <f t="array" ref="K492">INDEX(products!$A$1:$G$49,MATCH(orders!$D492,products!$A$1:$A$49,0),MATCH(orders!K$1,products!$A$1:$G$1,0))</f>
        <v>0.5</v>
      </c>
      <c r="L492" s="4" cm="1">
        <f t="array" ref="L492">INDEX(products!$A$1:$G$49,MATCH(orders!$D492,products!$A$1:$A$49,0),MATCH(orders!L$1,products!$A$1:$G$1,0))</f>
        <v>7.77</v>
      </c>
      <c r="M492" s="4">
        <f t="shared" si="21"/>
        <v>15.54</v>
      </c>
      <c r="N492" t="str">
        <f t="shared" si="22"/>
        <v>Liberica</v>
      </c>
      <c r="O492" t="str">
        <f t="shared" si="23"/>
        <v>Dark</v>
      </c>
      <c r="P492" s="5" t="str">
        <f>IF(_xlfn.XLOOKUP(Orders[[#This Row],[Customer ID]],customers!A492:A1491,customers!I492:I1491,"")="Yes","Yes","No")</f>
        <v>No</v>
      </c>
    </row>
    <row r="493" spans="1:16">
      <c r="A493" s="2" t="s">
        <v>1018</v>
      </c>
      <c r="B493" s="3">
        <v>44101</v>
      </c>
      <c r="C493" s="2" t="s">
        <v>1019</v>
      </c>
      <c r="D493" t="s">
        <v>83</v>
      </c>
      <c r="E493" s="2">
        <v>6</v>
      </c>
      <c r="F493" s="2" t="str">
        <f>_xlfn.XLOOKUP(C493,customers!$A$1:$A$1001,customers!B492:B1492)</f>
        <v>Kim Kemery</v>
      </c>
      <c r="G493" s="2" t="str">
        <f>IF(_xlfn.XLOOKUP(C493,customers!$A$1:$A$1001,customers!$C$1:$C$1001,0)=0,"",(_xlfn.XLOOKUP(C493,customers!$A$1:$A$1001,customers!$C$1:$C$1001,0)))</f>
        <v/>
      </c>
      <c r="H493" s="2" t="str">
        <f>_xlfn.XLOOKUP(C493,customers!$A$1:$A$1001,customers!$G$1:$G$1001,,0)</f>
        <v>United States</v>
      </c>
      <c r="I493" t="str" cm="1">
        <f t="array" ref="I493">INDEX(products!$A$1:$G$49,MATCH(orders!$D493,products!$A$1:$A$49,0),MATCH(orders!I$1,products!$A$1:$G$1,0))</f>
        <v>Lib</v>
      </c>
      <c r="J493" t="str" cm="1">
        <f t="array" ref="J493">INDEX(products!$A$1:$G$49,MATCH(orders!$D493,products!$A$1:$A$49,0),MATCH(orders!J$1,products!$A$1:$G$1,0))</f>
        <v>D</v>
      </c>
      <c r="K493" cm="1">
        <f t="array" ref="K493">INDEX(products!$A$1:$G$49,MATCH(orders!$D493,products!$A$1:$A$49,0),MATCH(orders!K$1,products!$A$1:$G$1,0))</f>
        <v>0.2</v>
      </c>
      <c r="L493" s="4" cm="1">
        <f t="array" ref="L493">INDEX(products!$A$1:$G$49,MATCH(orders!$D493,products!$A$1:$A$49,0),MATCH(orders!L$1,products!$A$1:$G$1,0))</f>
        <v>3.885</v>
      </c>
      <c r="M493" s="4">
        <f t="shared" si="21"/>
        <v>23.31</v>
      </c>
      <c r="N493" t="str">
        <f t="shared" si="22"/>
        <v>Liberica</v>
      </c>
      <c r="O493" t="str">
        <f t="shared" si="23"/>
        <v>Dark</v>
      </c>
      <c r="P493" s="5" t="str">
        <f>IF(_xlfn.XLOOKUP(Orders[[#This Row],[Customer ID]],customers!A493:A1492,customers!I493:I1492,"")="Yes","Yes","No")</f>
        <v>No</v>
      </c>
    </row>
    <row r="494" spans="1:16">
      <c r="A494" s="2" t="s">
        <v>1020</v>
      </c>
      <c r="B494" s="3">
        <v>44620</v>
      </c>
      <c r="C494" s="2" t="s">
        <v>1021</v>
      </c>
      <c r="D494" t="s">
        <v>109</v>
      </c>
      <c r="E494" s="2">
        <v>1</v>
      </c>
      <c r="F494" s="2" t="str">
        <f>_xlfn.XLOOKUP(C494,customers!$A$1:$A$1001,customers!B493:B1493)</f>
        <v>Ramon Cheak</v>
      </c>
      <c r="G494" s="2" t="str">
        <f>IF(_xlfn.XLOOKUP(C494,customers!$A$1:$A$1001,customers!$C$1:$C$1001,0)=0,"",(_xlfn.XLOOKUP(C494,customers!$A$1:$A$1001,customers!$C$1:$C$1001,0)))</f>
        <v>ulethbrigdo@hc360.com</v>
      </c>
      <c r="H494" s="2" t="str">
        <f>_xlfn.XLOOKUP(C494,customers!$A$1:$A$1001,customers!$G$1:$G$1001,,0)</f>
        <v>United States</v>
      </c>
      <c r="I494" t="str" cm="1">
        <f t="array" ref="I494">INDEX(products!$A$1:$G$49,MATCH(orders!$D494,products!$A$1:$A$49,0),MATCH(orders!I$1,products!$A$1:$G$1,0))</f>
        <v>Exc</v>
      </c>
      <c r="J494" t="str" cm="1">
        <f t="array" ref="J494">INDEX(products!$A$1:$G$49,MATCH(orders!$D494,products!$A$1:$A$49,0),MATCH(orders!J$1,products!$A$1:$G$1,0))</f>
        <v>M</v>
      </c>
      <c r="K494" cm="1">
        <f t="array" ref="K494">INDEX(products!$A$1:$G$49,MATCH(orders!$D494,products!$A$1:$A$49,0),MATCH(orders!K$1,products!$A$1:$G$1,0))</f>
        <v>0.2</v>
      </c>
      <c r="L494" s="4" cm="1">
        <f t="array" ref="L494">INDEX(products!$A$1:$G$49,MATCH(orders!$D494,products!$A$1:$A$49,0),MATCH(orders!L$1,products!$A$1:$G$1,0))</f>
        <v>4.125</v>
      </c>
      <c r="M494" s="4">
        <f t="shared" si="21"/>
        <v>4.125</v>
      </c>
      <c r="N494" t="str">
        <f t="shared" si="22"/>
        <v>Excelsa</v>
      </c>
      <c r="O494" t="str">
        <f t="shared" si="23"/>
        <v>Medium</v>
      </c>
      <c r="P494" s="5" t="str">
        <f>IF(_xlfn.XLOOKUP(Orders[[#This Row],[Customer ID]],customers!A494:A1493,customers!I494:I1493,"")="Yes","Yes","No")</f>
        <v>Yes</v>
      </c>
    </row>
    <row r="495" spans="1:16">
      <c r="A495" s="2" t="s">
        <v>1022</v>
      </c>
      <c r="B495" s="3">
        <v>44090</v>
      </c>
      <c r="C495" s="2" t="s">
        <v>1023</v>
      </c>
      <c r="D495" t="s">
        <v>67</v>
      </c>
      <c r="E495" s="2">
        <v>6</v>
      </c>
      <c r="F495" s="2" t="str">
        <f>_xlfn.XLOOKUP(C495,customers!$A$1:$A$1001,customers!B494:B1494)</f>
        <v>Claudell Ayre</v>
      </c>
      <c r="G495" s="2" t="str">
        <f>IF(_xlfn.XLOOKUP(C495,customers!$A$1:$A$1001,customers!$C$1:$C$1001,0)=0,"",(_xlfn.XLOOKUP(C495,customers!$A$1:$A$1001,customers!$C$1:$C$1001,0)))</f>
        <v>sfarnishdp@dmoz.org</v>
      </c>
      <c r="H495" s="2" t="str">
        <f>_xlfn.XLOOKUP(C495,customers!$A$1:$A$1001,customers!$G$1:$G$1001,,0)</f>
        <v>United Kingdom</v>
      </c>
      <c r="I495" t="str" cm="1">
        <f t="array" ref="I495">INDEX(products!$A$1:$G$49,MATCH(orders!$D495,products!$A$1:$A$49,0),MATCH(orders!I$1,products!$A$1:$G$1,0))</f>
        <v>Rob</v>
      </c>
      <c r="J495" t="str" cm="1">
        <f t="array" ref="J495">INDEX(products!$A$1:$G$49,MATCH(orders!$D495,products!$A$1:$A$49,0),MATCH(orders!J$1,products!$A$1:$G$1,0))</f>
        <v>M</v>
      </c>
      <c r="K495" cm="1">
        <f t="array" ref="K495">INDEX(products!$A$1:$G$49,MATCH(orders!$D495,products!$A$1:$A$49,0),MATCH(orders!K$1,products!$A$1:$G$1,0))</f>
        <v>0.5</v>
      </c>
      <c r="L495" s="4" cm="1">
        <f t="array" ref="L495">INDEX(products!$A$1:$G$49,MATCH(orders!$D495,products!$A$1:$A$49,0),MATCH(orders!L$1,products!$A$1:$G$1,0))</f>
        <v>5.97</v>
      </c>
      <c r="M495" s="4">
        <f t="shared" si="21"/>
        <v>35.82</v>
      </c>
      <c r="N495" t="str">
        <f t="shared" si="22"/>
        <v>Robusta</v>
      </c>
      <c r="O495" t="str">
        <f t="shared" si="23"/>
        <v>Medium</v>
      </c>
      <c r="P495" s="5" t="str">
        <f>IF(_xlfn.XLOOKUP(Orders[[#This Row],[Customer ID]],customers!A495:A1494,customers!I495:I1494,"")="Yes","Yes","No")</f>
        <v>No</v>
      </c>
    </row>
    <row r="496" spans="1:16">
      <c r="A496" s="2" t="s">
        <v>1024</v>
      </c>
      <c r="B496" s="3">
        <v>44132</v>
      </c>
      <c r="C496" s="2" t="s">
        <v>1025</v>
      </c>
      <c r="D496" t="s">
        <v>177</v>
      </c>
      <c r="E496" s="2">
        <v>2</v>
      </c>
      <c r="F496" s="2" t="str">
        <f>_xlfn.XLOOKUP(C496,customers!$A$1:$A$1001,customers!B495:B1495)</f>
        <v>Adele McFayden</v>
      </c>
      <c r="G496" s="2" t="str">
        <f>IF(_xlfn.XLOOKUP(C496,customers!$A$1:$A$1001,customers!$C$1:$C$1001,0)=0,"",(_xlfn.XLOOKUP(C496,customers!$A$1:$A$1001,customers!$C$1:$C$1001,0)))</f>
        <v>fjecockdq@unicef.org</v>
      </c>
      <c r="H496" s="2" t="str">
        <f>_xlfn.XLOOKUP(C496,customers!$A$1:$A$1001,customers!$G$1:$G$1001,,0)</f>
        <v>United States</v>
      </c>
      <c r="I496" t="str" cm="1">
        <f t="array" ref="I496">INDEX(products!$A$1:$G$49,MATCH(orders!$D496,products!$A$1:$A$49,0),MATCH(orders!I$1,products!$A$1:$G$1,0))</f>
        <v>Lib</v>
      </c>
      <c r="J496" t="str" cm="1">
        <f t="array" ref="J496">INDEX(products!$A$1:$G$49,MATCH(orders!$D496,products!$A$1:$A$49,0),MATCH(orders!J$1,products!$A$1:$G$1,0))</f>
        <v>L</v>
      </c>
      <c r="K496" cm="1">
        <f t="array" ref="K496">INDEX(products!$A$1:$G$49,MATCH(orders!$D496,products!$A$1:$A$49,0),MATCH(orders!K$1,products!$A$1:$G$1,0))</f>
        <v>1</v>
      </c>
      <c r="L496" s="4" cm="1">
        <f t="array" ref="L496">INDEX(products!$A$1:$G$49,MATCH(orders!$D496,products!$A$1:$A$49,0),MATCH(orders!L$1,products!$A$1:$G$1,0))</f>
        <v>15.85</v>
      </c>
      <c r="M496" s="4">
        <f t="shared" si="21"/>
        <v>31.7</v>
      </c>
      <c r="N496" t="str">
        <f t="shared" si="22"/>
        <v>Liberica</v>
      </c>
      <c r="O496" t="str">
        <f t="shared" si="23"/>
        <v>Light</v>
      </c>
      <c r="P496" s="5" t="str">
        <f>IF(_xlfn.XLOOKUP(Orders[[#This Row],[Customer ID]],customers!A496:A1495,customers!I496:I1495,"")="Yes","Yes","No")</f>
        <v>No</v>
      </c>
    </row>
    <row r="497" spans="1:16">
      <c r="A497" s="2" t="s">
        <v>1026</v>
      </c>
      <c r="B497" s="3">
        <v>43710</v>
      </c>
      <c r="C497" s="2" t="s">
        <v>1027</v>
      </c>
      <c r="D497" t="s">
        <v>177</v>
      </c>
      <c r="E497" s="2">
        <v>5</v>
      </c>
      <c r="F497" s="2" t="str">
        <f>_xlfn.XLOOKUP(C497,customers!$A$1:$A$1001,customers!B496:B1496)</f>
        <v>Dierdre Scrigmour</v>
      </c>
      <c r="G497" s="2" t="str">
        <f>IF(_xlfn.XLOOKUP(C497,customers!$A$1:$A$1001,customers!$C$1:$C$1001,0)=0,"",(_xlfn.XLOOKUP(C497,customers!$A$1:$A$1001,customers!$C$1:$C$1001,0)))</f>
        <v/>
      </c>
      <c r="H497" s="2" t="str">
        <f>_xlfn.XLOOKUP(C497,customers!$A$1:$A$1001,customers!$G$1:$G$1001,,0)</f>
        <v>United States</v>
      </c>
      <c r="I497" t="str" cm="1">
        <f t="array" ref="I497">INDEX(products!$A$1:$G$49,MATCH(orders!$D497,products!$A$1:$A$49,0),MATCH(orders!I$1,products!$A$1:$G$1,0))</f>
        <v>Lib</v>
      </c>
      <c r="J497" t="str" cm="1">
        <f t="array" ref="J497">INDEX(products!$A$1:$G$49,MATCH(orders!$D497,products!$A$1:$A$49,0),MATCH(orders!J$1,products!$A$1:$G$1,0))</f>
        <v>L</v>
      </c>
      <c r="K497" cm="1">
        <f t="array" ref="K497">INDEX(products!$A$1:$G$49,MATCH(orders!$D497,products!$A$1:$A$49,0),MATCH(orders!K$1,products!$A$1:$G$1,0))</f>
        <v>1</v>
      </c>
      <c r="L497" s="4" cm="1">
        <f t="array" ref="L497">INDEX(products!$A$1:$G$49,MATCH(orders!$D497,products!$A$1:$A$49,0),MATCH(orders!L$1,products!$A$1:$G$1,0))</f>
        <v>15.85</v>
      </c>
      <c r="M497" s="4">
        <f t="shared" si="21"/>
        <v>79.25</v>
      </c>
      <c r="N497" t="str">
        <f t="shared" si="22"/>
        <v>Liberica</v>
      </c>
      <c r="O497" t="str">
        <f t="shared" si="23"/>
        <v>Light</v>
      </c>
      <c r="P497" s="5" t="str">
        <f>IF(_xlfn.XLOOKUP(Orders[[#This Row],[Customer ID]],customers!A497:A1496,customers!I497:I1496,"")="Yes","Yes","No")</f>
        <v>Yes</v>
      </c>
    </row>
    <row r="498" spans="1:16">
      <c r="A498" s="2" t="s">
        <v>1028</v>
      </c>
      <c r="B498" s="3">
        <v>44438</v>
      </c>
      <c r="C498" s="2" t="s">
        <v>1029</v>
      </c>
      <c r="D498" t="s">
        <v>96</v>
      </c>
      <c r="E498" s="2">
        <v>3</v>
      </c>
      <c r="F498" s="2" t="str">
        <f>_xlfn.XLOOKUP(C498,customers!$A$1:$A$1001,customers!B497:B1497)</f>
        <v>Desdemona Eye</v>
      </c>
      <c r="G498" s="2" t="str">
        <f>IF(_xlfn.XLOOKUP(C498,customers!$A$1:$A$1001,customers!$C$1:$C$1001,0)=0,"",(_xlfn.XLOOKUP(C498,customers!$A$1:$A$1001,customers!$C$1:$C$1001,0)))</f>
        <v>hpallisterds@ning.com</v>
      </c>
      <c r="H498" s="2" t="str">
        <f>_xlfn.XLOOKUP(C498,customers!$A$1:$A$1001,customers!$G$1:$G$1001,,0)</f>
        <v>United States</v>
      </c>
      <c r="I498" t="str" cm="1">
        <f t="array" ref="I498">INDEX(products!$A$1:$G$49,MATCH(orders!$D498,products!$A$1:$A$49,0),MATCH(orders!I$1,products!$A$1:$G$1,0))</f>
        <v>Exc</v>
      </c>
      <c r="J498" t="str" cm="1">
        <f t="array" ref="J498">INDEX(products!$A$1:$G$49,MATCH(orders!$D498,products!$A$1:$A$49,0),MATCH(orders!J$1,products!$A$1:$G$1,0))</f>
        <v>D</v>
      </c>
      <c r="K498" cm="1">
        <f t="array" ref="K498">INDEX(products!$A$1:$G$49,MATCH(orders!$D498,products!$A$1:$A$49,0),MATCH(orders!K$1,products!$A$1:$G$1,0))</f>
        <v>0.2</v>
      </c>
      <c r="L498" s="4" cm="1">
        <f t="array" ref="L498">INDEX(products!$A$1:$G$49,MATCH(orders!$D498,products!$A$1:$A$49,0),MATCH(orders!L$1,products!$A$1:$G$1,0))</f>
        <v>3.645</v>
      </c>
      <c r="M498" s="4">
        <f t="shared" si="21"/>
        <v>10.935</v>
      </c>
      <c r="N498" t="str">
        <f t="shared" si="22"/>
        <v>Excelsa</v>
      </c>
      <c r="O498" t="str">
        <f t="shared" si="23"/>
        <v>Dark</v>
      </c>
      <c r="P498" s="5" t="str">
        <f>IF(_xlfn.XLOOKUP(Orders[[#This Row],[Customer ID]],customers!A498:A1497,customers!I498:I1497,"")="Yes","Yes","No")</f>
        <v>No</v>
      </c>
    </row>
    <row r="499" spans="1:16">
      <c r="A499" s="2" t="s">
        <v>1030</v>
      </c>
      <c r="B499" s="3">
        <v>44351</v>
      </c>
      <c r="C499" s="2" t="s">
        <v>1031</v>
      </c>
      <c r="D499" t="s">
        <v>72</v>
      </c>
      <c r="E499" s="2">
        <v>4</v>
      </c>
      <c r="F499" s="2" t="str">
        <f>_xlfn.XLOOKUP(C499,customers!$A$1:$A$1001,customers!B498:B1498)</f>
        <v>Catharine Scoines</v>
      </c>
      <c r="G499" s="2" t="str">
        <f>IF(_xlfn.XLOOKUP(C499,customers!$A$1:$A$1001,customers!$C$1:$C$1001,0)=0,"",(_xlfn.XLOOKUP(C499,customers!$A$1:$A$1001,customers!$C$1:$C$1001,0)))</f>
        <v>cmershdt@drupal.org</v>
      </c>
      <c r="H499" s="2" t="str">
        <f>_xlfn.XLOOKUP(C499,customers!$A$1:$A$1001,customers!$G$1:$G$1001,,0)</f>
        <v>Ireland</v>
      </c>
      <c r="I499" t="str" cm="1">
        <f t="array" ref="I499">INDEX(products!$A$1:$G$49,MATCH(orders!$D499,products!$A$1:$A$49,0),MATCH(orders!I$1,products!$A$1:$G$1,0))</f>
        <v>Ara</v>
      </c>
      <c r="J499" t="str" cm="1">
        <f t="array" ref="J499">INDEX(products!$A$1:$G$49,MATCH(orders!$D499,products!$A$1:$A$49,0),MATCH(orders!J$1,products!$A$1:$G$1,0))</f>
        <v>D</v>
      </c>
      <c r="K499" cm="1">
        <f t="array" ref="K499">INDEX(products!$A$1:$G$49,MATCH(orders!$D499,products!$A$1:$A$49,0),MATCH(orders!K$1,products!$A$1:$G$1,0))</f>
        <v>1</v>
      </c>
      <c r="L499" s="4" cm="1">
        <f t="array" ref="L499">INDEX(products!$A$1:$G$49,MATCH(orders!$D499,products!$A$1:$A$49,0),MATCH(orders!L$1,products!$A$1:$G$1,0))</f>
        <v>9.95</v>
      </c>
      <c r="M499" s="4">
        <f t="shared" si="21"/>
        <v>39.8</v>
      </c>
      <c r="N499" t="str">
        <f t="shared" si="22"/>
        <v>Arabica</v>
      </c>
      <c r="O499" t="str">
        <f t="shared" si="23"/>
        <v>Dark</v>
      </c>
      <c r="P499" s="5" t="str">
        <f>IF(_xlfn.XLOOKUP(Orders[[#This Row],[Customer ID]],customers!A499:A1498,customers!I499:I1498,"")="Yes","Yes","No")</f>
        <v>No</v>
      </c>
    </row>
    <row r="500" spans="1:16">
      <c r="A500" s="2" t="s">
        <v>1032</v>
      </c>
      <c r="B500" s="3">
        <v>44159</v>
      </c>
      <c r="C500" s="2" t="s">
        <v>1033</v>
      </c>
      <c r="D500" t="s">
        <v>47</v>
      </c>
      <c r="E500" s="2">
        <v>5</v>
      </c>
      <c r="F500" s="2">
        <f>_xlfn.XLOOKUP(C500,customers!$A$1:$A$1001,customers!B499:B1499)</f>
        <v>0</v>
      </c>
      <c r="G500" s="2" t="str">
        <f>IF(_xlfn.XLOOKUP(C500,customers!$A$1:$A$1001,customers!$C$1:$C$1001,0)=0,"",(_xlfn.XLOOKUP(C500,customers!$A$1:$A$1001,customers!$C$1:$C$1001,0)))</f>
        <v>murione5@alexa.com</v>
      </c>
      <c r="H500" s="2" t="str">
        <f>_xlfn.XLOOKUP(C500,customers!$A$1:$A$1001,customers!$G$1:$G$1001,,0)</f>
        <v>Ireland</v>
      </c>
      <c r="I500" t="str" cm="1">
        <f t="array" ref="I500">INDEX(products!$A$1:$G$49,MATCH(orders!$D500,products!$A$1:$A$49,0),MATCH(orders!I$1,products!$A$1:$G$1,0))</f>
        <v>Rob</v>
      </c>
      <c r="J500" t="str" cm="1">
        <f t="array" ref="J500">INDEX(products!$A$1:$G$49,MATCH(orders!$D500,products!$A$1:$A$49,0),MATCH(orders!J$1,products!$A$1:$G$1,0))</f>
        <v>M</v>
      </c>
      <c r="K500" cm="1">
        <f t="array" ref="K500">INDEX(products!$A$1:$G$49,MATCH(orders!$D500,products!$A$1:$A$49,0),MATCH(orders!K$1,products!$A$1:$G$1,0))</f>
        <v>1</v>
      </c>
      <c r="L500" s="4" cm="1">
        <f t="array" ref="L500">INDEX(products!$A$1:$G$49,MATCH(orders!$D500,products!$A$1:$A$49,0),MATCH(orders!L$1,products!$A$1:$G$1,0))</f>
        <v>9.95</v>
      </c>
      <c r="M500" s="4">
        <f t="shared" si="21"/>
        <v>49.75</v>
      </c>
      <c r="N500" t="str">
        <f t="shared" si="22"/>
        <v>Robusta</v>
      </c>
      <c r="O500" t="str">
        <f t="shared" si="23"/>
        <v>Medium</v>
      </c>
      <c r="P500" s="5" t="str">
        <f>IF(_xlfn.XLOOKUP(Orders[[#This Row],[Customer ID]],customers!A500:A1499,customers!I500:I1499,"")="Yes","Yes","No")</f>
        <v>Yes</v>
      </c>
    </row>
    <row r="501" spans="1:16">
      <c r="A501" s="2" t="s">
        <v>1034</v>
      </c>
      <c r="B501" s="3">
        <v>44003</v>
      </c>
      <c r="C501" s="2" t="s">
        <v>1035</v>
      </c>
      <c r="D501" t="s">
        <v>146</v>
      </c>
      <c r="E501" s="2">
        <v>3</v>
      </c>
      <c r="F501" s="2" t="str">
        <f>_xlfn.XLOOKUP(C501,customers!$A$1:$A$1001,customers!B500:B1500)</f>
        <v>Nicolina Jenny</v>
      </c>
      <c r="G501" s="2" t="str">
        <f>IF(_xlfn.XLOOKUP(C501,customers!$A$1:$A$1001,customers!$C$1:$C$1001,0)=0,"",(_xlfn.XLOOKUP(C501,customers!$A$1:$A$1001,customers!$C$1:$C$1001,0)))</f>
        <v/>
      </c>
      <c r="H501" s="2" t="str">
        <f>_xlfn.XLOOKUP(C501,customers!$A$1:$A$1001,customers!$G$1:$G$1001,,0)</f>
        <v>Ireland</v>
      </c>
      <c r="I501" t="str" cm="1">
        <f t="array" ref="I501">INDEX(products!$A$1:$G$49,MATCH(orders!$D501,products!$A$1:$A$49,0),MATCH(orders!I$1,products!$A$1:$G$1,0))</f>
        <v>Rob</v>
      </c>
      <c r="J501" t="str" cm="1">
        <f t="array" ref="J501">INDEX(products!$A$1:$G$49,MATCH(orders!$D501,products!$A$1:$A$49,0),MATCH(orders!J$1,products!$A$1:$G$1,0))</f>
        <v>D</v>
      </c>
      <c r="K501" cm="1">
        <f t="array" ref="K501">INDEX(products!$A$1:$G$49,MATCH(orders!$D501,products!$A$1:$A$49,0),MATCH(orders!K$1,products!$A$1:$G$1,0))</f>
        <v>0.2</v>
      </c>
      <c r="L501" s="4" cm="1">
        <f t="array" ref="L501">INDEX(products!$A$1:$G$49,MATCH(orders!$D501,products!$A$1:$A$49,0),MATCH(orders!L$1,products!$A$1:$G$1,0))</f>
        <v>2.685</v>
      </c>
      <c r="M501" s="4">
        <f t="shared" si="21"/>
        <v>8.055</v>
      </c>
      <c r="N501" t="str">
        <f t="shared" si="22"/>
        <v>Robusta</v>
      </c>
      <c r="O501" t="str">
        <f t="shared" si="23"/>
        <v>Dark</v>
      </c>
      <c r="P501" s="5" t="str">
        <f>IF(_xlfn.XLOOKUP(Orders[[#This Row],[Customer ID]],customers!A501:A1500,customers!I501:I1500,"")="Yes","Yes","No")</f>
        <v>Yes</v>
      </c>
    </row>
    <row r="502" spans="1:16">
      <c r="A502" s="2" t="s">
        <v>1036</v>
      </c>
      <c r="B502" s="3">
        <v>44025</v>
      </c>
      <c r="C502" s="2" t="s">
        <v>1037</v>
      </c>
      <c r="D502" t="s">
        <v>234</v>
      </c>
      <c r="E502" s="2">
        <v>4</v>
      </c>
      <c r="F502" s="2">
        <f>_xlfn.XLOOKUP(C502,customers!$A$1:$A$1001,customers!B501:B1501)</f>
        <v>0</v>
      </c>
      <c r="G502" s="2" t="str">
        <f>IF(_xlfn.XLOOKUP(C502,customers!$A$1:$A$1001,customers!$C$1:$C$1001,0)=0,"",(_xlfn.XLOOKUP(C502,customers!$A$1:$A$1001,customers!$C$1:$C$1001,0)))</f>
        <v/>
      </c>
      <c r="H502" s="2" t="str">
        <f>_xlfn.XLOOKUP(C502,customers!$A$1:$A$1001,customers!$G$1:$G$1001,,0)</f>
        <v>United States</v>
      </c>
      <c r="I502" t="str" cm="1">
        <f t="array" ref="I502">INDEX(products!$A$1:$G$49,MATCH(orders!$D502,products!$A$1:$A$49,0),MATCH(orders!I$1,products!$A$1:$G$1,0))</f>
        <v>Rob</v>
      </c>
      <c r="J502" t="str" cm="1">
        <f t="array" ref="J502">INDEX(products!$A$1:$G$49,MATCH(orders!$D502,products!$A$1:$A$49,0),MATCH(orders!J$1,products!$A$1:$G$1,0))</f>
        <v>L</v>
      </c>
      <c r="K502" cm="1">
        <f t="array" ref="K502">INDEX(products!$A$1:$G$49,MATCH(orders!$D502,products!$A$1:$A$49,0),MATCH(orders!K$1,products!$A$1:$G$1,0))</f>
        <v>1</v>
      </c>
      <c r="L502" s="4" cm="1">
        <f t="array" ref="L502">INDEX(products!$A$1:$G$49,MATCH(orders!$D502,products!$A$1:$A$49,0),MATCH(orders!L$1,products!$A$1:$G$1,0))</f>
        <v>11.95</v>
      </c>
      <c r="M502" s="4">
        <f t="shared" si="21"/>
        <v>47.8</v>
      </c>
      <c r="N502" t="str">
        <f t="shared" si="22"/>
        <v>Robusta</v>
      </c>
      <c r="O502" t="str">
        <f t="shared" si="23"/>
        <v>Light</v>
      </c>
      <c r="P502" s="5" t="str">
        <f>IF(_xlfn.XLOOKUP(Orders[[#This Row],[Customer ID]],customers!A502:A1501,customers!I502:I1501,"")="Yes","Yes","No")</f>
        <v>No</v>
      </c>
    </row>
    <row r="503" spans="1:16">
      <c r="A503" s="2" t="s">
        <v>1038</v>
      </c>
      <c r="B503" s="3">
        <v>43467</v>
      </c>
      <c r="C503" s="2" t="s">
        <v>1039</v>
      </c>
      <c r="D503" t="s">
        <v>207</v>
      </c>
      <c r="E503" s="2">
        <v>4</v>
      </c>
      <c r="F503" s="2">
        <f>_xlfn.XLOOKUP(C503,customers!$A$1:$A$1001,customers!B502:B1502)</f>
        <v>0</v>
      </c>
      <c r="G503" s="2" t="str">
        <f>IF(_xlfn.XLOOKUP(C503,customers!$A$1:$A$1001,customers!$C$1:$C$1001,0)=0,"",(_xlfn.XLOOKUP(C503,customers!$A$1:$A$1001,customers!$C$1:$C$1001,0)))</f>
        <v>gduckerdx@patch.com</v>
      </c>
      <c r="H503" s="2" t="str">
        <f>_xlfn.XLOOKUP(C503,customers!$A$1:$A$1001,customers!$G$1:$G$1001,,0)</f>
        <v>United Kingdom</v>
      </c>
      <c r="I503" t="str" cm="1">
        <f t="array" ref="I503">INDEX(products!$A$1:$G$49,MATCH(orders!$D503,products!$A$1:$A$49,0),MATCH(orders!I$1,products!$A$1:$G$1,0))</f>
        <v>Rob</v>
      </c>
      <c r="J503" t="str" cm="1">
        <f t="array" ref="J503">INDEX(products!$A$1:$G$49,MATCH(orders!$D503,products!$A$1:$A$49,0),MATCH(orders!J$1,products!$A$1:$G$1,0))</f>
        <v>M</v>
      </c>
      <c r="K503" cm="1">
        <f t="array" ref="K503">INDEX(products!$A$1:$G$49,MATCH(orders!$D503,products!$A$1:$A$49,0),MATCH(orders!K$1,products!$A$1:$G$1,0))</f>
        <v>0.2</v>
      </c>
      <c r="L503" s="4" cm="1">
        <f t="array" ref="L503">INDEX(products!$A$1:$G$49,MATCH(orders!$D503,products!$A$1:$A$49,0),MATCH(orders!L$1,products!$A$1:$G$1,0))</f>
        <v>2.985</v>
      </c>
      <c r="M503" s="4">
        <f t="shared" si="21"/>
        <v>11.94</v>
      </c>
      <c r="N503" t="str">
        <f t="shared" si="22"/>
        <v>Robusta</v>
      </c>
      <c r="O503" t="str">
        <f t="shared" si="23"/>
        <v>Medium</v>
      </c>
      <c r="P503" s="5" t="str">
        <f>IF(_xlfn.XLOOKUP(Orders[[#This Row],[Customer ID]],customers!A503:A1502,customers!I503:I1502,"")="Yes","Yes","No")</f>
        <v>No</v>
      </c>
    </row>
    <row r="504" spans="1:16">
      <c r="A504" s="2" t="s">
        <v>1038</v>
      </c>
      <c r="B504" s="3">
        <v>43467</v>
      </c>
      <c r="C504" s="2" t="s">
        <v>1039</v>
      </c>
      <c r="D504" t="s">
        <v>109</v>
      </c>
      <c r="E504" s="2">
        <v>4</v>
      </c>
      <c r="F504" s="2">
        <f>_xlfn.XLOOKUP(C504,customers!$A$1:$A$1001,customers!B503:B1503)</f>
        <v>0</v>
      </c>
      <c r="G504" s="2" t="str">
        <f>IF(_xlfn.XLOOKUP(C504,customers!$A$1:$A$1001,customers!$C$1:$C$1001,0)=0,"",(_xlfn.XLOOKUP(C504,customers!$A$1:$A$1001,customers!$C$1:$C$1001,0)))</f>
        <v>gduckerdx@patch.com</v>
      </c>
      <c r="H504" s="2" t="str">
        <f>_xlfn.XLOOKUP(C504,customers!$A$1:$A$1001,customers!$G$1:$G$1001,,0)</f>
        <v>United Kingdom</v>
      </c>
      <c r="I504" t="str" cm="1">
        <f t="array" ref="I504">INDEX(products!$A$1:$G$49,MATCH(orders!$D504,products!$A$1:$A$49,0),MATCH(orders!I$1,products!$A$1:$G$1,0))</f>
        <v>Exc</v>
      </c>
      <c r="J504" t="str" cm="1">
        <f t="array" ref="J504">INDEX(products!$A$1:$G$49,MATCH(orders!$D504,products!$A$1:$A$49,0),MATCH(orders!J$1,products!$A$1:$G$1,0))</f>
        <v>M</v>
      </c>
      <c r="K504" cm="1">
        <f t="array" ref="K504">INDEX(products!$A$1:$G$49,MATCH(orders!$D504,products!$A$1:$A$49,0),MATCH(orders!K$1,products!$A$1:$G$1,0))</f>
        <v>0.2</v>
      </c>
      <c r="L504" s="4" cm="1">
        <f t="array" ref="L504">INDEX(products!$A$1:$G$49,MATCH(orders!$D504,products!$A$1:$A$49,0),MATCH(orders!L$1,products!$A$1:$G$1,0))</f>
        <v>4.125</v>
      </c>
      <c r="M504" s="4">
        <f t="shared" si="21"/>
        <v>16.5</v>
      </c>
      <c r="N504" t="str">
        <f t="shared" si="22"/>
        <v>Excelsa</v>
      </c>
      <c r="O504" t="str">
        <f t="shared" si="23"/>
        <v>Medium</v>
      </c>
      <c r="P504" s="5" t="str">
        <f>IF(_xlfn.XLOOKUP(Orders[[#This Row],[Customer ID]],customers!A504:A1503,customers!I504:I1503,"")="Yes","Yes","No")</f>
        <v>No</v>
      </c>
    </row>
    <row r="505" spans="1:16">
      <c r="A505" s="2" t="s">
        <v>1038</v>
      </c>
      <c r="B505" s="3">
        <v>43467</v>
      </c>
      <c r="C505" s="2" t="s">
        <v>1039</v>
      </c>
      <c r="D505" t="s">
        <v>58</v>
      </c>
      <c r="E505" s="2">
        <v>4</v>
      </c>
      <c r="F505" s="2">
        <f>_xlfn.XLOOKUP(C505,customers!$A$1:$A$1001,customers!B504:B1504)</f>
        <v>0</v>
      </c>
      <c r="G505" s="2" t="str">
        <f>IF(_xlfn.XLOOKUP(C505,customers!$A$1:$A$1001,customers!$C$1:$C$1001,0)=0,"",(_xlfn.XLOOKUP(C505,customers!$A$1:$A$1001,customers!$C$1:$C$1001,0)))</f>
        <v>gduckerdx@patch.com</v>
      </c>
      <c r="H505" s="2" t="str">
        <f>_xlfn.XLOOKUP(C505,customers!$A$1:$A$1001,customers!$G$1:$G$1001,,0)</f>
        <v>United Kingdom</v>
      </c>
      <c r="I505" t="str" cm="1">
        <f t="array" ref="I505">INDEX(products!$A$1:$G$49,MATCH(orders!$D505,products!$A$1:$A$49,0),MATCH(orders!I$1,products!$A$1:$G$1,0))</f>
        <v>Lib</v>
      </c>
      <c r="J505" t="str" cm="1">
        <f t="array" ref="J505">INDEX(products!$A$1:$G$49,MATCH(orders!$D505,products!$A$1:$A$49,0),MATCH(orders!J$1,products!$A$1:$G$1,0))</f>
        <v>D</v>
      </c>
      <c r="K505" cm="1">
        <f t="array" ref="K505">INDEX(products!$A$1:$G$49,MATCH(orders!$D505,products!$A$1:$A$49,0),MATCH(orders!K$1,products!$A$1:$G$1,0))</f>
        <v>1</v>
      </c>
      <c r="L505" s="4" cm="1">
        <f t="array" ref="L505">INDEX(products!$A$1:$G$49,MATCH(orders!$D505,products!$A$1:$A$49,0),MATCH(orders!L$1,products!$A$1:$G$1,0))</f>
        <v>12.95</v>
      </c>
      <c r="M505" s="4">
        <f t="shared" si="21"/>
        <v>51.8</v>
      </c>
      <c r="N505" t="str">
        <f t="shared" si="22"/>
        <v>Liberica</v>
      </c>
      <c r="O505" t="str">
        <f t="shared" si="23"/>
        <v>Dark</v>
      </c>
      <c r="P505" s="5" t="str">
        <f>IF(_xlfn.XLOOKUP(Orders[[#This Row],[Customer ID]],customers!A505:A1504,customers!I505:I1504,"")="Yes","Yes","No")</f>
        <v>No</v>
      </c>
    </row>
    <row r="506" spans="1:16">
      <c r="A506" s="2" t="s">
        <v>1038</v>
      </c>
      <c r="B506" s="3">
        <v>43467</v>
      </c>
      <c r="C506" s="2" t="s">
        <v>1039</v>
      </c>
      <c r="D506" t="s">
        <v>64</v>
      </c>
      <c r="E506" s="2">
        <v>3</v>
      </c>
      <c r="F506" s="2">
        <f>_xlfn.XLOOKUP(C506,customers!$A$1:$A$1001,customers!B505:B1505)</f>
        <v>0</v>
      </c>
      <c r="G506" s="2" t="str">
        <f>IF(_xlfn.XLOOKUP(C506,customers!$A$1:$A$1001,customers!$C$1:$C$1001,0)=0,"",(_xlfn.XLOOKUP(C506,customers!$A$1:$A$1001,customers!$C$1:$C$1001,0)))</f>
        <v>gduckerdx@patch.com</v>
      </c>
      <c r="H506" s="2" t="str">
        <f>_xlfn.XLOOKUP(C506,customers!$A$1:$A$1001,customers!$G$1:$G$1001,,0)</f>
        <v>United Kingdom</v>
      </c>
      <c r="I506" t="str" cm="1">
        <f t="array" ref="I506">INDEX(products!$A$1:$G$49,MATCH(orders!$D506,products!$A$1:$A$49,0),MATCH(orders!I$1,products!$A$1:$G$1,0))</f>
        <v>Lib</v>
      </c>
      <c r="J506" t="str" cm="1">
        <f t="array" ref="J506">INDEX(products!$A$1:$G$49,MATCH(orders!$D506,products!$A$1:$A$49,0),MATCH(orders!J$1,products!$A$1:$G$1,0))</f>
        <v>L</v>
      </c>
      <c r="K506" cm="1">
        <f t="array" ref="K506">INDEX(products!$A$1:$G$49,MATCH(orders!$D506,products!$A$1:$A$49,0),MATCH(orders!K$1,products!$A$1:$G$1,0))</f>
        <v>0.2</v>
      </c>
      <c r="L506" s="4" cm="1">
        <f t="array" ref="L506">INDEX(products!$A$1:$G$49,MATCH(orders!$D506,products!$A$1:$A$49,0),MATCH(orders!L$1,products!$A$1:$G$1,0))</f>
        <v>4.755</v>
      </c>
      <c r="M506" s="4">
        <f t="shared" si="21"/>
        <v>14.265</v>
      </c>
      <c r="N506" t="str">
        <f t="shared" si="22"/>
        <v>Liberica</v>
      </c>
      <c r="O506" t="str">
        <f t="shared" si="23"/>
        <v>Light</v>
      </c>
      <c r="P506" s="5" t="str">
        <f>IF(_xlfn.XLOOKUP(Orders[[#This Row],[Customer ID]],customers!A506:A1505,customers!I506:I1505,"")="Yes","Yes","No")</f>
        <v>No</v>
      </c>
    </row>
    <row r="507" spans="1:16">
      <c r="A507" s="2" t="s">
        <v>1040</v>
      </c>
      <c r="B507" s="3">
        <v>44609</v>
      </c>
      <c r="C507" s="2" t="s">
        <v>1041</v>
      </c>
      <c r="D507" t="s">
        <v>122</v>
      </c>
      <c r="E507" s="2">
        <v>6</v>
      </c>
      <c r="F507" s="2">
        <f>_xlfn.XLOOKUP(C507,customers!$A$1:$A$1001,customers!B506:B1506)</f>
        <v>0</v>
      </c>
      <c r="G507" s="2" t="str">
        <f>IF(_xlfn.XLOOKUP(C507,customers!$A$1:$A$1001,customers!$C$1:$C$1001,0)=0,"",(_xlfn.XLOOKUP(C507,customers!$A$1:$A$1001,customers!$C$1:$C$1001,0)))</f>
        <v>wstearleye1@census.gov</v>
      </c>
      <c r="H507" s="2" t="str">
        <f>_xlfn.XLOOKUP(C507,customers!$A$1:$A$1001,customers!$G$1:$G$1001,,0)</f>
        <v>United States</v>
      </c>
      <c r="I507" t="str" cm="1">
        <f t="array" ref="I507">INDEX(products!$A$1:$G$49,MATCH(orders!$D507,products!$A$1:$A$49,0),MATCH(orders!I$1,products!$A$1:$G$1,0))</f>
        <v>Lib</v>
      </c>
      <c r="J507" t="str" cm="1">
        <f t="array" ref="J507">INDEX(products!$A$1:$G$49,MATCH(orders!$D507,products!$A$1:$A$49,0),MATCH(orders!J$1,products!$A$1:$G$1,0))</f>
        <v>M</v>
      </c>
      <c r="K507" cm="1">
        <f t="array" ref="K507">INDEX(products!$A$1:$G$49,MATCH(orders!$D507,products!$A$1:$A$49,0),MATCH(orders!K$1,products!$A$1:$G$1,0))</f>
        <v>0.2</v>
      </c>
      <c r="L507" s="4" cm="1">
        <f t="array" ref="L507">INDEX(products!$A$1:$G$49,MATCH(orders!$D507,products!$A$1:$A$49,0),MATCH(orders!L$1,products!$A$1:$G$1,0))</f>
        <v>4.365</v>
      </c>
      <c r="M507" s="4">
        <f t="shared" si="21"/>
        <v>26.19</v>
      </c>
      <c r="N507" t="str">
        <f t="shared" si="22"/>
        <v>Liberica</v>
      </c>
      <c r="O507" t="str">
        <f t="shared" si="23"/>
        <v>Medium</v>
      </c>
      <c r="P507" s="5" t="str">
        <f>IF(_xlfn.XLOOKUP(Orders[[#This Row],[Customer ID]],customers!A507:A1506,customers!I507:I1506,"")="Yes","Yes","No")</f>
        <v>No</v>
      </c>
    </row>
    <row r="508" spans="1:16">
      <c r="A508" s="2" t="s">
        <v>1042</v>
      </c>
      <c r="B508" s="3">
        <v>44184</v>
      </c>
      <c r="C508" s="2" t="s">
        <v>1043</v>
      </c>
      <c r="D508" t="s">
        <v>51</v>
      </c>
      <c r="E508" s="2">
        <v>2</v>
      </c>
      <c r="F508" s="2">
        <f>_xlfn.XLOOKUP(C508,customers!$A$1:$A$1001,customers!B507:B1507)</f>
        <v>0</v>
      </c>
      <c r="G508" s="2" t="str">
        <f>IF(_xlfn.XLOOKUP(C508,customers!$A$1:$A$1001,customers!$C$1:$C$1001,0)=0,"",(_xlfn.XLOOKUP(C508,customers!$A$1:$A$1001,customers!$C$1:$C$1001,0)))</f>
        <v>dwincere2@marriott.com</v>
      </c>
      <c r="H508" s="2" t="str">
        <f>_xlfn.XLOOKUP(C508,customers!$A$1:$A$1001,customers!$G$1:$G$1001,,0)</f>
        <v>United States</v>
      </c>
      <c r="I508" t="str" cm="1">
        <f t="array" ref="I508">INDEX(products!$A$1:$G$49,MATCH(orders!$D508,products!$A$1:$A$49,0),MATCH(orders!I$1,products!$A$1:$G$1,0))</f>
        <v>Ara</v>
      </c>
      <c r="J508" t="str" cm="1">
        <f t="array" ref="J508">INDEX(products!$A$1:$G$49,MATCH(orders!$D508,products!$A$1:$A$49,0),MATCH(orders!J$1,products!$A$1:$G$1,0))</f>
        <v>L</v>
      </c>
      <c r="K508" cm="1">
        <f t="array" ref="K508">INDEX(products!$A$1:$G$49,MATCH(orders!$D508,products!$A$1:$A$49,0),MATCH(orders!K$1,products!$A$1:$G$1,0))</f>
        <v>1</v>
      </c>
      <c r="L508" s="4" cm="1">
        <f t="array" ref="L508">INDEX(products!$A$1:$G$49,MATCH(orders!$D508,products!$A$1:$A$49,0),MATCH(orders!L$1,products!$A$1:$G$1,0))</f>
        <v>12.95</v>
      </c>
      <c r="M508" s="4">
        <f t="shared" si="21"/>
        <v>25.9</v>
      </c>
      <c r="N508" t="str">
        <f t="shared" si="22"/>
        <v>Arabica</v>
      </c>
      <c r="O508" t="str">
        <f t="shared" si="23"/>
        <v>Light</v>
      </c>
      <c r="P508" s="5" t="str">
        <f>IF(_xlfn.XLOOKUP(Orders[[#This Row],[Customer ID]],customers!A508:A1507,customers!I508:I1507,"")="Yes","Yes","No")</f>
        <v>Yes</v>
      </c>
    </row>
    <row r="509" spans="1:16">
      <c r="A509" s="2" t="s">
        <v>1044</v>
      </c>
      <c r="B509" s="3">
        <v>43516</v>
      </c>
      <c r="C509" s="2" t="s">
        <v>1045</v>
      </c>
      <c r="D509" t="s">
        <v>249</v>
      </c>
      <c r="E509" s="2">
        <v>3</v>
      </c>
      <c r="F509" s="2">
        <f>_xlfn.XLOOKUP(C509,customers!$A$1:$A$1001,customers!B508:B1508)</f>
        <v>0</v>
      </c>
      <c r="G509" s="2" t="str">
        <f>IF(_xlfn.XLOOKUP(C509,customers!$A$1:$A$1001,customers!$C$1:$C$1001,0)=0,"",(_xlfn.XLOOKUP(C509,customers!$A$1:$A$1001,customers!$C$1:$C$1001,0)))</f>
        <v>plyfielde3@baidu.com</v>
      </c>
      <c r="H509" s="2" t="str">
        <f>_xlfn.XLOOKUP(C509,customers!$A$1:$A$1001,customers!$G$1:$G$1001,,0)</f>
        <v>United States</v>
      </c>
      <c r="I509" t="str" cm="1">
        <f t="array" ref="I509">INDEX(products!$A$1:$G$49,MATCH(orders!$D509,products!$A$1:$A$49,0),MATCH(orders!I$1,products!$A$1:$G$1,0))</f>
        <v>Ara</v>
      </c>
      <c r="J509" t="str" cm="1">
        <f t="array" ref="J509">INDEX(products!$A$1:$G$49,MATCH(orders!$D509,products!$A$1:$A$49,0),MATCH(orders!J$1,products!$A$1:$G$1,0))</f>
        <v>L</v>
      </c>
      <c r="K509" cm="1">
        <f t="array" ref="K509">INDEX(products!$A$1:$G$49,MATCH(orders!$D509,products!$A$1:$A$49,0),MATCH(orders!K$1,products!$A$1:$G$1,0))</f>
        <v>2.5</v>
      </c>
      <c r="L509" s="4" cm="1">
        <f t="array" ref="L509">INDEX(products!$A$1:$G$49,MATCH(orders!$D509,products!$A$1:$A$49,0),MATCH(orders!L$1,products!$A$1:$G$1,0))</f>
        <v>29.785</v>
      </c>
      <c r="M509" s="4">
        <f t="shared" si="21"/>
        <v>89.355</v>
      </c>
      <c r="N509" t="str">
        <f t="shared" si="22"/>
        <v>Arabica</v>
      </c>
      <c r="O509" t="str">
        <f t="shared" si="23"/>
        <v>Light</v>
      </c>
      <c r="P509" s="5" t="str">
        <f>IF(_xlfn.XLOOKUP(Orders[[#This Row],[Customer ID]],customers!A509:A1508,customers!I509:I1508,"")="Yes","Yes","No")</f>
        <v>Yes</v>
      </c>
    </row>
    <row r="510" spans="1:16">
      <c r="A510" s="2" t="s">
        <v>1046</v>
      </c>
      <c r="B510" s="3">
        <v>44210</v>
      </c>
      <c r="C510" s="2" t="s">
        <v>1047</v>
      </c>
      <c r="D510" t="s">
        <v>168</v>
      </c>
      <c r="E510" s="2">
        <v>6</v>
      </c>
      <c r="F510" s="2">
        <f>_xlfn.XLOOKUP(C510,customers!$A$1:$A$1001,customers!B509:B1509)</f>
        <v>0</v>
      </c>
      <c r="G510" s="2" t="str">
        <f>IF(_xlfn.XLOOKUP(C510,customers!$A$1:$A$1001,customers!$C$1:$C$1001,0)=0,"",(_xlfn.XLOOKUP(C510,customers!$A$1:$A$1001,customers!$C$1:$C$1001,0)))</f>
        <v>hperrise4@studiopress.com</v>
      </c>
      <c r="H510" s="2" t="str">
        <f>_xlfn.XLOOKUP(C510,customers!$A$1:$A$1001,customers!$G$1:$G$1001,,0)</f>
        <v>Ireland</v>
      </c>
      <c r="I510" t="str" cm="1">
        <f t="array" ref="I510">INDEX(products!$A$1:$G$49,MATCH(orders!$D510,products!$A$1:$A$49,0),MATCH(orders!I$1,products!$A$1:$G$1,0))</f>
        <v>Lib</v>
      </c>
      <c r="J510" t="str" cm="1">
        <f t="array" ref="J510">INDEX(products!$A$1:$G$49,MATCH(orders!$D510,products!$A$1:$A$49,0),MATCH(orders!J$1,products!$A$1:$G$1,0))</f>
        <v>D</v>
      </c>
      <c r="K510" cm="1">
        <f t="array" ref="K510">INDEX(products!$A$1:$G$49,MATCH(orders!$D510,products!$A$1:$A$49,0),MATCH(orders!K$1,products!$A$1:$G$1,0))</f>
        <v>0.5</v>
      </c>
      <c r="L510" s="4" cm="1">
        <f t="array" ref="L510">INDEX(products!$A$1:$G$49,MATCH(orders!$D510,products!$A$1:$A$49,0),MATCH(orders!L$1,products!$A$1:$G$1,0))</f>
        <v>7.77</v>
      </c>
      <c r="M510" s="4">
        <f t="shared" si="21"/>
        <v>46.62</v>
      </c>
      <c r="N510" t="str">
        <f t="shared" si="22"/>
        <v>Liberica</v>
      </c>
      <c r="O510" t="str">
        <f t="shared" si="23"/>
        <v>Dark</v>
      </c>
      <c r="P510" s="5" t="str">
        <f>IF(_xlfn.XLOOKUP(Orders[[#This Row],[Customer ID]],customers!A510:A1509,customers!I510:I1509,"")="Yes","Yes","No")</f>
        <v>No</v>
      </c>
    </row>
    <row r="511" spans="1:16">
      <c r="A511" s="2" t="s">
        <v>1048</v>
      </c>
      <c r="B511" s="3">
        <v>43785</v>
      </c>
      <c r="C511" s="2" t="s">
        <v>1033</v>
      </c>
      <c r="D511" t="s">
        <v>72</v>
      </c>
      <c r="E511" s="2">
        <v>3</v>
      </c>
      <c r="F511" s="2">
        <f>_xlfn.XLOOKUP(C511,customers!$A$1:$A$1001,customers!B510:B1510)</f>
        <v>0</v>
      </c>
      <c r="G511" s="2" t="str">
        <f>IF(_xlfn.XLOOKUP(C511,customers!$A$1:$A$1001,customers!$C$1:$C$1001,0)=0,"",(_xlfn.XLOOKUP(C511,customers!$A$1:$A$1001,customers!$C$1:$C$1001,0)))</f>
        <v>murione5@alexa.com</v>
      </c>
      <c r="H511" s="2" t="str">
        <f>_xlfn.XLOOKUP(C511,customers!$A$1:$A$1001,customers!$G$1:$G$1001,,0)</f>
        <v>Ireland</v>
      </c>
      <c r="I511" t="str" cm="1">
        <f t="array" ref="I511">INDEX(products!$A$1:$G$49,MATCH(orders!$D511,products!$A$1:$A$49,0),MATCH(orders!I$1,products!$A$1:$G$1,0))</f>
        <v>Ara</v>
      </c>
      <c r="J511" t="str" cm="1">
        <f t="array" ref="J511">INDEX(products!$A$1:$G$49,MATCH(orders!$D511,products!$A$1:$A$49,0),MATCH(orders!J$1,products!$A$1:$G$1,0))</f>
        <v>D</v>
      </c>
      <c r="K511" cm="1">
        <f t="array" ref="K511">INDEX(products!$A$1:$G$49,MATCH(orders!$D511,products!$A$1:$A$49,0),MATCH(orders!K$1,products!$A$1:$G$1,0))</f>
        <v>1</v>
      </c>
      <c r="L511" s="4" cm="1">
        <f t="array" ref="L511">INDEX(products!$A$1:$G$49,MATCH(orders!$D511,products!$A$1:$A$49,0),MATCH(orders!L$1,products!$A$1:$G$1,0))</f>
        <v>9.95</v>
      </c>
      <c r="M511" s="4">
        <f t="shared" si="21"/>
        <v>29.85</v>
      </c>
      <c r="N511" t="str">
        <f t="shared" si="22"/>
        <v>Arabica</v>
      </c>
      <c r="O511" t="str">
        <f t="shared" si="23"/>
        <v>Dark</v>
      </c>
      <c r="P511" s="5" t="str">
        <f>IF(_xlfn.XLOOKUP(Orders[[#This Row],[Customer ID]],customers!A511:A1510,customers!I511:I1510,"")="Yes","Yes","No")</f>
        <v>Yes</v>
      </c>
    </row>
    <row r="512" spans="1:16">
      <c r="A512" s="2" t="s">
        <v>1049</v>
      </c>
      <c r="B512" s="3">
        <v>43803</v>
      </c>
      <c r="C512" s="2" t="s">
        <v>1050</v>
      </c>
      <c r="D512" t="s">
        <v>227</v>
      </c>
      <c r="E512" s="2">
        <v>3</v>
      </c>
      <c r="F512" s="2">
        <f>_xlfn.XLOOKUP(C512,customers!$A$1:$A$1001,customers!B511:B1511)</f>
        <v>0</v>
      </c>
      <c r="G512" s="2" t="str">
        <f>IF(_xlfn.XLOOKUP(C512,customers!$A$1:$A$1001,customers!$C$1:$C$1001,0)=0,"",(_xlfn.XLOOKUP(C512,customers!$A$1:$A$1001,customers!$C$1:$C$1001,0)))</f>
        <v>ckide6@narod.ru</v>
      </c>
      <c r="H512" s="2" t="str">
        <f>_xlfn.XLOOKUP(C512,customers!$A$1:$A$1001,customers!$G$1:$G$1001,,0)</f>
        <v>Ireland</v>
      </c>
      <c r="I512" t="str" cm="1">
        <f t="array" ref="I512">INDEX(products!$A$1:$G$49,MATCH(orders!$D512,products!$A$1:$A$49,0),MATCH(orders!I$1,products!$A$1:$G$1,0))</f>
        <v>Rob</v>
      </c>
      <c r="J512" t="str" cm="1">
        <f t="array" ref="J512">INDEX(products!$A$1:$G$49,MATCH(orders!$D512,products!$A$1:$A$49,0),MATCH(orders!J$1,products!$A$1:$G$1,0))</f>
        <v>L</v>
      </c>
      <c r="K512" cm="1">
        <f t="array" ref="K512">INDEX(products!$A$1:$G$49,MATCH(orders!$D512,products!$A$1:$A$49,0),MATCH(orders!K$1,products!$A$1:$G$1,0))</f>
        <v>0.2</v>
      </c>
      <c r="L512" s="4" cm="1">
        <f t="array" ref="L512">INDEX(products!$A$1:$G$49,MATCH(orders!$D512,products!$A$1:$A$49,0),MATCH(orders!L$1,products!$A$1:$G$1,0))</f>
        <v>3.585</v>
      </c>
      <c r="M512" s="4">
        <f t="shared" si="21"/>
        <v>10.755</v>
      </c>
      <c r="N512" t="str">
        <f t="shared" si="22"/>
        <v>Robusta</v>
      </c>
      <c r="O512" t="str">
        <f t="shared" si="23"/>
        <v>Light</v>
      </c>
      <c r="P512" s="5" t="str">
        <f>IF(_xlfn.XLOOKUP(Orders[[#This Row],[Customer ID]],customers!A512:A1511,customers!I512:I1511,"")="Yes","Yes","No")</f>
        <v>Yes</v>
      </c>
    </row>
    <row r="513" spans="1:16">
      <c r="A513" s="2" t="s">
        <v>1051</v>
      </c>
      <c r="B513" s="3">
        <v>44043</v>
      </c>
      <c r="C513" s="2" t="s">
        <v>1052</v>
      </c>
      <c r="D513" t="s">
        <v>89</v>
      </c>
      <c r="E513" s="2">
        <v>4</v>
      </c>
      <c r="F513" s="2">
        <f>_xlfn.XLOOKUP(C513,customers!$A$1:$A$1001,customers!B512:B1512)</f>
        <v>0</v>
      </c>
      <c r="G513" s="2" t="str">
        <f>IF(_xlfn.XLOOKUP(C513,customers!$A$1:$A$1001,customers!$C$1:$C$1001,0)=0,"",(_xlfn.XLOOKUP(C513,customers!$A$1:$A$1001,customers!$C$1:$C$1001,0)))</f>
        <v>cbeinee7@xinhuanet.com</v>
      </c>
      <c r="H513" s="2" t="str">
        <f>_xlfn.XLOOKUP(C513,customers!$A$1:$A$1001,customers!$G$1:$G$1001,,0)</f>
        <v>United States</v>
      </c>
      <c r="I513" t="str" cm="1">
        <f t="array" ref="I513">INDEX(products!$A$1:$G$49,MATCH(orders!$D513,products!$A$1:$A$49,0),MATCH(orders!I$1,products!$A$1:$G$1,0))</f>
        <v>Ara</v>
      </c>
      <c r="J513" t="str" cm="1">
        <f t="array" ref="J513">INDEX(products!$A$1:$G$49,MATCH(orders!$D513,products!$A$1:$A$49,0),MATCH(orders!J$1,products!$A$1:$G$1,0))</f>
        <v>M</v>
      </c>
      <c r="K513" cm="1">
        <f t="array" ref="K513">INDEX(products!$A$1:$G$49,MATCH(orders!$D513,products!$A$1:$A$49,0),MATCH(orders!K$1,products!$A$1:$G$1,0))</f>
        <v>0.2</v>
      </c>
      <c r="L513" s="4" cm="1">
        <f t="array" ref="L513">INDEX(products!$A$1:$G$49,MATCH(orders!$D513,products!$A$1:$A$49,0),MATCH(orders!L$1,products!$A$1:$G$1,0))</f>
        <v>3.375</v>
      </c>
      <c r="M513" s="4">
        <f t="shared" si="21"/>
        <v>13.5</v>
      </c>
      <c r="N513" t="str">
        <f t="shared" si="22"/>
        <v>Arabica</v>
      </c>
      <c r="O513" t="str">
        <f t="shared" si="23"/>
        <v>Medium</v>
      </c>
      <c r="P513" s="5" t="str">
        <f>IF(_xlfn.XLOOKUP(Orders[[#This Row],[Customer ID]],customers!A513:A1512,customers!I513:I1512,"")="Yes","Yes","No")</f>
        <v>Yes</v>
      </c>
    </row>
    <row r="514" spans="1:16">
      <c r="A514" s="2" t="s">
        <v>1053</v>
      </c>
      <c r="B514" s="3">
        <v>43535</v>
      </c>
      <c r="C514" s="2" t="s">
        <v>1054</v>
      </c>
      <c r="D514" t="s">
        <v>177</v>
      </c>
      <c r="E514" s="2">
        <v>3</v>
      </c>
      <c r="F514" s="2">
        <f>_xlfn.XLOOKUP(C514,customers!$A$1:$A$1001,customers!B513:B1513)</f>
        <v>0</v>
      </c>
      <c r="G514" s="2" t="str">
        <f>IF(_xlfn.XLOOKUP(C514,customers!$A$1:$A$1001,customers!$C$1:$C$1001,0)=0,"",(_xlfn.XLOOKUP(C514,customers!$A$1:$A$1001,customers!$C$1:$C$1001,0)))</f>
        <v>cbakeupe8@globo.com</v>
      </c>
      <c r="H514" s="2" t="str">
        <f>_xlfn.XLOOKUP(C514,customers!$A$1:$A$1001,customers!$G$1:$G$1001,,0)</f>
        <v>United States</v>
      </c>
      <c r="I514" t="str" cm="1">
        <f t="array" ref="I514">INDEX(products!$A$1:$G$49,MATCH(orders!$D514,products!$A$1:$A$49,0),MATCH(orders!I$1,products!$A$1:$G$1,0))</f>
        <v>Lib</v>
      </c>
      <c r="J514" t="str" cm="1">
        <f t="array" ref="J514">INDEX(products!$A$1:$G$49,MATCH(orders!$D514,products!$A$1:$A$49,0),MATCH(orders!J$1,products!$A$1:$G$1,0))</f>
        <v>L</v>
      </c>
      <c r="K514" cm="1">
        <f t="array" ref="K514">INDEX(products!$A$1:$G$49,MATCH(orders!$D514,products!$A$1:$A$49,0),MATCH(orders!K$1,products!$A$1:$G$1,0))</f>
        <v>1</v>
      </c>
      <c r="L514" s="4" cm="1">
        <f t="array" ref="L514">INDEX(products!$A$1:$G$49,MATCH(orders!$D514,products!$A$1:$A$49,0),MATCH(orders!L$1,products!$A$1:$G$1,0))</f>
        <v>15.85</v>
      </c>
      <c r="M514" s="4">
        <f t="shared" si="21"/>
        <v>47.55</v>
      </c>
      <c r="N514" t="str">
        <f t="shared" si="22"/>
        <v>Liberica</v>
      </c>
      <c r="O514" t="str">
        <f t="shared" si="23"/>
        <v>Light</v>
      </c>
      <c r="P514" s="5" t="str">
        <f>IF(_xlfn.XLOOKUP(Orders[[#This Row],[Customer ID]],customers!A514:A1513,customers!I514:I1513,"")="Yes","Yes","No")</f>
        <v>No</v>
      </c>
    </row>
    <row r="515" spans="1:16">
      <c r="A515" s="2" t="s">
        <v>1055</v>
      </c>
      <c r="B515" s="3">
        <v>44691</v>
      </c>
      <c r="C515" s="2" t="s">
        <v>1056</v>
      </c>
      <c r="D515" t="s">
        <v>177</v>
      </c>
      <c r="E515" s="2">
        <v>5</v>
      </c>
      <c r="F515" s="2">
        <f>_xlfn.XLOOKUP(C515,customers!$A$1:$A$1001,customers!B514:B1514)</f>
        <v>0</v>
      </c>
      <c r="G515" s="2" t="str">
        <f>IF(_xlfn.XLOOKUP(C515,customers!$A$1:$A$1001,customers!$C$1:$C$1001,0)=0,"",(_xlfn.XLOOKUP(C515,customers!$A$1:$A$1001,customers!$C$1:$C$1001,0)))</f>
        <v>nhelkine9@example.com</v>
      </c>
      <c r="H515" s="2" t="str">
        <f>_xlfn.XLOOKUP(C515,customers!$A$1:$A$1001,customers!$G$1:$G$1001,,0)</f>
        <v>United States</v>
      </c>
      <c r="I515" t="str" cm="1">
        <f t="array" ref="I515">INDEX(products!$A$1:$G$49,MATCH(orders!$D515,products!$A$1:$A$49,0),MATCH(orders!I$1,products!$A$1:$G$1,0))</f>
        <v>Lib</v>
      </c>
      <c r="J515" t="str" cm="1">
        <f t="array" ref="J515">INDEX(products!$A$1:$G$49,MATCH(orders!$D515,products!$A$1:$A$49,0),MATCH(orders!J$1,products!$A$1:$G$1,0))</f>
        <v>L</v>
      </c>
      <c r="K515" cm="1">
        <f t="array" ref="K515">INDEX(products!$A$1:$G$49,MATCH(orders!$D515,products!$A$1:$A$49,0),MATCH(orders!K$1,products!$A$1:$G$1,0))</f>
        <v>1</v>
      </c>
      <c r="L515" s="4" cm="1">
        <f t="array" ref="L515">INDEX(products!$A$1:$G$49,MATCH(orders!$D515,products!$A$1:$A$49,0),MATCH(orders!L$1,products!$A$1:$G$1,0))</f>
        <v>15.85</v>
      </c>
      <c r="M515" s="4">
        <f t="shared" ref="M515:M578" si="24">L515*E515</f>
        <v>79.25</v>
      </c>
      <c r="N515" t="str">
        <f t="shared" ref="N515:N578" si="25">IF(I515="Rob","Robusta",IF(I515="Exc","Excelsa",IF(I515="Ara","Arabica",IF(I515="Lib","Liberica",""))))</f>
        <v>Liberica</v>
      </c>
      <c r="O515" t="str">
        <f t="shared" ref="O515:O578" si="26">IF(J515="M","Medium",IF(J515="L","Light",IF(J515="D","Dark","")))</f>
        <v>Light</v>
      </c>
      <c r="P515" s="5" t="str">
        <f>IF(_xlfn.XLOOKUP(Orders[[#This Row],[Customer ID]],customers!A515:A1514,customers!I515:I1514,"")="Yes","Yes","No")</f>
        <v>No</v>
      </c>
    </row>
    <row r="516" spans="1:16">
      <c r="A516" s="2" t="s">
        <v>1057</v>
      </c>
      <c r="B516" s="3">
        <v>44555</v>
      </c>
      <c r="C516" s="2" t="s">
        <v>1058</v>
      </c>
      <c r="D516" t="s">
        <v>122</v>
      </c>
      <c r="E516" s="2">
        <v>6</v>
      </c>
      <c r="F516" s="2">
        <f>_xlfn.XLOOKUP(C516,customers!$A$1:$A$1001,customers!B515:B1515)</f>
        <v>0</v>
      </c>
      <c r="G516" s="2" t="str">
        <f>IF(_xlfn.XLOOKUP(C516,customers!$A$1:$A$1001,customers!$C$1:$C$1001,0)=0,"",(_xlfn.XLOOKUP(C516,customers!$A$1:$A$1001,customers!$C$1:$C$1001,0)))</f>
        <v>pwitheringtonea@networkadvertising.org</v>
      </c>
      <c r="H516" s="2" t="str">
        <f>_xlfn.XLOOKUP(C516,customers!$A$1:$A$1001,customers!$G$1:$G$1001,,0)</f>
        <v>United States</v>
      </c>
      <c r="I516" t="str" cm="1">
        <f t="array" ref="I516">INDEX(products!$A$1:$G$49,MATCH(orders!$D516,products!$A$1:$A$49,0),MATCH(orders!I$1,products!$A$1:$G$1,0))</f>
        <v>Lib</v>
      </c>
      <c r="J516" t="str" cm="1">
        <f t="array" ref="J516">INDEX(products!$A$1:$G$49,MATCH(orders!$D516,products!$A$1:$A$49,0),MATCH(orders!J$1,products!$A$1:$G$1,0))</f>
        <v>M</v>
      </c>
      <c r="K516" cm="1">
        <f t="array" ref="K516">INDEX(products!$A$1:$G$49,MATCH(orders!$D516,products!$A$1:$A$49,0),MATCH(orders!K$1,products!$A$1:$G$1,0))</f>
        <v>0.2</v>
      </c>
      <c r="L516" s="4" cm="1">
        <f t="array" ref="L516">INDEX(products!$A$1:$G$49,MATCH(orders!$D516,products!$A$1:$A$49,0),MATCH(orders!L$1,products!$A$1:$G$1,0))</f>
        <v>4.365</v>
      </c>
      <c r="M516" s="4">
        <f t="shared" si="24"/>
        <v>26.19</v>
      </c>
      <c r="N516" t="str">
        <f t="shared" si="25"/>
        <v>Liberica</v>
      </c>
      <c r="O516" t="str">
        <f t="shared" si="26"/>
        <v>Medium</v>
      </c>
      <c r="P516" s="5" t="str">
        <f>IF(_xlfn.XLOOKUP(Orders[[#This Row],[Customer ID]],customers!A516:A1515,customers!I516:I1515,"")="Yes","Yes","No")</f>
        <v>Yes</v>
      </c>
    </row>
    <row r="517" spans="1:16">
      <c r="A517" s="2" t="s">
        <v>1059</v>
      </c>
      <c r="B517" s="3">
        <v>44673</v>
      </c>
      <c r="C517" s="2" t="s">
        <v>1060</v>
      </c>
      <c r="D517" t="s">
        <v>202</v>
      </c>
      <c r="E517" s="2">
        <v>3</v>
      </c>
      <c r="F517" s="2">
        <f>_xlfn.XLOOKUP(C517,customers!$A$1:$A$1001,customers!B516:B1516)</f>
        <v>0</v>
      </c>
      <c r="G517" s="2" t="str">
        <f>IF(_xlfn.XLOOKUP(C517,customers!$A$1:$A$1001,customers!$C$1:$C$1001,0)=0,"",(_xlfn.XLOOKUP(C517,customers!$A$1:$A$1001,customers!$C$1:$C$1001,0)))</f>
        <v>ttilzeyeb@hostgator.com</v>
      </c>
      <c r="H517" s="2" t="str">
        <f>_xlfn.XLOOKUP(C517,customers!$A$1:$A$1001,customers!$G$1:$G$1001,,0)</f>
        <v>United States</v>
      </c>
      <c r="I517" t="str" cm="1">
        <f t="array" ref="I517">INDEX(products!$A$1:$G$49,MATCH(orders!$D517,products!$A$1:$A$49,0),MATCH(orders!I$1,products!$A$1:$G$1,0))</f>
        <v>Rob</v>
      </c>
      <c r="J517" t="str" cm="1">
        <f t="array" ref="J517">INDEX(products!$A$1:$G$49,MATCH(orders!$D517,products!$A$1:$A$49,0),MATCH(orders!J$1,products!$A$1:$G$1,0))</f>
        <v>L</v>
      </c>
      <c r="K517" cm="1">
        <f t="array" ref="K517">INDEX(products!$A$1:$G$49,MATCH(orders!$D517,products!$A$1:$A$49,0),MATCH(orders!K$1,products!$A$1:$G$1,0))</f>
        <v>0.5</v>
      </c>
      <c r="L517" s="4" cm="1">
        <f t="array" ref="L517">INDEX(products!$A$1:$G$49,MATCH(orders!$D517,products!$A$1:$A$49,0),MATCH(orders!L$1,products!$A$1:$G$1,0))</f>
        <v>7.17</v>
      </c>
      <c r="M517" s="4">
        <f t="shared" si="24"/>
        <v>21.51</v>
      </c>
      <c r="N517" t="str">
        <f t="shared" si="25"/>
        <v>Robusta</v>
      </c>
      <c r="O517" t="str">
        <f t="shared" si="26"/>
        <v>Light</v>
      </c>
      <c r="P517" s="5" t="str">
        <f>IF(_xlfn.XLOOKUP(Orders[[#This Row],[Customer ID]],customers!A517:A1516,customers!I517:I1516,"")="Yes","Yes","No")</f>
        <v>No</v>
      </c>
    </row>
    <row r="518" spans="1:16">
      <c r="A518" s="2" t="s">
        <v>1061</v>
      </c>
      <c r="B518" s="3">
        <v>44723</v>
      </c>
      <c r="C518" s="2" t="s">
        <v>1062</v>
      </c>
      <c r="D518" t="s">
        <v>80</v>
      </c>
      <c r="E518" s="2">
        <v>5</v>
      </c>
      <c r="F518" s="2">
        <f>_xlfn.XLOOKUP(C518,customers!$A$1:$A$1001,customers!B517:B1517)</f>
        <v>0</v>
      </c>
      <c r="G518" s="2" t="str">
        <f>IF(_xlfn.XLOOKUP(C518,customers!$A$1:$A$1001,customers!$C$1:$C$1001,0)=0,"",(_xlfn.XLOOKUP(C518,customers!$A$1:$A$1001,customers!$C$1:$C$1001,0)))</f>
        <v/>
      </c>
      <c r="H518" s="2" t="str">
        <f>_xlfn.XLOOKUP(C518,customers!$A$1:$A$1001,customers!$G$1:$G$1001,,0)</f>
        <v>United States</v>
      </c>
      <c r="I518" t="str" cm="1">
        <f t="array" ref="I518">INDEX(products!$A$1:$G$49,MATCH(orders!$D518,products!$A$1:$A$49,0),MATCH(orders!I$1,products!$A$1:$G$1,0))</f>
        <v>Rob</v>
      </c>
      <c r="J518" t="str" cm="1">
        <f t="array" ref="J518">INDEX(products!$A$1:$G$49,MATCH(orders!$D518,products!$A$1:$A$49,0),MATCH(orders!J$1,products!$A$1:$G$1,0))</f>
        <v>D</v>
      </c>
      <c r="K518" cm="1">
        <f t="array" ref="K518">INDEX(products!$A$1:$G$49,MATCH(orders!$D518,products!$A$1:$A$49,0),MATCH(orders!K$1,products!$A$1:$G$1,0))</f>
        <v>2.5</v>
      </c>
      <c r="L518" s="4" cm="1">
        <f t="array" ref="L518">INDEX(products!$A$1:$G$49,MATCH(orders!$D518,products!$A$1:$A$49,0),MATCH(orders!L$1,products!$A$1:$G$1,0))</f>
        <v>20.585</v>
      </c>
      <c r="M518" s="4">
        <f t="shared" si="24"/>
        <v>102.925</v>
      </c>
      <c r="N518" t="str">
        <f t="shared" si="25"/>
        <v>Robusta</v>
      </c>
      <c r="O518" t="str">
        <f t="shared" si="26"/>
        <v>Dark</v>
      </c>
      <c r="P518" s="5" t="str">
        <f>IF(_xlfn.XLOOKUP(Orders[[#This Row],[Customer ID]],customers!A518:A1517,customers!I518:I1517,"")="Yes","Yes","No")</f>
        <v>Yes</v>
      </c>
    </row>
    <row r="519" spans="1:16">
      <c r="A519" s="2" t="s">
        <v>1063</v>
      </c>
      <c r="B519" s="3">
        <v>44678</v>
      </c>
      <c r="C519" s="2" t="s">
        <v>1064</v>
      </c>
      <c r="D519" t="s">
        <v>83</v>
      </c>
      <c r="E519" s="2">
        <v>2</v>
      </c>
      <c r="F519" s="2">
        <f>_xlfn.XLOOKUP(C519,customers!$A$1:$A$1001,customers!B518:B1518)</f>
        <v>0</v>
      </c>
      <c r="G519" s="2" t="str">
        <f>IF(_xlfn.XLOOKUP(C519,customers!$A$1:$A$1001,customers!$C$1:$C$1001,0)=0,"",(_xlfn.XLOOKUP(C519,customers!$A$1:$A$1001,customers!$C$1:$C$1001,0)))</f>
        <v/>
      </c>
      <c r="H519" s="2" t="str">
        <f>_xlfn.XLOOKUP(C519,customers!$A$1:$A$1001,customers!$G$1:$G$1001,,0)</f>
        <v>United States</v>
      </c>
      <c r="I519" t="str" cm="1">
        <f t="array" ref="I519">INDEX(products!$A$1:$G$49,MATCH(orders!$D519,products!$A$1:$A$49,0),MATCH(orders!I$1,products!$A$1:$G$1,0))</f>
        <v>Lib</v>
      </c>
      <c r="J519" t="str" cm="1">
        <f t="array" ref="J519">INDEX(products!$A$1:$G$49,MATCH(orders!$D519,products!$A$1:$A$49,0),MATCH(orders!J$1,products!$A$1:$G$1,0))</f>
        <v>D</v>
      </c>
      <c r="K519" cm="1">
        <f t="array" ref="K519">INDEX(products!$A$1:$G$49,MATCH(orders!$D519,products!$A$1:$A$49,0),MATCH(orders!K$1,products!$A$1:$G$1,0))</f>
        <v>0.2</v>
      </c>
      <c r="L519" s="4" cm="1">
        <f t="array" ref="L519">INDEX(products!$A$1:$G$49,MATCH(orders!$D519,products!$A$1:$A$49,0),MATCH(orders!L$1,products!$A$1:$G$1,0))</f>
        <v>3.885</v>
      </c>
      <c r="M519" s="4">
        <f t="shared" si="24"/>
        <v>7.77</v>
      </c>
      <c r="N519" t="str">
        <f t="shared" si="25"/>
        <v>Liberica</v>
      </c>
      <c r="O519" t="str">
        <f t="shared" si="26"/>
        <v>Dark</v>
      </c>
      <c r="P519" s="5" t="str">
        <f>IF(_xlfn.XLOOKUP(Orders[[#This Row],[Customer ID]],customers!A519:A1518,customers!I519:I1518,"")="Yes","Yes","No")</f>
        <v>No</v>
      </c>
    </row>
    <row r="520" spans="1:16">
      <c r="A520" s="2" t="s">
        <v>1065</v>
      </c>
      <c r="B520" s="3">
        <v>44194</v>
      </c>
      <c r="C520" s="2" t="s">
        <v>1066</v>
      </c>
      <c r="D520" t="s">
        <v>575</v>
      </c>
      <c r="E520" s="2">
        <v>5</v>
      </c>
      <c r="F520" s="2">
        <f>_xlfn.XLOOKUP(C520,customers!$A$1:$A$1001,customers!B519:B1519)</f>
        <v>0</v>
      </c>
      <c r="G520" s="2" t="str">
        <f>IF(_xlfn.XLOOKUP(C520,customers!$A$1:$A$1001,customers!$C$1:$C$1001,0)=0,"",(_xlfn.XLOOKUP(C520,customers!$A$1:$A$1001,customers!$C$1:$C$1001,0)))</f>
        <v>kimortsee@alexa.com</v>
      </c>
      <c r="H520" s="2" t="str">
        <f>_xlfn.XLOOKUP(C520,customers!$A$1:$A$1001,customers!$G$1:$G$1001,,0)</f>
        <v>United States</v>
      </c>
      <c r="I520" t="str" cm="1">
        <f t="array" ref="I520">INDEX(products!$A$1:$G$49,MATCH(orders!$D520,products!$A$1:$A$49,0),MATCH(orders!I$1,products!$A$1:$G$1,0))</f>
        <v>Exc</v>
      </c>
      <c r="J520" t="str" cm="1">
        <f t="array" ref="J520">INDEX(products!$A$1:$G$49,MATCH(orders!$D520,products!$A$1:$A$49,0),MATCH(orders!J$1,products!$A$1:$G$1,0))</f>
        <v>D</v>
      </c>
      <c r="K520" cm="1">
        <f t="array" ref="K520">INDEX(products!$A$1:$G$49,MATCH(orders!$D520,products!$A$1:$A$49,0),MATCH(orders!K$1,products!$A$1:$G$1,0))</f>
        <v>2.5</v>
      </c>
      <c r="L520" s="4" cm="1">
        <f t="array" ref="L520">INDEX(products!$A$1:$G$49,MATCH(orders!$D520,products!$A$1:$A$49,0),MATCH(orders!L$1,products!$A$1:$G$1,0))</f>
        <v>27.945</v>
      </c>
      <c r="M520" s="4">
        <f t="shared" si="24"/>
        <v>139.725</v>
      </c>
      <c r="N520" t="str">
        <f t="shared" si="25"/>
        <v>Excelsa</v>
      </c>
      <c r="O520" t="str">
        <f t="shared" si="26"/>
        <v>Dark</v>
      </c>
      <c r="P520" s="5" t="str">
        <f>IF(_xlfn.XLOOKUP(Orders[[#This Row],[Customer ID]],customers!A520:A1519,customers!I520:I1519,"")="Yes","Yes","No")</f>
        <v>No</v>
      </c>
    </row>
    <row r="521" spans="1:16">
      <c r="A521" s="2" t="s">
        <v>1067</v>
      </c>
      <c r="B521" s="3">
        <v>44026</v>
      </c>
      <c r="C521" s="2" t="s">
        <v>1033</v>
      </c>
      <c r="D521" t="s">
        <v>117</v>
      </c>
      <c r="E521" s="2">
        <v>2</v>
      </c>
      <c r="F521" s="2">
        <f>_xlfn.XLOOKUP(C521,customers!$A$1:$A$1001,customers!B520:B1520)</f>
        <v>0</v>
      </c>
      <c r="G521" s="2" t="str">
        <f>IF(_xlfn.XLOOKUP(C521,customers!$A$1:$A$1001,customers!$C$1:$C$1001,0)=0,"",(_xlfn.XLOOKUP(C521,customers!$A$1:$A$1001,customers!$C$1:$C$1001,0)))</f>
        <v>murione5@alexa.com</v>
      </c>
      <c r="H521" s="2" t="str">
        <f>_xlfn.XLOOKUP(C521,customers!$A$1:$A$1001,customers!$G$1:$G$1001,,0)</f>
        <v>Ireland</v>
      </c>
      <c r="I521" t="str" cm="1">
        <f t="array" ref="I521">INDEX(products!$A$1:$G$49,MATCH(orders!$D521,products!$A$1:$A$49,0),MATCH(orders!I$1,products!$A$1:$G$1,0))</f>
        <v>Ara</v>
      </c>
      <c r="J521" t="str" cm="1">
        <f t="array" ref="J521">INDEX(products!$A$1:$G$49,MATCH(orders!$D521,products!$A$1:$A$49,0),MATCH(orders!J$1,products!$A$1:$G$1,0))</f>
        <v>D</v>
      </c>
      <c r="K521" cm="1">
        <f t="array" ref="K521">INDEX(products!$A$1:$G$49,MATCH(orders!$D521,products!$A$1:$A$49,0),MATCH(orders!K$1,products!$A$1:$G$1,0))</f>
        <v>0.5</v>
      </c>
      <c r="L521" s="4" cm="1">
        <f t="array" ref="L521">INDEX(products!$A$1:$G$49,MATCH(orders!$D521,products!$A$1:$A$49,0),MATCH(orders!L$1,products!$A$1:$G$1,0))</f>
        <v>5.97</v>
      </c>
      <c r="M521" s="4">
        <f t="shared" si="24"/>
        <v>11.94</v>
      </c>
      <c r="N521" t="str">
        <f t="shared" si="25"/>
        <v>Arabica</v>
      </c>
      <c r="O521" t="str">
        <f t="shared" si="26"/>
        <v>Dark</v>
      </c>
      <c r="P521" s="5" t="str">
        <f>IF(_xlfn.XLOOKUP(Orders[[#This Row],[Customer ID]],customers!A521:A1520,customers!I521:I1520,"")="Yes","Yes","No")</f>
        <v>No</v>
      </c>
    </row>
    <row r="522" spans="1:16">
      <c r="A522" s="2" t="s">
        <v>1068</v>
      </c>
      <c r="B522" s="3">
        <v>44446</v>
      </c>
      <c r="C522" s="2" t="s">
        <v>1069</v>
      </c>
      <c r="D522" t="s">
        <v>83</v>
      </c>
      <c r="E522" s="2">
        <v>1</v>
      </c>
      <c r="F522" s="2">
        <f>_xlfn.XLOOKUP(C522,customers!$A$1:$A$1001,customers!B521:B1521)</f>
        <v>0</v>
      </c>
      <c r="G522" s="2" t="str">
        <f>IF(_xlfn.XLOOKUP(C522,customers!$A$1:$A$1001,customers!$C$1:$C$1001,0)=0,"",(_xlfn.XLOOKUP(C522,customers!$A$1:$A$1001,customers!$C$1:$C$1001,0)))</f>
        <v>marmisteadeg@blogtalkradio.com</v>
      </c>
      <c r="H522" s="2" t="str">
        <f>_xlfn.XLOOKUP(C522,customers!$A$1:$A$1001,customers!$G$1:$G$1001,,0)</f>
        <v>United States</v>
      </c>
      <c r="I522" t="str" cm="1">
        <f t="array" ref="I522">INDEX(products!$A$1:$G$49,MATCH(orders!$D522,products!$A$1:$A$49,0),MATCH(orders!I$1,products!$A$1:$G$1,0))</f>
        <v>Lib</v>
      </c>
      <c r="J522" t="str" cm="1">
        <f t="array" ref="J522">INDEX(products!$A$1:$G$49,MATCH(orders!$D522,products!$A$1:$A$49,0),MATCH(orders!J$1,products!$A$1:$G$1,0))</f>
        <v>D</v>
      </c>
      <c r="K522" cm="1">
        <f t="array" ref="K522">INDEX(products!$A$1:$G$49,MATCH(orders!$D522,products!$A$1:$A$49,0),MATCH(orders!K$1,products!$A$1:$G$1,0))</f>
        <v>0.2</v>
      </c>
      <c r="L522" s="4" cm="1">
        <f t="array" ref="L522">INDEX(products!$A$1:$G$49,MATCH(orders!$D522,products!$A$1:$A$49,0),MATCH(orders!L$1,products!$A$1:$G$1,0))</f>
        <v>3.885</v>
      </c>
      <c r="M522" s="4">
        <f t="shared" si="24"/>
        <v>3.885</v>
      </c>
      <c r="N522" t="str">
        <f t="shared" si="25"/>
        <v>Liberica</v>
      </c>
      <c r="O522" t="str">
        <f t="shared" si="26"/>
        <v>Dark</v>
      </c>
      <c r="P522" s="5" t="str">
        <f>IF(_xlfn.XLOOKUP(Orders[[#This Row],[Customer ID]],customers!A522:A1521,customers!I522:I1521,"")="Yes","Yes","No")</f>
        <v>No</v>
      </c>
    </row>
    <row r="523" spans="1:16">
      <c r="A523" s="2" t="s">
        <v>1068</v>
      </c>
      <c r="B523" s="3">
        <v>44446</v>
      </c>
      <c r="C523" s="2" t="s">
        <v>1069</v>
      </c>
      <c r="D523" t="s">
        <v>47</v>
      </c>
      <c r="E523" s="2">
        <v>4</v>
      </c>
      <c r="F523" s="2">
        <f>_xlfn.XLOOKUP(C523,customers!$A$1:$A$1001,customers!B522:B1522)</f>
        <v>0</v>
      </c>
      <c r="G523" s="2" t="str">
        <f>IF(_xlfn.XLOOKUP(C523,customers!$A$1:$A$1001,customers!$C$1:$C$1001,0)=0,"",(_xlfn.XLOOKUP(C523,customers!$A$1:$A$1001,customers!$C$1:$C$1001,0)))</f>
        <v>marmisteadeg@blogtalkradio.com</v>
      </c>
      <c r="H523" s="2" t="str">
        <f>_xlfn.XLOOKUP(C523,customers!$A$1:$A$1001,customers!$G$1:$G$1001,,0)</f>
        <v>United States</v>
      </c>
      <c r="I523" t="str" cm="1">
        <f t="array" ref="I523">INDEX(products!$A$1:$G$49,MATCH(orders!$D523,products!$A$1:$A$49,0),MATCH(orders!I$1,products!$A$1:$G$1,0))</f>
        <v>Rob</v>
      </c>
      <c r="J523" t="str" cm="1">
        <f t="array" ref="J523">INDEX(products!$A$1:$G$49,MATCH(orders!$D523,products!$A$1:$A$49,0),MATCH(orders!J$1,products!$A$1:$G$1,0))</f>
        <v>M</v>
      </c>
      <c r="K523" cm="1">
        <f t="array" ref="K523">INDEX(products!$A$1:$G$49,MATCH(orders!$D523,products!$A$1:$A$49,0),MATCH(orders!K$1,products!$A$1:$G$1,0))</f>
        <v>1</v>
      </c>
      <c r="L523" s="4" cm="1">
        <f t="array" ref="L523">INDEX(products!$A$1:$G$49,MATCH(orders!$D523,products!$A$1:$A$49,0),MATCH(orders!L$1,products!$A$1:$G$1,0))</f>
        <v>9.95</v>
      </c>
      <c r="M523" s="4">
        <f t="shared" si="24"/>
        <v>39.8</v>
      </c>
      <c r="N523" t="str">
        <f t="shared" si="25"/>
        <v>Robusta</v>
      </c>
      <c r="O523" t="str">
        <f t="shared" si="26"/>
        <v>Medium</v>
      </c>
      <c r="P523" s="5" t="str">
        <f>IF(_xlfn.XLOOKUP(Orders[[#This Row],[Customer ID]],customers!A523:A1522,customers!I523:I1522,"")="Yes","Yes","No")</f>
        <v>No</v>
      </c>
    </row>
    <row r="524" spans="1:16">
      <c r="A524" s="2" t="s">
        <v>1070</v>
      </c>
      <c r="B524" s="3">
        <v>43625</v>
      </c>
      <c r="C524" s="2" t="s">
        <v>1071</v>
      </c>
      <c r="D524" t="s">
        <v>67</v>
      </c>
      <c r="E524" s="2">
        <v>5</v>
      </c>
      <c r="F524" s="2">
        <f>_xlfn.XLOOKUP(C524,customers!$A$1:$A$1001,customers!B523:B1523)</f>
        <v>0</v>
      </c>
      <c r="G524" s="2" t="str">
        <f>IF(_xlfn.XLOOKUP(C524,customers!$A$1:$A$1001,customers!$C$1:$C$1001,0)=0,"",(_xlfn.XLOOKUP(C524,customers!$A$1:$A$1001,customers!$C$1:$C$1001,0)))</f>
        <v>vupstoneei@google.pl</v>
      </c>
      <c r="H524" s="2" t="str">
        <f>_xlfn.XLOOKUP(C524,customers!$A$1:$A$1001,customers!$G$1:$G$1001,,0)</f>
        <v>United States</v>
      </c>
      <c r="I524" t="str" cm="1">
        <f t="array" ref="I524">INDEX(products!$A$1:$G$49,MATCH(orders!$D524,products!$A$1:$A$49,0),MATCH(orders!I$1,products!$A$1:$G$1,0))</f>
        <v>Rob</v>
      </c>
      <c r="J524" t="str" cm="1">
        <f t="array" ref="J524">INDEX(products!$A$1:$G$49,MATCH(orders!$D524,products!$A$1:$A$49,0),MATCH(orders!J$1,products!$A$1:$G$1,0))</f>
        <v>M</v>
      </c>
      <c r="K524" cm="1">
        <f t="array" ref="K524">INDEX(products!$A$1:$G$49,MATCH(orders!$D524,products!$A$1:$A$49,0),MATCH(orders!K$1,products!$A$1:$G$1,0))</f>
        <v>0.5</v>
      </c>
      <c r="L524" s="4" cm="1">
        <f t="array" ref="L524">INDEX(products!$A$1:$G$49,MATCH(orders!$D524,products!$A$1:$A$49,0),MATCH(orders!L$1,products!$A$1:$G$1,0))</f>
        <v>5.97</v>
      </c>
      <c r="M524" s="4">
        <f t="shared" si="24"/>
        <v>29.85</v>
      </c>
      <c r="N524" t="str">
        <f t="shared" si="25"/>
        <v>Robusta</v>
      </c>
      <c r="O524" t="str">
        <f t="shared" si="26"/>
        <v>Medium</v>
      </c>
      <c r="P524" s="5" t="str">
        <f>IF(_xlfn.XLOOKUP(Orders[[#This Row],[Customer ID]],customers!A524:A1523,customers!I524:I1523,"")="Yes","Yes","No")</f>
        <v>No</v>
      </c>
    </row>
    <row r="525" spans="1:16">
      <c r="A525" s="2" t="s">
        <v>1072</v>
      </c>
      <c r="B525" s="3">
        <v>44129</v>
      </c>
      <c r="C525" s="2" t="s">
        <v>1073</v>
      </c>
      <c r="D525" t="s">
        <v>154</v>
      </c>
      <c r="E525" s="2">
        <v>1</v>
      </c>
      <c r="F525" s="2">
        <f>_xlfn.XLOOKUP(C525,customers!$A$1:$A$1001,customers!B524:B1524)</f>
        <v>0</v>
      </c>
      <c r="G525" s="2" t="str">
        <f>IF(_xlfn.XLOOKUP(C525,customers!$A$1:$A$1001,customers!$C$1:$C$1001,0)=0,"",(_xlfn.XLOOKUP(C525,customers!$A$1:$A$1001,customers!$C$1:$C$1001,0)))</f>
        <v>bbeelbyej@rediff.com</v>
      </c>
      <c r="H525" s="2" t="str">
        <f>_xlfn.XLOOKUP(C525,customers!$A$1:$A$1001,customers!$G$1:$G$1001,,0)</f>
        <v>Ireland</v>
      </c>
      <c r="I525" t="str" cm="1">
        <f t="array" ref="I525">INDEX(products!$A$1:$G$49,MATCH(orders!$D525,products!$A$1:$A$49,0),MATCH(orders!I$1,products!$A$1:$G$1,0))</f>
        <v>Lib</v>
      </c>
      <c r="J525" t="str" cm="1">
        <f t="array" ref="J525">INDEX(products!$A$1:$G$49,MATCH(orders!$D525,products!$A$1:$A$49,0),MATCH(orders!J$1,products!$A$1:$G$1,0))</f>
        <v>D</v>
      </c>
      <c r="K525" cm="1">
        <f t="array" ref="K525">INDEX(products!$A$1:$G$49,MATCH(orders!$D525,products!$A$1:$A$49,0),MATCH(orders!K$1,products!$A$1:$G$1,0))</f>
        <v>2.5</v>
      </c>
      <c r="L525" s="4" cm="1">
        <f t="array" ref="L525">INDEX(products!$A$1:$G$49,MATCH(orders!$D525,products!$A$1:$A$49,0),MATCH(orders!L$1,products!$A$1:$G$1,0))</f>
        <v>29.785</v>
      </c>
      <c r="M525" s="4">
        <f t="shared" si="24"/>
        <v>29.785</v>
      </c>
      <c r="N525" t="str">
        <f t="shared" si="25"/>
        <v>Liberica</v>
      </c>
      <c r="O525" t="str">
        <f t="shared" si="26"/>
        <v>Dark</v>
      </c>
      <c r="P525" s="5" t="str">
        <f>IF(_xlfn.XLOOKUP(Orders[[#This Row],[Customer ID]],customers!A525:A1524,customers!I525:I1524,"")="Yes","Yes","No")</f>
        <v>No</v>
      </c>
    </row>
    <row r="526" spans="1:16">
      <c r="A526" s="2" t="s">
        <v>1074</v>
      </c>
      <c r="B526" s="3">
        <v>44255</v>
      </c>
      <c r="C526" s="2" t="s">
        <v>1075</v>
      </c>
      <c r="D526" t="s">
        <v>149</v>
      </c>
      <c r="E526" s="2">
        <v>2</v>
      </c>
      <c r="F526" s="2">
        <f>_xlfn.XLOOKUP(C526,customers!$A$1:$A$1001,customers!B525:B1525)</f>
        <v>0</v>
      </c>
      <c r="G526" s="2" t="str">
        <f>IF(_xlfn.XLOOKUP(C526,customers!$A$1:$A$1001,customers!$C$1:$C$1001,0)=0,"",(_xlfn.XLOOKUP(C526,customers!$A$1:$A$1001,customers!$C$1:$C$1001,0)))</f>
        <v/>
      </c>
      <c r="H526" s="2" t="str">
        <f>_xlfn.XLOOKUP(C526,customers!$A$1:$A$1001,customers!$G$1:$G$1001,,0)</f>
        <v>United States</v>
      </c>
      <c r="I526" t="str" cm="1">
        <f t="array" ref="I526">INDEX(products!$A$1:$G$49,MATCH(orders!$D526,products!$A$1:$A$49,0),MATCH(orders!I$1,products!$A$1:$G$1,0))</f>
        <v>Lib</v>
      </c>
      <c r="J526" t="str" cm="1">
        <f t="array" ref="J526">INDEX(products!$A$1:$G$49,MATCH(orders!$D526,products!$A$1:$A$49,0),MATCH(orders!J$1,products!$A$1:$G$1,0))</f>
        <v>L</v>
      </c>
      <c r="K526" cm="1">
        <f t="array" ref="K526">INDEX(products!$A$1:$G$49,MATCH(orders!$D526,products!$A$1:$A$49,0),MATCH(orders!K$1,products!$A$1:$G$1,0))</f>
        <v>2.5</v>
      </c>
      <c r="L526" s="4" cm="1">
        <f t="array" ref="L526">INDEX(products!$A$1:$G$49,MATCH(orders!$D526,products!$A$1:$A$49,0),MATCH(orders!L$1,products!$A$1:$G$1,0))</f>
        <v>36.455</v>
      </c>
      <c r="M526" s="4">
        <f t="shared" si="24"/>
        <v>72.91</v>
      </c>
      <c r="N526" t="str">
        <f t="shared" si="25"/>
        <v>Liberica</v>
      </c>
      <c r="O526" t="str">
        <f t="shared" si="26"/>
        <v>Light</v>
      </c>
      <c r="P526" s="5" t="str">
        <f>IF(_xlfn.XLOOKUP(Orders[[#This Row],[Customer ID]],customers!A526:A1525,customers!I526:I1525,"")="Yes","Yes","No")</f>
        <v>No</v>
      </c>
    </row>
    <row r="527" spans="1:16">
      <c r="A527" s="2" t="s">
        <v>1076</v>
      </c>
      <c r="B527" s="3">
        <v>44038</v>
      </c>
      <c r="C527" s="2" t="s">
        <v>1077</v>
      </c>
      <c r="D527" t="s">
        <v>146</v>
      </c>
      <c r="E527" s="2">
        <v>5</v>
      </c>
      <c r="F527" s="2">
        <f>_xlfn.XLOOKUP(C527,customers!$A$1:$A$1001,customers!B526:B1526)</f>
        <v>0</v>
      </c>
      <c r="G527" s="2" t="str">
        <f>IF(_xlfn.XLOOKUP(C527,customers!$A$1:$A$1001,customers!$C$1:$C$1001,0)=0,"",(_xlfn.XLOOKUP(C527,customers!$A$1:$A$1001,customers!$C$1:$C$1001,0)))</f>
        <v/>
      </c>
      <c r="H527" s="2" t="str">
        <f>_xlfn.XLOOKUP(C527,customers!$A$1:$A$1001,customers!$G$1:$G$1001,,0)</f>
        <v>United States</v>
      </c>
      <c r="I527" t="str" cm="1">
        <f t="array" ref="I527">INDEX(products!$A$1:$G$49,MATCH(orders!$D527,products!$A$1:$A$49,0),MATCH(orders!I$1,products!$A$1:$G$1,0))</f>
        <v>Rob</v>
      </c>
      <c r="J527" t="str" cm="1">
        <f t="array" ref="J527">INDEX(products!$A$1:$G$49,MATCH(orders!$D527,products!$A$1:$A$49,0),MATCH(orders!J$1,products!$A$1:$G$1,0))</f>
        <v>D</v>
      </c>
      <c r="K527" cm="1">
        <f t="array" ref="K527">INDEX(products!$A$1:$G$49,MATCH(orders!$D527,products!$A$1:$A$49,0),MATCH(orders!K$1,products!$A$1:$G$1,0))</f>
        <v>0.2</v>
      </c>
      <c r="L527" s="4" cm="1">
        <f t="array" ref="L527">INDEX(products!$A$1:$G$49,MATCH(orders!$D527,products!$A$1:$A$49,0),MATCH(orders!L$1,products!$A$1:$G$1,0))</f>
        <v>2.685</v>
      </c>
      <c r="M527" s="4">
        <f t="shared" si="24"/>
        <v>13.425</v>
      </c>
      <c r="N527" t="str">
        <f t="shared" si="25"/>
        <v>Robusta</v>
      </c>
      <c r="O527" t="str">
        <f t="shared" si="26"/>
        <v>Dark</v>
      </c>
      <c r="P527" s="5" t="str">
        <f>IF(_xlfn.XLOOKUP(Orders[[#This Row],[Customer ID]],customers!A527:A1526,customers!I527:I1526,"")="Yes","Yes","No")</f>
        <v>Yes</v>
      </c>
    </row>
    <row r="528" spans="1:16">
      <c r="A528" s="2" t="s">
        <v>1078</v>
      </c>
      <c r="B528" s="3">
        <v>44717</v>
      </c>
      <c r="C528" s="2" t="s">
        <v>1079</v>
      </c>
      <c r="D528" t="s">
        <v>157</v>
      </c>
      <c r="E528" s="2">
        <v>4</v>
      </c>
      <c r="F528" s="2">
        <f>_xlfn.XLOOKUP(C528,customers!$A$1:$A$1001,customers!B527:B1527)</f>
        <v>0</v>
      </c>
      <c r="G528" s="2" t="str">
        <f>IF(_xlfn.XLOOKUP(C528,customers!$A$1:$A$1001,customers!$C$1:$C$1001,0)=0,"",(_xlfn.XLOOKUP(C528,customers!$A$1:$A$1001,customers!$C$1:$C$1001,0)))</f>
        <v>wspeechlyem@amazon.com</v>
      </c>
      <c r="H528" s="2" t="str">
        <f>_xlfn.XLOOKUP(C528,customers!$A$1:$A$1001,customers!$G$1:$G$1001,,0)</f>
        <v>United States</v>
      </c>
      <c r="I528" t="str" cm="1">
        <f t="array" ref="I528">INDEX(products!$A$1:$G$49,MATCH(orders!$D528,products!$A$1:$A$49,0),MATCH(orders!I$1,products!$A$1:$G$1,0))</f>
        <v>Exc</v>
      </c>
      <c r="J528" t="str" cm="1">
        <f t="array" ref="J528">INDEX(products!$A$1:$G$49,MATCH(orders!$D528,products!$A$1:$A$49,0),MATCH(orders!J$1,products!$A$1:$G$1,0))</f>
        <v>M</v>
      </c>
      <c r="K528" cm="1">
        <f t="array" ref="K528">INDEX(products!$A$1:$G$49,MATCH(orders!$D528,products!$A$1:$A$49,0),MATCH(orders!K$1,products!$A$1:$G$1,0))</f>
        <v>2.5</v>
      </c>
      <c r="L528" s="4" cm="1">
        <f t="array" ref="L528">INDEX(products!$A$1:$G$49,MATCH(orders!$D528,products!$A$1:$A$49,0),MATCH(orders!L$1,products!$A$1:$G$1,0))</f>
        <v>31.625</v>
      </c>
      <c r="M528" s="4">
        <f t="shared" si="24"/>
        <v>126.5</v>
      </c>
      <c r="N528" t="str">
        <f t="shared" si="25"/>
        <v>Excelsa</v>
      </c>
      <c r="O528" t="str">
        <f t="shared" si="26"/>
        <v>Medium</v>
      </c>
      <c r="P528" s="5" t="str">
        <f>IF(_xlfn.XLOOKUP(Orders[[#This Row],[Customer ID]],customers!A528:A1527,customers!I528:I1527,"")="Yes","Yes","No")</f>
        <v>Yes</v>
      </c>
    </row>
    <row r="529" spans="1:16">
      <c r="A529" s="2" t="s">
        <v>1080</v>
      </c>
      <c r="B529" s="3">
        <v>43517</v>
      </c>
      <c r="C529" s="2" t="s">
        <v>1081</v>
      </c>
      <c r="D529" t="s">
        <v>48</v>
      </c>
      <c r="E529" s="2">
        <v>5</v>
      </c>
      <c r="F529" s="2">
        <f>_xlfn.XLOOKUP(C529,customers!$A$1:$A$1001,customers!B528:B1528)</f>
        <v>0</v>
      </c>
      <c r="G529" s="2" t="str">
        <f>IF(_xlfn.XLOOKUP(C529,customers!$A$1:$A$1001,customers!$C$1:$C$1001,0)=0,"",(_xlfn.XLOOKUP(C529,customers!$A$1:$A$1001,customers!$C$1:$C$1001,0)))</f>
        <v>iphillpoten@buzzfeed.com</v>
      </c>
      <c r="H529" s="2" t="str">
        <f>_xlfn.XLOOKUP(C529,customers!$A$1:$A$1001,customers!$G$1:$G$1001,,0)</f>
        <v>United Kingdom</v>
      </c>
      <c r="I529" t="str" cm="1">
        <f t="array" ref="I529">INDEX(products!$A$1:$G$49,MATCH(orders!$D529,products!$A$1:$A$49,0),MATCH(orders!I$1,products!$A$1:$G$1,0))</f>
        <v>Exc</v>
      </c>
      <c r="J529" t="str" cm="1">
        <f t="array" ref="J529">INDEX(products!$A$1:$G$49,MATCH(orders!$D529,products!$A$1:$A$49,0),MATCH(orders!J$1,products!$A$1:$G$1,0))</f>
        <v>M</v>
      </c>
      <c r="K529" cm="1">
        <f t="array" ref="K529">INDEX(products!$A$1:$G$49,MATCH(orders!$D529,products!$A$1:$A$49,0),MATCH(orders!K$1,products!$A$1:$G$1,0))</f>
        <v>0.5</v>
      </c>
      <c r="L529" s="4" cm="1">
        <f t="array" ref="L529">INDEX(products!$A$1:$G$49,MATCH(orders!$D529,products!$A$1:$A$49,0),MATCH(orders!L$1,products!$A$1:$G$1,0))</f>
        <v>8.25</v>
      </c>
      <c r="M529" s="4">
        <f t="shared" si="24"/>
        <v>41.25</v>
      </c>
      <c r="N529" t="str">
        <f t="shared" si="25"/>
        <v>Excelsa</v>
      </c>
      <c r="O529" t="str">
        <f t="shared" si="26"/>
        <v>Medium</v>
      </c>
      <c r="P529" s="5" t="str">
        <f>IF(_xlfn.XLOOKUP(Orders[[#This Row],[Customer ID]],customers!A529:A1528,customers!I529:I1528,"")="Yes","Yes","No")</f>
        <v>No</v>
      </c>
    </row>
    <row r="530" spans="1:16">
      <c r="A530" s="2" t="s">
        <v>1082</v>
      </c>
      <c r="B530" s="3">
        <v>43926</v>
      </c>
      <c r="C530" s="2" t="s">
        <v>1083</v>
      </c>
      <c r="D530" t="s">
        <v>221</v>
      </c>
      <c r="E530" s="2">
        <v>6</v>
      </c>
      <c r="F530" s="2">
        <f>_xlfn.XLOOKUP(C530,customers!$A$1:$A$1001,customers!B529:B1529)</f>
        <v>0</v>
      </c>
      <c r="G530" s="2" t="str">
        <f>IF(_xlfn.XLOOKUP(C530,customers!$A$1:$A$1001,customers!$C$1:$C$1001,0)=0,"",(_xlfn.XLOOKUP(C530,customers!$A$1:$A$1001,customers!$C$1:$C$1001,0)))</f>
        <v>lpennaccieo@statcounter.com</v>
      </c>
      <c r="H530" s="2" t="str">
        <f>_xlfn.XLOOKUP(C530,customers!$A$1:$A$1001,customers!$G$1:$G$1001,,0)</f>
        <v>United States</v>
      </c>
      <c r="I530" t="str" cm="1">
        <f t="array" ref="I530">INDEX(products!$A$1:$G$49,MATCH(orders!$D530,products!$A$1:$A$49,0),MATCH(orders!I$1,products!$A$1:$G$1,0))</f>
        <v>Exc</v>
      </c>
      <c r="J530" t="str" cm="1">
        <f t="array" ref="J530">INDEX(products!$A$1:$G$49,MATCH(orders!$D530,products!$A$1:$A$49,0),MATCH(orders!J$1,products!$A$1:$G$1,0))</f>
        <v>L</v>
      </c>
      <c r="K530" cm="1">
        <f t="array" ref="K530">INDEX(products!$A$1:$G$49,MATCH(orders!$D530,products!$A$1:$A$49,0),MATCH(orders!K$1,products!$A$1:$G$1,0))</f>
        <v>0.5</v>
      </c>
      <c r="L530" s="4" cm="1">
        <f t="array" ref="L530">INDEX(products!$A$1:$G$49,MATCH(orders!$D530,products!$A$1:$A$49,0),MATCH(orders!L$1,products!$A$1:$G$1,0))</f>
        <v>8.91</v>
      </c>
      <c r="M530" s="4">
        <f t="shared" si="24"/>
        <v>53.46</v>
      </c>
      <c r="N530" t="str">
        <f t="shared" si="25"/>
        <v>Excelsa</v>
      </c>
      <c r="O530" t="str">
        <f t="shared" si="26"/>
        <v>Light</v>
      </c>
      <c r="P530" s="5" t="str">
        <f>IF(_xlfn.XLOOKUP(Orders[[#This Row],[Customer ID]],customers!A530:A1529,customers!I530:I1529,"")="Yes","Yes","No")</f>
        <v>No</v>
      </c>
    </row>
    <row r="531" spans="1:16">
      <c r="A531" s="2" t="s">
        <v>1084</v>
      </c>
      <c r="B531" s="3">
        <v>43475</v>
      </c>
      <c r="C531" s="2" t="s">
        <v>1085</v>
      </c>
      <c r="D531" t="s">
        <v>47</v>
      </c>
      <c r="E531" s="2">
        <v>6</v>
      </c>
      <c r="F531" s="2">
        <f>_xlfn.XLOOKUP(C531,customers!$A$1:$A$1001,customers!B530:B1530)</f>
        <v>0</v>
      </c>
      <c r="G531" s="2" t="str">
        <f>IF(_xlfn.XLOOKUP(C531,customers!$A$1:$A$1001,customers!$C$1:$C$1001,0)=0,"",(_xlfn.XLOOKUP(C531,customers!$A$1:$A$1001,customers!$C$1:$C$1001,0)))</f>
        <v>sarpinep@moonfruit.com</v>
      </c>
      <c r="H531" s="2" t="str">
        <f>_xlfn.XLOOKUP(C531,customers!$A$1:$A$1001,customers!$G$1:$G$1001,,0)</f>
        <v>United States</v>
      </c>
      <c r="I531" t="str" cm="1">
        <f t="array" ref="I531">INDEX(products!$A$1:$G$49,MATCH(orders!$D531,products!$A$1:$A$49,0),MATCH(orders!I$1,products!$A$1:$G$1,0))</f>
        <v>Rob</v>
      </c>
      <c r="J531" t="str" cm="1">
        <f t="array" ref="J531">INDEX(products!$A$1:$G$49,MATCH(orders!$D531,products!$A$1:$A$49,0),MATCH(orders!J$1,products!$A$1:$G$1,0))</f>
        <v>M</v>
      </c>
      <c r="K531" cm="1">
        <f t="array" ref="K531">INDEX(products!$A$1:$G$49,MATCH(orders!$D531,products!$A$1:$A$49,0),MATCH(orders!K$1,products!$A$1:$G$1,0))</f>
        <v>1</v>
      </c>
      <c r="L531" s="4" cm="1">
        <f t="array" ref="L531">INDEX(products!$A$1:$G$49,MATCH(orders!$D531,products!$A$1:$A$49,0),MATCH(orders!L$1,products!$A$1:$G$1,0))</f>
        <v>9.95</v>
      </c>
      <c r="M531" s="4">
        <f t="shared" si="24"/>
        <v>59.7</v>
      </c>
      <c r="N531" t="str">
        <f t="shared" si="25"/>
        <v>Robusta</v>
      </c>
      <c r="O531" t="str">
        <f t="shared" si="26"/>
        <v>Medium</v>
      </c>
      <c r="P531" s="5" t="str">
        <f>IF(_xlfn.XLOOKUP(Orders[[#This Row],[Customer ID]],customers!A531:A1530,customers!I531:I1530,"")="Yes","Yes","No")</f>
        <v>No</v>
      </c>
    </row>
    <row r="532" spans="1:16">
      <c r="A532" s="2" t="s">
        <v>1086</v>
      </c>
      <c r="B532" s="3">
        <v>44663</v>
      </c>
      <c r="C532" s="2" t="s">
        <v>1087</v>
      </c>
      <c r="D532" t="s">
        <v>47</v>
      </c>
      <c r="E532" s="2">
        <v>6</v>
      </c>
      <c r="F532" s="2">
        <f>_xlfn.XLOOKUP(C532,customers!$A$1:$A$1001,customers!B531:B1531)</f>
        <v>0</v>
      </c>
      <c r="G532" s="2" t="str">
        <f>IF(_xlfn.XLOOKUP(C532,customers!$A$1:$A$1001,customers!$C$1:$C$1001,0)=0,"",(_xlfn.XLOOKUP(C532,customers!$A$1:$A$1001,customers!$C$1:$C$1001,0)))</f>
        <v>dfrieseq@cargocollective.com</v>
      </c>
      <c r="H532" s="2" t="str">
        <f>_xlfn.XLOOKUP(C532,customers!$A$1:$A$1001,customers!$G$1:$G$1001,,0)</f>
        <v>United States</v>
      </c>
      <c r="I532" t="str" cm="1">
        <f t="array" ref="I532">INDEX(products!$A$1:$G$49,MATCH(orders!$D532,products!$A$1:$A$49,0),MATCH(orders!I$1,products!$A$1:$G$1,0))</f>
        <v>Rob</v>
      </c>
      <c r="J532" t="str" cm="1">
        <f t="array" ref="J532">INDEX(products!$A$1:$G$49,MATCH(orders!$D532,products!$A$1:$A$49,0),MATCH(orders!J$1,products!$A$1:$G$1,0))</f>
        <v>M</v>
      </c>
      <c r="K532" cm="1">
        <f t="array" ref="K532">INDEX(products!$A$1:$G$49,MATCH(orders!$D532,products!$A$1:$A$49,0),MATCH(orders!K$1,products!$A$1:$G$1,0))</f>
        <v>1</v>
      </c>
      <c r="L532" s="4" cm="1">
        <f t="array" ref="L532">INDEX(products!$A$1:$G$49,MATCH(orders!$D532,products!$A$1:$A$49,0),MATCH(orders!L$1,products!$A$1:$G$1,0))</f>
        <v>9.95</v>
      </c>
      <c r="M532" s="4">
        <f t="shared" si="24"/>
        <v>59.7</v>
      </c>
      <c r="N532" t="str">
        <f t="shared" si="25"/>
        <v>Robusta</v>
      </c>
      <c r="O532" t="str">
        <f t="shared" si="26"/>
        <v>Medium</v>
      </c>
      <c r="P532" s="5" t="str">
        <f>IF(_xlfn.XLOOKUP(Orders[[#This Row],[Customer ID]],customers!A532:A1531,customers!I532:I1531,"")="Yes","Yes","No")</f>
        <v>No</v>
      </c>
    </row>
    <row r="533" spans="1:16">
      <c r="A533" s="2" t="s">
        <v>1088</v>
      </c>
      <c r="B533" s="3">
        <v>44591</v>
      </c>
      <c r="C533" s="2" t="s">
        <v>1089</v>
      </c>
      <c r="D533" t="s">
        <v>224</v>
      </c>
      <c r="E533" s="2">
        <v>5</v>
      </c>
      <c r="F533" s="2">
        <f>_xlfn.XLOOKUP(C533,customers!$A$1:$A$1001,customers!B532:B1532)</f>
        <v>0</v>
      </c>
      <c r="G533" s="2" t="str">
        <f>IF(_xlfn.XLOOKUP(C533,customers!$A$1:$A$1001,customers!$C$1:$C$1001,0)=0,"",(_xlfn.XLOOKUP(C533,customers!$A$1:$A$1001,customers!$C$1:$C$1001,0)))</f>
        <v>rsharerer@flavors.me</v>
      </c>
      <c r="H533" s="2" t="str">
        <f>_xlfn.XLOOKUP(C533,customers!$A$1:$A$1001,customers!$G$1:$G$1001,,0)</f>
        <v>United States</v>
      </c>
      <c r="I533" t="str" cm="1">
        <f t="array" ref="I533">INDEX(products!$A$1:$G$49,MATCH(orders!$D533,products!$A$1:$A$49,0),MATCH(orders!I$1,products!$A$1:$G$1,0))</f>
        <v>Rob</v>
      </c>
      <c r="J533" t="str" cm="1">
        <f t="array" ref="J533">INDEX(products!$A$1:$G$49,MATCH(orders!$D533,products!$A$1:$A$49,0),MATCH(orders!J$1,products!$A$1:$G$1,0))</f>
        <v>D</v>
      </c>
      <c r="K533" cm="1">
        <f t="array" ref="K533">INDEX(products!$A$1:$G$49,MATCH(orders!$D533,products!$A$1:$A$49,0),MATCH(orders!K$1,products!$A$1:$G$1,0))</f>
        <v>1</v>
      </c>
      <c r="L533" s="4" cm="1">
        <f t="array" ref="L533">INDEX(products!$A$1:$G$49,MATCH(orders!$D533,products!$A$1:$A$49,0),MATCH(orders!L$1,products!$A$1:$G$1,0))</f>
        <v>8.95</v>
      </c>
      <c r="M533" s="4">
        <f t="shared" si="24"/>
        <v>44.75</v>
      </c>
      <c r="N533" t="str">
        <f t="shared" si="25"/>
        <v>Robusta</v>
      </c>
      <c r="O533" t="str">
        <f t="shared" si="26"/>
        <v>Dark</v>
      </c>
      <c r="P533" s="5" t="str">
        <f>IF(_xlfn.XLOOKUP(Orders[[#This Row],[Customer ID]],customers!A533:A1532,customers!I533:I1532,"")="Yes","Yes","No")</f>
        <v>No</v>
      </c>
    </row>
    <row r="534" spans="1:16">
      <c r="A534" s="2" t="s">
        <v>1090</v>
      </c>
      <c r="B534" s="3">
        <v>44330</v>
      </c>
      <c r="C534" s="2" t="s">
        <v>1091</v>
      </c>
      <c r="D534" t="s">
        <v>48</v>
      </c>
      <c r="E534" s="2">
        <v>2</v>
      </c>
      <c r="F534" s="2">
        <f>_xlfn.XLOOKUP(C534,customers!$A$1:$A$1001,customers!B533:B1533)</f>
        <v>0</v>
      </c>
      <c r="G534" s="2" t="str">
        <f>IF(_xlfn.XLOOKUP(C534,customers!$A$1:$A$1001,customers!$C$1:$C$1001,0)=0,"",(_xlfn.XLOOKUP(C534,customers!$A$1:$A$1001,customers!$C$1:$C$1001,0)))</f>
        <v>nnasebyes@umich.edu</v>
      </c>
      <c r="H534" s="2" t="str">
        <f>_xlfn.XLOOKUP(C534,customers!$A$1:$A$1001,customers!$G$1:$G$1001,,0)</f>
        <v>United States</v>
      </c>
      <c r="I534" t="str" cm="1">
        <f t="array" ref="I534">INDEX(products!$A$1:$G$49,MATCH(orders!$D534,products!$A$1:$A$49,0),MATCH(orders!I$1,products!$A$1:$G$1,0))</f>
        <v>Exc</v>
      </c>
      <c r="J534" t="str" cm="1">
        <f t="array" ref="J534">INDEX(products!$A$1:$G$49,MATCH(orders!$D534,products!$A$1:$A$49,0),MATCH(orders!J$1,products!$A$1:$G$1,0))</f>
        <v>M</v>
      </c>
      <c r="K534" cm="1">
        <f t="array" ref="K534">INDEX(products!$A$1:$G$49,MATCH(orders!$D534,products!$A$1:$A$49,0),MATCH(orders!K$1,products!$A$1:$G$1,0))</f>
        <v>0.5</v>
      </c>
      <c r="L534" s="4" cm="1">
        <f t="array" ref="L534">INDEX(products!$A$1:$G$49,MATCH(orders!$D534,products!$A$1:$A$49,0),MATCH(orders!L$1,products!$A$1:$G$1,0))</f>
        <v>8.25</v>
      </c>
      <c r="M534" s="4">
        <f t="shared" si="24"/>
        <v>16.5</v>
      </c>
      <c r="N534" t="str">
        <f t="shared" si="25"/>
        <v>Excelsa</v>
      </c>
      <c r="O534" t="str">
        <f t="shared" si="26"/>
        <v>Medium</v>
      </c>
      <c r="P534" s="5" t="str">
        <f>IF(_xlfn.XLOOKUP(Orders[[#This Row],[Customer ID]],customers!A534:A1533,customers!I534:I1533,"")="Yes","Yes","No")</f>
        <v>Yes</v>
      </c>
    </row>
    <row r="535" spans="1:16">
      <c r="A535" s="2" t="s">
        <v>1092</v>
      </c>
      <c r="B535" s="3">
        <v>44724</v>
      </c>
      <c r="C535" s="2" t="s">
        <v>1093</v>
      </c>
      <c r="D535" t="s">
        <v>191</v>
      </c>
      <c r="E535" s="2">
        <v>4</v>
      </c>
      <c r="F535" s="2">
        <f>_xlfn.XLOOKUP(C535,customers!$A$1:$A$1001,customers!B534:B1534)</f>
        <v>0</v>
      </c>
      <c r="G535" s="2" t="str">
        <f>IF(_xlfn.XLOOKUP(C535,customers!$A$1:$A$1001,customers!$C$1:$C$1001,0)=0,"",(_xlfn.XLOOKUP(C535,customers!$A$1:$A$1001,customers!$C$1:$C$1001,0)))</f>
        <v/>
      </c>
      <c r="H535" s="2" t="str">
        <f>_xlfn.XLOOKUP(C535,customers!$A$1:$A$1001,customers!$G$1:$G$1001,,0)</f>
        <v>United States</v>
      </c>
      <c r="I535" t="str" cm="1">
        <f t="array" ref="I535">INDEX(products!$A$1:$G$49,MATCH(orders!$D535,products!$A$1:$A$49,0),MATCH(orders!I$1,products!$A$1:$G$1,0))</f>
        <v>Rob</v>
      </c>
      <c r="J535" t="str" cm="1">
        <f t="array" ref="J535">INDEX(products!$A$1:$G$49,MATCH(orders!$D535,products!$A$1:$A$49,0),MATCH(orders!J$1,products!$A$1:$G$1,0))</f>
        <v>D</v>
      </c>
      <c r="K535" cm="1">
        <f t="array" ref="K535">INDEX(products!$A$1:$G$49,MATCH(orders!$D535,products!$A$1:$A$49,0),MATCH(orders!K$1,products!$A$1:$G$1,0))</f>
        <v>0.5</v>
      </c>
      <c r="L535" s="4" cm="1">
        <f t="array" ref="L535">INDEX(products!$A$1:$G$49,MATCH(orders!$D535,products!$A$1:$A$49,0),MATCH(orders!L$1,products!$A$1:$G$1,0))</f>
        <v>5.37</v>
      </c>
      <c r="M535" s="4">
        <f t="shared" si="24"/>
        <v>21.48</v>
      </c>
      <c r="N535" t="str">
        <f t="shared" si="25"/>
        <v>Robusta</v>
      </c>
      <c r="O535" t="str">
        <f t="shared" si="26"/>
        <v>Dark</v>
      </c>
      <c r="P535" s="5" t="str">
        <f>IF(_xlfn.XLOOKUP(Orders[[#This Row],[Customer ID]],customers!A535:A1534,customers!I535:I1534,"")="Yes","Yes","No")</f>
        <v>No</v>
      </c>
    </row>
    <row r="536" spans="1:16">
      <c r="A536" s="2" t="s">
        <v>1094</v>
      </c>
      <c r="B536" s="3">
        <v>44563</v>
      </c>
      <c r="C536" s="2" t="s">
        <v>1095</v>
      </c>
      <c r="D536" t="s">
        <v>86</v>
      </c>
      <c r="E536" s="2">
        <v>2</v>
      </c>
      <c r="F536" s="2">
        <f>_xlfn.XLOOKUP(C536,customers!$A$1:$A$1001,customers!B535:B1535)</f>
        <v>0</v>
      </c>
      <c r="G536" s="2" t="str">
        <f>IF(_xlfn.XLOOKUP(C536,customers!$A$1:$A$1001,customers!$C$1:$C$1001,0)=0,"",(_xlfn.XLOOKUP(C536,customers!$A$1:$A$1001,customers!$C$1:$C$1001,0)))</f>
        <v>koculleneu@ca.gov</v>
      </c>
      <c r="H536" s="2" t="str">
        <f>_xlfn.XLOOKUP(C536,customers!$A$1:$A$1001,customers!$G$1:$G$1001,,0)</f>
        <v>Ireland</v>
      </c>
      <c r="I536" t="str" cm="1">
        <f t="array" ref="I536">INDEX(products!$A$1:$G$49,MATCH(orders!$D536,products!$A$1:$A$49,0),MATCH(orders!I$1,products!$A$1:$G$1,0))</f>
        <v>Rob</v>
      </c>
      <c r="J536" t="str" cm="1">
        <f t="array" ref="J536">INDEX(products!$A$1:$G$49,MATCH(orders!$D536,products!$A$1:$A$49,0),MATCH(orders!J$1,products!$A$1:$G$1,0))</f>
        <v>M</v>
      </c>
      <c r="K536" cm="1">
        <f t="array" ref="K536">INDEX(products!$A$1:$G$49,MATCH(orders!$D536,products!$A$1:$A$49,0),MATCH(orders!K$1,products!$A$1:$G$1,0))</f>
        <v>2.5</v>
      </c>
      <c r="L536" s="4" cm="1">
        <f t="array" ref="L536">INDEX(products!$A$1:$G$49,MATCH(orders!$D536,products!$A$1:$A$49,0),MATCH(orders!L$1,products!$A$1:$G$1,0))</f>
        <v>22.885</v>
      </c>
      <c r="M536" s="4">
        <f t="shared" si="24"/>
        <v>45.77</v>
      </c>
      <c r="N536" t="str">
        <f t="shared" si="25"/>
        <v>Robusta</v>
      </c>
      <c r="O536" t="str">
        <f t="shared" si="26"/>
        <v>Medium</v>
      </c>
      <c r="P536" s="5" t="str">
        <f>IF(_xlfn.XLOOKUP(Orders[[#This Row],[Customer ID]],customers!A536:A1535,customers!I536:I1535,"")="Yes","Yes","No")</f>
        <v>Yes</v>
      </c>
    </row>
    <row r="537" spans="1:16">
      <c r="A537" s="2" t="s">
        <v>1096</v>
      </c>
      <c r="B537" s="3">
        <v>44585</v>
      </c>
      <c r="C537" s="2" t="s">
        <v>1097</v>
      </c>
      <c r="D537" t="s">
        <v>64</v>
      </c>
      <c r="E537" s="2">
        <v>2</v>
      </c>
      <c r="F537" s="2">
        <f>_xlfn.XLOOKUP(C537,customers!$A$1:$A$1001,customers!B536:B1536)</f>
        <v>0</v>
      </c>
      <c r="G537" s="2" t="str">
        <f>IF(_xlfn.XLOOKUP(C537,customers!$A$1:$A$1001,customers!$C$1:$C$1001,0)=0,"",(_xlfn.XLOOKUP(C537,customers!$A$1:$A$1001,customers!$C$1:$C$1001,0)))</f>
        <v/>
      </c>
      <c r="H537" s="2" t="str">
        <f>_xlfn.XLOOKUP(C537,customers!$A$1:$A$1001,customers!$G$1:$G$1001,,0)</f>
        <v>Ireland</v>
      </c>
      <c r="I537" t="str" cm="1">
        <f t="array" ref="I537">INDEX(products!$A$1:$G$49,MATCH(orders!$D537,products!$A$1:$A$49,0),MATCH(orders!I$1,products!$A$1:$G$1,0))</f>
        <v>Lib</v>
      </c>
      <c r="J537" t="str" cm="1">
        <f t="array" ref="J537">INDEX(products!$A$1:$G$49,MATCH(orders!$D537,products!$A$1:$A$49,0),MATCH(orders!J$1,products!$A$1:$G$1,0))</f>
        <v>L</v>
      </c>
      <c r="K537" cm="1">
        <f t="array" ref="K537">INDEX(products!$A$1:$G$49,MATCH(orders!$D537,products!$A$1:$A$49,0),MATCH(orders!K$1,products!$A$1:$G$1,0))</f>
        <v>0.2</v>
      </c>
      <c r="L537" s="4" cm="1">
        <f t="array" ref="L537">INDEX(products!$A$1:$G$49,MATCH(orders!$D537,products!$A$1:$A$49,0),MATCH(orders!L$1,products!$A$1:$G$1,0))</f>
        <v>4.755</v>
      </c>
      <c r="M537" s="4">
        <f t="shared" si="24"/>
        <v>9.51</v>
      </c>
      <c r="N537" t="str">
        <f t="shared" si="25"/>
        <v>Liberica</v>
      </c>
      <c r="O537" t="str">
        <f t="shared" si="26"/>
        <v>Light</v>
      </c>
      <c r="P537" s="5" t="str">
        <f>IF(_xlfn.XLOOKUP(Orders[[#This Row],[Customer ID]],customers!A537:A1536,customers!I537:I1536,"")="Yes","Yes","No")</f>
        <v>No</v>
      </c>
    </row>
    <row r="538" spans="1:16">
      <c r="A538" s="2" t="s">
        <v>1098</v>
      </c>
      <c r="B538" s="3">
        <v>43544</v>
      </c>
      <c r="C538" s="2" t="s">
        <v>1033</v>
      </c>
      <c r="D538" t="s">
        <v>146</v>
      </c>
      <c r="E538" s="2">
        <v>3</v>
      </c>
      <c r="F538" s="2">
        <f>_xlfn.XLOOKUP(C538,customers!$A$1:$A$1001,customers!B537:B1537)</f>
        <v>0</v>
      </c>
      <c r="G538" s="2" t="str">
        <f>IF(_xlfn.XLOOKUP(C538,customers!$A$1:$A$1001,customers!$C$1:$C$1001,0)=0,"",(_xlfn.XLOOKUP(C538,customers!$A$1:$A$1001,customers!$C$1:$C$1001,0)))</f>
        <v>murione5@alexa.com</v>
      </c>
      <c r="H538" s="2" t="str">
        <f>_xlfn.XLOOKUP(C538,customers!$A$1:$A$1001,customers!$G$1:$G$1001,,0)</f>
        <v>Ireland</v>
      </c>
      <c r="I538" t="str" cm="1">
        <f t="array" ref="I538">INDEX(products!$A$1:$G$49,MATCH(orders!$D538,products!$A$1:$A$49,0),MATCH(orders!I$1,products!$A$1:$G$1,0))</f>
        <v>Rob</v>
      </c>
      <c r="J538" t="str" cm="1">
        <f t="array" ref="J538">INDEX(products!$A$1:$G$49,MATCH(orders!$D538,products!$A$1:$A$49,0),MATCH(orders!J$1,products!$A$1:$G$1,0))</f>
        <v>D</v>
      </c>
      <c r="K538" cm="1">
        <f t="array" ref="K538">INDEX(products!$A$1:$G$49,MATCH(orders!$D538,products!$A$1:$A$49,0),MATCH(orders!K$1,products!$A$1:$G$1,0))</f>
        <v>0.2</v>
      </c>
      <c r="L538" s="4" cm="1">
        <f t="array" ref="L538">INDEX(products!$A$1:$G$49,MATCH(orders!$D538,products!$A$1:$A$49,0),MATCH(orders!L$1,products!$A$1:$G$1,0))</f>
        <v>2.685</v>
      </c>
      <c r="M538" s="4">
        <f t="shared" si="24"/>
        <v>8.055</v>
      </c>
      <c r="N538" t="str">
        <f t="shared" si="25"/>
        <v>Robusta</v>
      </c>
      <c r="O538" t="str">
        <f t="shared" si="26"/>
        <v>Dark</v>
      </c>
      <c r="P538" s="5" t="str">
        <f>IF(_xlfn.XLOOKUP(Orders[[#This Row],[Customer ID]],customers!A538:A1537,customers!I538:I1537,"")="Yes","Yes","No")</f>
        <v>No</v>
      </c>
    </row>
    <row r="539" spans="1:16">
      <c r="A539" s="2" t="s">
        <v>1099</v>
      </c>
      <c r="B539" s="3">
        <v>44156</v>
      </c>
      <c r="C539" s="2" t="s">
        <v>1100</v>
      </c>
      <c r="D539" t="s">
        <v>575</v>
      </c>
      <c r="E539" s="2">
        <v>4</v>
      </c>
      <c r="F539" s="2">
        <f>_xlfn.XLOOKUP(C539,customers!$A$1:$A$1001,customers!B538:B1538)</f>
        <v>0</v>
      </c>
      <c r="G539" s="2" t="str">
        <f>IF(_xlfn.XLOOKUP(C539,customers!$A$1:$A$1001,customers!$C$1:$C$1001,0)=0,"",(_xlfn.XLOOKUP(C539,customers!$A$1:$A$1001,customers!$C$1:$C$1001,0)))</f>
        <v>hbranganex@woothemes.com</v>
      </c>
      <c r="H539" s="2" t="str">
        <f>_xlfn.XLOOKUP(C539,customers!$A$1:$A$1001,customers!$G$1:$G$1001,,0)</f>
        <v>United States</v>
      </c>
      <c r="I539" t="str" cm="1">
        <f t="array" ref="I539">INDEX(products!$A$1:$G$49,MATCH(orders!$D539,products!$A$1:$A$49,0),MATCH(orders!I$1,products!$A$1:$G$1,0))</f>
        <v>Exc</v>
      </c>
      <c r="J539" t="str" cm="1">
        <f t="array" ref="J539">INDEX(products!$A$1:$G$49,MATCH(orders!$D539,products!$A$1:$A$49,0),MATCH(orders!J$1,products!$A$1:$G$1,0))</f>
        <v>D</v>
      </c>
      <c r="K539" cm="1">
        <f t="array" ref="K539">INDEX(products!$A$1:$G$49,MATCH(orders!$D539,products!$A$1:$A$49,0),MATCH(orders!K$1,products!$A$1:$G$1,0))</f>
        <v>2.5</v>
      </c>
      <c r="L539" s="4" cm="1">
        <f t="array" ref="L539">INDEX(products!$A$1:$G$49,MATCH(orders!$D539,products!$A$1:$A$49,0),MATCH(orders!L$1,products!$A$1:$G$1,0))</f>
        <v>27.945</v>
      </c>
      <c r="M539" s="4">
        <f t="shared" si="24"/>
        <v>111.78</v>
      </c>
      <c r="N539" t="str">
        <f t="shared" si="25"/>
        <v>Excelsa</v>
      </c>
      <c r="O539" t="str">
        <f t="shared" si="26"/>
        <v>Dark</v>
      </c>
      <c r="P539" s="5" t="str">
        <f>IF(_xlfn.XLOOKUP(Orders[[#This Row],[Customer ID]],customers!A539:A1538,customers!I539:I1538,"")="Yes","Yes","No")</f>
        <v>Yes</v>
      </c>
    </row>
    <row r="540" spans="1:16">
      <c r="A540" s="2" t="s">
        <v>1101</v>
      </c>
      <c r="B540" s="3">
        <v>44482</v>
      </c>
      <c r="C540" s="2" t="s">
        <v>1102</v>
      </c>
      <c r="D540" t="s">
        <v>146</v>
      </c>
      <c r="E540" s="2">
        <v>4</v>
      </c>
      <c r="F540" s="2">
        <f>_xlfn.XLOOKUP(C540,customers!$A$1:$A$1001,customers!B539:B1539)</f>
        <v>0</v>
      </c>
      <c r="G540" s="2" t="str">
        <f>IF(_xlfn.XLOOKUP(C540,customers!$A$1:$A$1001,customers!$C$1:$C$1001,0)=0,"",(_xlfn.XLOOKUP(C540,customers!$A$1:$A$1001,customers!$C$1:$C$1001,0)))</f>
        <v>agallyoney@engadget.com</v>
      </c>
      <c r="H540" s="2" t="str">
        <f>_xlfn.XLOOKUP(C540,customers!$A$1:$A$1001,customers!$G$1:$G$1001,,0)</f>
        <v>United States</v>
      </c>
      <c r="I540" t="str" cm="1">
        <f t="array" ref="I540">INDEX(products!$A$1:$G$49,MATCH(orders!$D540,products!$A$1:$A$49,0),MATCH(orders!I$1,products!$A$1:$G$1,0))</f>
        <v>Rob</v>
      </c>
      <c r="J540" t="str" cm="1">
        <f t="array" ref="J540">INDEX(products!$A$1:$G$49,MATCH(orders!$D540,products!$A$1:$A$49,0),MATCH(orders!J$1,products!$A$1:$G$1,0))</f>
        <v>D</v>
      </c>
      <c r="K540" cm="1">
        <f t="array" ref="K540">INDEX(products!$A$1:$G$49,MATCH(orders!$D540,products!$A$1:$A$49,0),MATCH(orders!K$1,products!$A$1:$G$1,0))</f>
        <v>0.2</v>
      </c>
      <c r="L540" s="4" cm="1">
        <f t="array" ref="L540">INDEX(products!$A$1:$G$49,MATCH(orders!$D540,products!$A$1:$A$49,0),MATCH(orders!L$1,products!$A$1:$G$1,0))</f>
        <v>2.685</v>
      </c>
      <c r="M540" s="4">
        <f t="shared" si="24"/>
        <v>10.74</v>
      </c>
      <c r="N540" t="str">
        <f t="shared" si="25"/>
        <v>Robusta</v>
      </c>
      <c r="O540" t="str">
        <f t="shared" si="26"/>
        <v>Dark</v>
      </c>
      <c r="P540" s="5" t="str">
        <f>IF(_xlfn.XLOOKUP(Orders[[#This Row],[Customer ID]],customers!A540:A1539,customers!I540:I1539,"")="Yes","Yes","No")</f>
        <v>Yes</v>
      </c>
    </row>
    <row r="541" spans="1:16">
      <c r="A541" s="2" t="s">
        <v>1103</v>
      </c>
      <c r="B541" s="3">
        <v>44488</v>
      </c>
      <c r="C541" s="2" t="s">
        <v>1104</v>
      </c>
      <c r="D541" t="s">
        <v>191</v>
      </c>
      <c r="E541" s="2">
        <v>5</v>
      </c>
      <c r="F541" s="2">
        <f>_xlfn.XLOOKUP(C541,customers!$A$1:$A$1001,customers!B540:B1540)</f>
        <v>0</v>
      </c>
      <c r="G541" s="2" t="str">
        <f>IF(_xlfn.XLOOKUP(C541,customers!$A$1:$A$1001,customers!$C$1:$C$1001,0)=0,"",(_xlfn.XLOOKUP(C541,customers!$A$1:$A$1001,customers!$C$1:$C$1001,0)))</f>
        <v>bdomangeez@yahoo.co.jp</v>
      </c>
      <c r="H541" s="2" t="str">
        <f>_xlfn.XLOOKUP(C541,customers!$A$1:$A$1001,customers!$G$1:$G$1001,,0)</f>
        <v>United States</v>
      </c>
      <c r="I541" t="str" cm="1">
        <f t="array" ref="I541">INDEX(products!$A$1:$G$49,MATCH(orders!$D541,products!$A$1:$A$49,0),MATCH(orders!I$1,products!$A$1:$G$1,0))</f>
        <v>Rob</v>
      </c>
      <c r="J541" t="str" cm="1">
        <f t="array" ref="J541">INDEX(products!$A$1:$G$49,MATCH(orders!$D541,products!$A$1:$A$49,0),MATCH(orders!J$1,products!$A$1:$G$1,0))</f>
        <v>D</v>
      </c>
      <c r="K541" cm="1">
        <f t="array" ref="K541">INDEX(products!$A$1:$G$49,MATCH(orders!$D541,products!$A$1:$A$49,0),MATCH(orders!K$1,products!$A$1:$G$1,0))</f>
        <v>0.5</v>
      </c>
      <c r="L541" s="4" cm="1">
        <f t="array" ref="L541">INDEX(products!$A$1:$G$49,MATCH(orders!$D541,products!$A$1:$A$49,0),MATCH(orders!L$1,products!$A$1:$G$1,0))</f>
        <v>5.37</v>
      </c>
      <c r="M541" s="4">
        <f t="shared" si="24"/>
        <v>26.85</v>
      </c>
      <c r="N541" t="str">
        <f t="shared" si="25"/>
        <v>Robusta</v>
      </c>
      <c r="O541" t="str">
        <f t="shared" si="26"/>
        <v>Dark</v>
      </c>
      <c r="P541" s="5" t="str">
        <f>IF(_xlfn.XLOOKUP(Orders[[#This Row],[Customer ID]],customers!A541:A1540,customers!I541:I1540,"")="Yes","Yes","No")</f>
        <v>No</v>
      </c>
    </row>
    <row r="542" spans="1:16">
      <c r="A542" s="2" t="s">
        <v>1105</v>
      </c>
      <c r="B542" s="3">
        <v>43584</v>
      </c>
      <c r="C542" s="2" t="s">
        <v>1106</v>
      </c>
      <c r="D542" t="s">
        <v>177</v>
      </c>
      <c r="E542" s="2">
        <v>4</v>
      </c>
      <c r="F542" s="2">
        <f>_xlfn.XLOOKUP(C542,customers!$A$1:$A$1001,customers!B541:B1541)</f>
        <v>0</v>
      </c>
      <c r="G542" s="2" t="str">
        <f>IF(_xlfn.XLOOKUP(C542,customers!$A$1:$A$1001,customers!$C$1:$C$1001,0)=0,"",(_xlfn.XLOOKUP(C542,customers!$A$1:$A$1001,customers!$C$1:$C$1001,0)))</f>
        <v>koslerf0@gmpg.org</v>
      </c>
      <c r="H542" s="2" t="str">
        <f>_xlfn.XLOOKUP(C542,customers!$A$1:$A$1001,customers!$G$1:$G$1001,,0)</f>
        <v>United States</v>
      </c>
      <c r="I542" t="str" cm="1">
        <f t="array" ref="I542">INDEX(products!$A$1:$G$49,MATCH(orders!$D542,products!$A$1:$A$49,0),MATCH(orders!I$1,products!$A$1:$G$1,0))</f>
        <v>Lib</v>
      </c>
      <c r="J542" t="str" cm="1">
        <f t="array" ref="J542">INDEX(products!$A$1:$G$49,MATCH(orders!$D542,products!$A$1:$A$49,0),MATCH(orders!J$1,products!$A$1:$G$1,0))</f>
        <v>L</v>
      </c>
      <c r="K542" cm="1">
        <f t="array" ref="K542">INDEX(products!$A$1:$G$49,MATCH(orders!$D542,products!$A$1:$A$49,0),MATCH(orders!K$1,products!$A$1:$G$1,0))</f>
        <v>1</v>
      </c>
      <c r="L542" s="4" cm="1">
        <f t="array" ref="L542">INDEX(products!$A$1:$G$49,MATCH(orders!$D542,products!$A$1:$A$49,0),MATCH(orders!L$1,products!$A$1:$G$1,0))</f>
        <v>15.85</v>
      </c>
      <c r="M542" s="4">
        <f t="shared" si="24"/>
        <v>63.4</v>
      </c>
      <c r="N542" t="str">
        <f t="shared" si="25"/>
        <v>Liberica</v>
      </c>
      <c r="O542" t="str">
        <f t="shared" si="26"/>
        <v>Light</v>
      </c>
      <c r="P542" s="5" t="str">
        <f>IF(_xlfn.XLOOKUP(Orders[[#This Row],[Customer ID]],customers!A542:A1541,customers!I542:I1541,"")="Yes","Yes","No")</f>
        <v>Yes</v>
      </c>
    </row>
    <row r="543" spans="1:16">
      <c r="A543" s="2" t="s">
        <v>1107</v>
      </c>
      <c r="B543" s="3">
        <v>43750</v>
      </c>
      <c r="C543" s="2" t="s">
        <v>1108</v>
      </c>
      <c r="D543" t="s">
        <v>163</v>
      </c>
      <c r="E543" s="2">
        <v>1</v>
      </c>
      <c r="F543" s="2">
        <f>_xlfn.XLOOKUP(C543,customers!$A$1:$A$1001,customers!B542:B1542)</f>
        <v>0</v>
      </c>
      <c r="G543" s="2" t="str">
        <f>IF(_xlfn.XLOOKUP(C543,customers!$A$1:$A$1001,customers!$C$1:$C$1001,0)=0,"",(_xlfn.XLOOKUP(C543,customers!$A$1:$A$1001,customers!$C$1:$C$1001,0)))</f>
        <v/>
      </c>
      <c r="H543" s="2" t="str">
        <f>_xlfn.XLOOKUP(C543,customers!$A$1:$A$1001,customers!$G$1:$G$1001,,0)</f>
        <v>Ireland</v>
      </c>
      <c r="I543" t="str" cm="1">
        <f t="array" ref="I543">INDEX(products!$A$1:$G$49,MATCH(orders!$D543,products!$A$1:$A$49,0),MATCH(orders!I$1,products!$A$1:$G$1,0))</f>
        <v>Ara</v>
      </c>
      <c r="J543" t="str" cm="1">
        <f t="array" ref="J543">INDEX(products!$A$1:$G$49,MATCH(orders!$D543,products!$A$1:$A$49,0),MATCH(orders!J$1,products!$A$1:$G$1,0))</f>
        <v>D</v>
      </c>
      <c r="K543" cm="1">
        <f t="array" ref="K543">INDEX(products!$A$1:$G$49,MATCH(orders!$D543,products!$A$1:$A$49,0),MATCH(orders!K$1,products!$A$1:$G$1,0))</f>
        <v>2.5</v>
      </c>
      <c r="L543" s="4" cm="1">
        <f t="array" ref="L543">INDEX(products!$A$1:$G$49,MATCH(orders!$D543,products!$A$1:$A$49,0),MATCH(orders!L$1,products!$A$1:$G$1,0))</f>
        <v>22.885</v>
      </c>
      <c r="M543" s="4">
        <f t="shared" si="24"/>
        <v>22.885</v>
      </c>
      <c r="N543" t="str">
        <f t="shared" si="25"/>
        <v>Arabica</v>
      </c>
      <c r="O543" t="str">
        <f t="shared" si="26"/>
        <v>Dark</v>
      </c>
      <c r="P543" s="5" t="str">
        <f>IF(_xlfn.XLOOKUP(Orders[[#This Row],[Customer ID]],customers!A543:A1542,customers!I543:I1542,"")="Yes","Yes","No")</f>
        <v>Yes</v>
      </c>
    </row>
    <row r="544" spans="1:16">
      <c r="A544" s="2" t="s">
        <v>1109</v>
      </c>
      <c r="B544" s="3">
        <v>44335</v>
      </c>
      <c r="C544" s="2" t="s">
        <v>1110</v>
      </c>
      <c r="D544" t="s">
        <v>216</v>
      </c>
      <c r="E544" s="2">
        <v>4</v>
      </c>
      <c r="F544" s="2">
        <f>_xlfn.XLOOKUP(C544,customers!$A$1:$A$1001,customers!B543:B1543)</f>
        <v>0</v>
      </c>
      <c r="G544" s="2" t="str">
        <f>IF(_xlfn.XLOOKUP(C544,customers!$A$1:$A$1001,customers!$C$1:$C$1001,0)=0,"",(_xlfn.XLOOKUP(C544,customers!$A$1:$A$1001,customers!$C$1:$C$1001,0)))</f>
        <v>zpellettf2@dailymotion.com</v>
      </c>
      <c r="H544" s="2" t="str">
        <f>_xlfn.XLOOKUP(C544,customers!$A$1:$A$1001,customers!$G$1:$G$1001,,0)</f>
        <v>United States</v>
      </c>
      <c r="I544" t="str" cm="1">
        <f t="array" ref="I544">INDEX(products!$A$1:$G$49,MATCH(orders!$D544,products!$A$1:$A$49,0),MATCH(orders!I$1,products!$A$1:$G$1,0))</f>
        <v>Ara</v>
      </c>
      <c r="J544" t="str" cm="1">
        <f t="array" ref="J544">INDEX(products!$A$1:$G$49,MATCH(orders!$D544,products!$A$1:$A$49,0),MATCH(orders!J$1,products!$A$1:$G$1,0))</f>
        <v>M</v>
      </c>
      <c r="K544" cm="1">
        <f t="array" ref="K544">INDEX(products!$A$1:$G$49,MATCH(orders!$D544,products!$A$1:$A$49,0),MATCH(orders!K$1,products!$A$1:$G$1,0))</f>
        <v>2.5</v>
      </c>
      <c r="L544" s="4" cm="1">
        <f t="array" ref="L544">INDEX(products!$A$1:$G$49,MATCH(orders!$D544,products!$A$1:$A$49,0),MATCH(orders!L$1,products!$A$1:$G$1,0))</f>
        <v>25.875</v>
      </c>
      <c r="M544" s="4">
        <f t="shared" si="24"/>
        <v>103.5</v>
      </c>
      <c r="N544" t="str">
        <f t="shared" si="25"/>
        <v>Arabica</v>
      </c>
      <c r="O544" t="str">
        <f t="shared" si="26"/>
        <v>Medium</v>
      </c>
      <c r="P544" s="5" t="str">
        <f>IF(_xlfn.XLOOKUP(Orders[[#This Row],[Customer ID]],customers!A544:A1543,customers!I544:I1543,"")="Yes","Yes","No")</f>
        <v>No</v>
      </c>
    </row>
    <row r="545" spans="1:16">
      <c r="A545" s="2" t="s">
        <v>1111</v>
      </c>
      <c r="B545" s="3">
        <v>44380</v>
      </c>
      <c r="C545" s="2" t="s">
        <v>1112</v>
      </c>
      <c r="D545" t="s">
        <v>55</v>
      </c>
      <c r="E545" s="2">
        <v>2</v>
      </c>
      <c r="F545" s="2">
        <f>_xlfn.XLOOKUP(C545,customers!$A$1:$A$1001,customers!B544:B1544)</f>
        <v>0</v>
      </c>
      <c r="G545" s="2" t="str">
        <f>IF(_xlfn.XLOOKUP(C545,customers!$A$1:$A$1001,customers!$C$1:$C$1001,0)=0,"",(_xlfn.XLOOKUP(C545,customers!$A$1:$A$1001,customers!$C$1:$C$1001,0)))</f>
        <v>isprakesf3@spiegel.de</v>
      </c>
      <c r="H545" s="2" t="str">
        <f>_xlfn.XLOOKUP(C545,customers!$A$1:$A$1001,customers!$G$1:$G$1001,,0)</f>
        <v>United States</v>
      </c>
      <c r="I545" t="str" cm="1">
        <f t="array" ref="I545">INDEX(products!$A$1:$G$49,MATCH(orders!$D545,products!$A$1:$A$49,0),MATCH(orders!I$1,products!$A$1:$G$1,0))</f>
        <v>Rob</v>
      </c>
      <c r="J545" t="str" cm="1">
        <f t="array" ref="J545">INDEX(products!$A$1:$G$49,MATCH(orders!$D545,products!$A$1:$A$49,0),MATCH(orders!J$1,products!$A$1:$G$1,0))</f>
        <v>L</v>
      </c>
      <c r="K545" cm="1">
        <f t="array" ref="K545">INDEX(products!$A$1:$G$49,MATCH(orders!$D545,products!$A$1:$A$49,0),MATCH(orders!K$1,products!$A$1:$G$1,0))</f>
        <v>2.5</v>
      </c>
      <c r="L545" s="4" cm="1">
        <f t="array" ref="L545">INDEX(products!$A$1:$G$49,MATCH(orders!$D545,products!$A$1:$A$49,0),MATCH(orders!L$1,products!$A$1:$G$1,0))</f>
        <v>27.485</v>
      </c>
      <c r="M545" s="4">
        <f t="shared" si="24"/>
        <v>54.97</v>
      </c>
      <c r="N545" t="str">
        <f t="shared" si="25"/>
        <v>Robusta</v>
      </c>
      <c r="O545" t="str">
        <f t="shared" si="26"/>
        <v>Light</v>
      </c>
      <c r="P545" s="5" t="str">
        <f>IF(_xlfn.XLOOKUP(Orders[[#This Row],[Customer ID]],customers!A545:A1544,customers!I545:I1544,"")="Yes","Yes","No")</f>
        <v>No</v>
      </c>
    </row>
    <row r="546" spans="1:16">
      <c r="A546" s="2" t="s">
        <v>1113</v>
      </c>
      <c r="B546" s="3">
        <v>43869</v>
      </c>
      <c r="C546" s="2" t="s">
        <v>1114</v>
      </c>
      <c r="D546" t="s">
        <v>237</v>
      </c>
      <c r="E546" s="2">
        <v>2</v>
      </c>
      <c r="F546" s="2">
        <f>_xlfn.XLOOKUP(C546,customers!$A$1:$A$1001,customers!B545:B1545)</f>
        <v>0</v>
      </c>
      <c r="G546" s="2" t="str">
        <f>IF(_xlfn.XLOOKUP(C546,customers!$A$1:$A$1001,customers!$C$1:$C$1001,0)=0,"",(_xlfn.XLOOKUP(C546,customers!$A$1:$A$1001,customers!$C$1:$C$1001,0)))</f>
        <v>hfromantf4@ucsd.edu</v>
      </c>
      <c r="H546" s="2" t="str">
        <f>_xlfn.XLOOKUP(C546,customers!$A$1:$A$1001,customers!$G$1:$G$1001,,0)</f>
        <v>United States</v>
      </c>
      <c r="I546" t="str" cm="1">
        <f t="array" ref="I546">INDEX(products!$A$1:$G$49,MATCH(orders!$D546,products!$A$1:$A$49,0),MATCH(orders!I$1,products!$A$1:$G$1,0))</f>
        <v>Ara</v>
      </c>
      <c r="J546" t="str" cm="1">
        <f t="array" ref="J546">INDEX(products!$A$1:$G$49,MATCH(orders!$D546,products!$A$1:$A$49,0),MATCH(orders!J$1,products!$A$1:$G$1,0))</f>
        <v>L</v>
      </c>
      <c r="K546" cm="1">
        <f t="array" ref="K546">INDEX(products!$A$1:$G$49,MATCH(orders!$D546,products!$A$1:$A$49,0),MATCH(orders!K$1,products!$A$1:$G$1,0))</f>
        <v>0.5</v>
      </c>
      <c r="L546" s="4" cm="1">
        <f t="array" ref="L546">INDEX(products!$A$1:$G$49,MATCH(orders!$D546,products!$A$1:$A$49,0),MATCH(orders!L$1,products!$A$1:$G$1,0))</f>
        <v>7.77</v>
      </c>
      <c r="M546" s="4">
        <f t="shared" si="24"/>
        <v>15.54</v>
      </c>
      <c r="N546" t="str">
        <f t="shared" si="25"/>
        <v>Arabica</v>
      </c>
      <c r="O546" t="str">
        <f t="shared" si="26"/>
        <v>Light</v>
      </c>
      <c r="P546" s="5" t="str">
        <f>IF(_xlfn.XLOOKUP(Orders[[#This Row],[Customer ID]],customers!A546:A1545,customers!I546:I1545,"")="Yes","Yes","No")</f>
        <v>No</v>
      </c>
    </row>
    <row r="547" spans="1:16">
      <c r="A547" s="2" t="s">
        <v>1115</v>
      </c>
      <c r="B547" s="3">
        <v>44120</v>
      </c>
      <c r="C547" s="2" t="s">
        <v>1116</v>
      </c>
      <c r="D547" t="s">
        <v>83</v>
      </c>
      <c r="E547" s="2">
        <v>4</v>
      </c>
      <c r="F547" s="2">
        <f>_xlfn.XLOOKUP(C547,customers!$A$1:$A$1001,customers!B546:B1546)</f>
        <v>0</v>
      </c>
      <c r="G547" s="2" t="str">
        <f>IF(_xlfn.XLOOKUP(C547,customers!$A$1:$A$1001,customers!$C$1:$C$1001,0)=0,"",(_xlfn.XLOOKUP(C547,customers!$A$1:$A$1001,customers!$C$1:$C$1001,0)))</f>
        <v>rflearf5@artisteer.com</v>
      </c>
      <c r="H547" s="2" t="str">
        <f>_xlfn.XLOOKUP(C547,customers!$A$1:$A$1001,customers!$G$1:$G$1001,,0)</f>
        <v>United Kingdom</v>
      </c>
      <c r="I547" t="str" cm="1">
        <f t="array" ref="I547">INDEX(products!$A$1:$G$49,MATCH(orders!$D547,products!$A$1:$A$49,0),MATCH(orders!I$1,products!$A$1:$G$1,0))</f>
        <v>Lib</v>
      </c>
      <c r="J547" t="str" cm="1">
        <f t="array" ref="J547">INDEX(products!$A$1:$G$49,MATCH(orders!$D547,products!$A$1:$A$49,0),MATCH(orders!J$1,products!$A$1:$G$1,0))</f>
        <v>D</v>
      </c>
      <c r="K547" cm="1">
        <f t="array" ref="K547">INDEX(products!$A$1:$G$49,MATCH(orders!$D547,products!$A$1:$A$49,0),MATCH(orders!K$1,products!$A$1:$G$1,0))</f>
        <v>0.2</v>
      </c>
      <c r="L547" s="4" cm="1">
        <f t="array" ref="L547">INDEX(products!$A$1:$G$49,MATCH(orders!$D547,products!$A$1:$A$49,0),MATCH(orders!L$1,products!$A$1:$G$1,0))</f>
        <v>3.885</v>
      </c>
      <c r="M547" s="4">
        <f t="shared" si="24"/>
        <v>15.54</v>
      </c>
      <c r="N547" t="str">
        <f t="shared" si="25"/>
        <v>Liberica</v>
      </c>
      <c r="O547" t="str">
        <f t="shared" si="26"/>
        <v>Dark</v>
      </c>
      <c r="P547" s="5" t="str">
        <f>IF(_xlfn.XLOOKUP(Orders[[#This Row],[Customer ID]],customers!A547:A1546,customers!I547:I1546,"")="Yes","Yes","No")</f>
        <v>No</v>
      </c>
    </row>
    <row r="548" spans="1:16">
      <c r="A548" s="2" t="s">
        <v>1117</v>
      </c>
      <c r="B548" s="3">
        <v>44127</v>
      </c>
      <c r="C548" s="2" t="s">
        <v>1118</v>
      </c>
      <c r="D548" t="s">
        <v>575</v>
      </c>
      <c r="E548" s="2">
        <v>3</v>
      </c>
      <c r="F548" s="2">
        <f>_xlfn.XLOOKUP(C548,customers!$A$1:$A$1001,customers!B547:B1547)</f>
        <v>0</v>
      </c>
      <c r="G548" s="2" t="str">
        <f>IF(_xlfn.XLOOKUP(C548,customers!$A$1:$A$1001,customers!$C$1:$C$1001,0)=0,"",(_xlfn.XLOOKUP(C548,customers!$A$1:$A$1001,customers!$C$1:$C$1001,0)))</f>
        <v/>
      </c>
      <c r="H548" s="2" t="str">
        <f>_xlfn.XLOOKUP(C548,customers!$A$1:$A$1001,customers!$G$1:$G$1001,,0)</f>
        <v>Ireland</v>
      </c>
      <c r="I548" t="str" cm="1">
        <f t="array" ref="I548">INDEX(products!$A$1:$G$49,MATCH(orders!$D548,products!$A$1:$A$49,0),MATCH(orders!I$1,products!$A$1:$G$1,0))</f>
        <v>Exc</v>
      </c>
      <c r="J548" t="str" cm="1">
        <f t="array" ref="J548">INDEX(products!$A$1:$G$49,MATCH(orders!$D548,products!$A$1:$A$49,0),MATCH(orders!J$1,products!$A$1:$G$1,0))</f>
        <v>D</v>
      </c>
      <c r="K548" cm="1">
        <f t="array" ref="K548">INDEX(products!$A$1:$G$49,MATCH(orders!$D548,products!$A$1:$A$49,0),MATCH(orders!K$1,products!$A$1:$G$1,0))</f>
        <v>2.5</v>
      </c>
      <c r="L548" s="4" cm="1">
        <f t="array" ref="L548">INDEX(products!$A$1:$G$49,MATCH(orders!$D548,products!$A$1:$A$49,0),MATCH(orders!L$1,products!$A$1:$G$1,0))</f>
        <v>27.945</v>
      </c>
      <c r="M548" s="4">
        <f t="shared" si="24"/>
        <v>83.835</v>
      </c>
      <c r="N548" t="str">
        <f t="shared" si="25"/>
        <v>Excelsa</v>
      </c>
      <c r="O548" t="str">
        <f t="shared" si="26"/>
        <v>Dark</v>
      </c>
      <c r="P548" s="5" t="str">
        <f>IF(_xlfn.XLOOKUP(Orders[[#This Row],[Customer ID]],customers!A548:A1547,customers!I548:I1547,"")="Yes","Yes","No")</f>
        <v>No</v>
      </c>
    </row>
    <row r="549" spans="1:16">
      <c r="A549" s="2" t="s">
        <v>1119</v>
      </c>
      <c r="B549" s="3">
        <v>44265</v>
      </c>
      <c r="C549" s="2" t="s">
        <v>1120</v>
      </c>
      <c r="D549" t="s">
        <v>227</v>
      </c>
      <c r="E549" s="2">
        <v>3</v>
      </c>
      <c r="F549" s="2">
        <f>_xlfn.XLOOKUP(C549,customers!$A$1:$A$1001,customers!B548:B1548)</f>
        <v>0</v>
      </c>
      <c r="G549" s="2" t="str">
        <f>IF(_xlfn.XLOOKUP(C549,customers!$A$1:$A$1001,customers!$C$1:$C$1001,0)=0,"",(_xlfn.XLOOKUP(C549,customers!$A$1:$A$1001,customers!$C$1:$C$1001,0)))</f>
        <v>wlightollersf9@baidu.com</v>
      </c>
      <c r="H549" s="2" t="str">
        <f>_xlfn.XLOOKUP(C549,customers!$A$1:$A$1001,customers!$G$1:$G$1001,,0)</f>
        <v>United States</v>
      </c>
      <c r="I549" t="str" cm="1">
        <f t="array" ref="I549">INDEX(products!$A$1:$G$49,MATCH(orders!$D549,products!$A$1:$A$49,0),MATCH(orders!I$1,products!$A$1:$G$1,0))</f>
        <v>Rob</v>
      </c>
      <c r="J549" t="str" cm="1">
        <f t="array" ref="J549">INDEX(products!$A$1:$G$49,MATCH(orders!$D549,products!$A$1:$A$49,0),MATCH(orders!J$1,products!$A$1:$G$1,0))</f>
        <v>L</v>
      </c>
      <c r="K549" cm="1">
        <f t="array" ref="K549">INDEX(products!$A$1:$G$49,MATCH(orders!$D549,products!$A$1:$A$49,0),MATCH(orders!K$1,products!$A$1:$G$1,0))</f>
        <v>0.2</v>
      </c>
      <c r="L549" s="4" cm="1">
        <f t="array" ref="L549">INDEX(products!$A$1:$G$49,MATCH(orders!$D549,products!$A$1:$A$49,0),MATCH(orders!L$1,products!$A$1:$G$1,0))</f>
        <v>3.585</v>
      </c>
      <c r="M549" s="4">
        <f t="shared" si="24"/>
        <v>10.755</v>
      </c>
      <c r="N549" t="str">
        <f t="shared" si="25"/>
        <v>Robusta</v>
      </c>
      <c r="O549" t="str">
        <f t="shared" si="26"/>
        <v>Light</v>
      </c>
      <c r="P549" s="5" t="str">
        <f>IF(_xlfn.XLOOKUP(Orders[[#This Row],[Customer ID]],customers!A549:A1548,customers!I549:I1548,"")="Yes","Yes","No")</f>
        <v>Yes</v>
      </c>
    </row>
    <row r="550" spans="1:16">
      <c r="A550" s="2" t="s">
        <v>1121</v>
      </c>
      <c r="B550" s="3">
        <v>44384</v>
      </c>
      <c r="C550" s="2" t="s">
        <v>1122</v>
      </c>
      <c r="D550" t="s">
        <v>299</v>
      </c>
      <c r="E550" s="2">
        <v>3</v>
      </c>
      <c r="F550" s="2">
        <f>_xlfn.XLOOKUP(C550,customers!$A$1:$A$1001,customers!B549:B1549)</f>
        <v>0</v>
      </c>
      <c r="G550" s="2" t="str">
        <f>IF(_xlfn.XLOOKUP(C550,customers!$A$1:$A$1001,customers!$C$1:$C$1001,0)=0,"",(_xlfn.XLOOKUP(C550,customers!$A$1:$A$1001,customers!$C$1:$C$1001,0)))</f>
        <v>bmundenf8@elpais.com</v>
      </c>
      <c r="H550" s="2" t="str">
        <f>_xlfn.XLOOKUP(C550,customers!$A$1:$A$1001,customers!$G$1:$G$1001,,0)</f>
        <v>United States</v>
      </c>
      <c r="I550" t="str" cm="1">
        <f t="array" ref="I550">INDEX(products!$A$1:$G$49,MATCH(orders!$D550,products!$A$1:$A$49,0),MATCH(orders!I$1,products!$A$1:$G$1,0))</f>
        <v>Exc</v>
      </c>
      <c r="J550" t="str" cm="1">
        <f t="array" ref="J550">INDEX(products!$A$1:$G$49,MATCH(orders!$D550,products!$A$1:$A$49,0),MATCH(orders!J$1,products!$A$1:$G$1,0))</f>
        <v>L</v>
      </c>
      <c r="K550" cm="1">
        <f t="array" ref="K550">INDEX(products!$A$1:$G$49,MATCH(orders!$D550,products!$A$1:$A$49,0),MATCH(orders!K$1,products!$A$1:$G$1,0))</f>
        <v>0.2</v>
      </c>
      <c r="L550" s="4" cm="1">
        <f t="array" ref="L550">INDEX(products!$A$1:$G$49,MATCH(orders!$D550,products!$A$1:$A$49,0),MATCH(orders!L$1,products!$A$1:$G$1,0))</f>
        <v>4.455</v>
      </c>
      <c r="M550" s="4">
        <f t="shared" si="24"/>
        <v>13.365</v>
      </c>
      <c r="N550" t="str">
        <f t="shared" si="25"/>
        <v>Excelsa</v>
      </c>
      <c r="O550" t="str">
        <f t="shared" si="26"/>
        <v>Light</v>
      </c>
      <c r="P550" s="5" t="str">
        <f>IF(_xlfn.XLOOKUP(Orders[[#This Row],[Customer ID]],customers!A550:A1549,customers!I550:I1549,"")="Yes","Yes","No")</f>
        <v>Yes</v>
      </c>
    </row>
    <row r="551" spans="1:16">
      <c r="A551" s="2" t="s">
        <v>1123</v>
      </c>
      <c r="B551" s="3">
        <v>44232</v>
      </c>
      <c r="C551" s="2" t="s">
        <v>1120</v>
      </c>
      <c r="D551" t="s">
        <v>299</v>
      </c>
      <c r="E551" s="2">
        <v>4</v>
      </c>
      <c r="F551" s="2">
        <f>_xlfn.XLOOKUP(C551,customers!$A$1:$A$1001,customers!B550:B1550)</f>
        <v>0</v>
      </c>
      <c r="G551" s="2" t="str">
        <f>IF(_xlfn.XLOOKUP(C551,customers!$A$1:$A$1001,customers!$C$1:$C$1001,0)=0,"",(_xlfn.XLOOKUP(C551,customers!$A$1:$A$1001,customers!$C$1:$C$1001,0)))</f>
        <v>wlightollersf9@baidu.com</v>
      </c>
      <c r="H551" s="2" t="str">
        <f>_xlfn.XLOOKUP(C551,customers!$A$1:$A$1001,customers!$G$1:$G$1001,,0)</f>
        <v>United States</v>
      </c>
      <c r="I551" t="str" cm="1">
        <f t="array" ref="I551">INDEX(products!$A$1:$G$49,MATCH(orders!$D551,products!$A$1:$A$49,0),MATCH(orders!I$1,products!$A$1:$G$1,0))</f>
        <v>Exc</v>
      </c>
      <c r="J551" t="str" cm="1">
        <f t="array" ref="J551">INDEX(products!$A$1:$G$49,MATCH(orders!$D551,products!$A$1:$A$49,0),MATCH(orders!J$1,products!$A$1:$G$1,0))</f>
        <v>L</v>
      </c>
      <c r="K551" cm="1">
        <f t="array" ref="K551">INDEX(products!$A$1:$G$49,MATCH(orders!$D551,products!$A$1:$A$49,0),MATCH(orders!K$1,products!$A$1:$G$1,0))</f>
        <v>0.2</v>
      </c>
      <c r="L551" s="4" cm="1">
        <f t="array" ref="L551">INDEX(products!$A$1:$G$49,MATCH(orders!$D551,products!$A$1:$A$49,0),MATCH(orders!L$1,products!$A$1:$G$1,0))</f>
        <v>4.455</v>
      </c>
      <c r="M551" s="4">
        <f t="shared" si="24"/>
        <v>17.82</v>
      </c>
      <c r="N551" t="str">
        <f t="shared" si="25"/>
        <v>Excelsa</v>
      </c>
      <c r="O551" t="str">
        <f t="shared" si="26"/>
        <v>Light</v>
      </c>
      <c r="P551" s="5" t="str">
        <f>IF(_xlfn.XLOOKUP(Orders[[#This Row],[Customer ID]],customers!A551:A1550,customers!I551:I1550,"")="Yes","Yes","No")</f>
        <v>Yes</v>
      </c>
    </row>
    <row r="552" spans="1:16">
      <c r="A552" s="2" t="s">
        <v>1124</v>
      </c>
      <c r="B552" s="3">
        <v>44176</v>
      </c>
      <c r="C552" s="2" t="s">
        <v>1125</v>
      </c>
      <c r="D552" t="s">
        <v>83</v>
      </c>
      <c r="E552" s="2">
        <v>6</v>
      </c>
      <c r="F552" s="2">
        <f>_xlfn.XLOOKUP(C552,customers!$A$1:$A$1001,customers!B551:B1551)</f>
        <v>0</v>
      </c>
      <c r="G552" s="2" t="str">
        <f>IF(_xlfn.XLOOKUP(C552,customers!$A$1:$A$1001,customers!$C$1:$C$1001,0)=0,"",(_xlfn.XLOOKUP(C552,customers!$A$1:$A$1001,customers!$C$1:$C$1001,0)))</f>
        <v>nbrakespearfa@rediff.com</v>
      </c>
      <c r="H552" s="2" t="str">
        <f>_xlfn.XLOOKUP(C552,customers!$A$1:$A$1001,customers!$G$1:$G$1001,,0)</f>
        <v>United States</v>
      </c>
      <c r="I552" t="str" cm="1">
        <f t="array" ref="I552">INDEX(products!$A$1:$G$49,MATCH(orders!$D552,products!$A$1:$A$49,0),MATCH(orders!I$1,products!$A$1:$G$1,0))</f>
        <v>Lib</v>
      </c>
      <c r="J552" t="str" cm="1">
        <f t="array" ref="J552">INDEX(products!$A$1:$G$49,MATCH(orders!$D552,products!$A$1:$A$49,0),MATCH(orders!J$1,products!$A$1:$G$1,0))</f>
        <v>D</v>
      </c>
      <c r="K552" cm="1">
        <f t="array" ref="K552">INDEX(products!$A$1:$G$49,MATCH(orders!$D552,products!$A$1:$A$49,0),MATCH(orders!K$1,products!$A$1:$G$1,0))</f>
        <v>0.2</v>
      </c>
      <c r="L552" s="4" cm="1">
        <f t="array" ref="L552">INDEX(products!$A$1:$G$49,MATCH(orders!$D552,products!$A$1:$A$49,0),MATCH(orders!L$1,products!$A$1:$G$1,0))</f>
        <v>3.885</v>
      </c>
      <c r="M552" s="4">
        <f t="shared" si="24"/>
        <v>23.31</v>
      </c>
      <c r="N552" t="str">
        <f t="shared" si="25"/>
        <v>Liberica</v>
      </c>
      <c r="O552" t="str">
        <f t="shared" si="26"/>
        <v>Dark</v>
      </c>
      <c r="P552" s="5" t="str">
        <f>IF(_xlfn.XLOOKUP(Orders[[#This Row],[Customer ID]],customers!A552:A1551,customers!I552:I1551,"")="Yes","Yes","No")</f>
        <v>Yes</v>
      </c>
    </row>
    <row r="553" spans="1:16">
      <c r="A553" s="2" t="s">
        <v>1126</v>
      </c>
      <c r="B553" s="3">
        <v>44694</v>
      </c>
      <c r="C553" s="2" t="s">
        <v>1127</v>
      </c>
      <c r="D553" t="s">
        <v>96</v>
      </c>
      <c r="E553" s="2">
        <v>2</v>
      </c>
      <c r="F553" s="2">
        <f>_xlfn.XLOOKUP(C553,customers!$A$1:$A$1001,customers!B552:B1552)</f>
        <v>0</v>
      </c>
      <c r="G553" s="2" t="str">
        <f>IF(_xlfn.XLOOKUP(C553,customers!$A$1:$A$1001,customers!$C$1:$C$1001,0)=0,"",(_xlfn.XLOOKUP(C553,customers!$A$1:$A$1001,customers!$C$1:$C$1001,0)))</f>
        <v>mglawsopfb@reverbnation.com</v>
      </c>
      <c r="H553" s="2" t="str">
        <f>_xlfn.XLOOKUP(C553,customers!$A$1:$A$1001,customers!$G$1:$G$1001,,0)</f>
        <v>United States</v>
      </c>
      <c r="I553" t="str" cm="1">
        <f t="array" ref="I553">INDEX(products!$A$1:$G$49,MATCH(orders!$D553,products!$A$1:$A$49,0),MATCH(orders!I$1,products!$A$1:$G$1,0))</f>
        <v>Exc</v>
      </c>
      <c r="J553" t="str" cm="1">
        <f t="array" ref="J553">INDEX(products!$A$1:$G$49,MATCH(orders!$D553,products!$A$1:$A$49,0),MATCH(orders!J$1,products!$A$1:$G$1,0))</f>
        <v>D</v>
      </c>
      <c r="K553" cm="1">
        <f t="array" ref="K553">INDEX(products!$A$1:$G$49,MATCH(orders!$D553,products!$A$1:$A$49,0),MATCH(orders!K$1,products!$A$1:$G$1,0))</f>
        <v>0.2</v>
      </c>
      <c r="L553" s="4" cm="1">
        <f t="array" ref="L553">INDEX(products!$A$1:$G$49,MATCH(orders!$D553,products!$A$1:$A$49,0),MATCH(orders!L$1,products!$A$1:$G$1,0))</f>
        <v>3.645</v>
      </c>
      <c r="M553" s="4">
        <f t="shared" si="24"/>
        <v>7.29</v>
      </c>
      <c r="N553" t="str">
        <f t="shared" si="25"/>
        <v>Excelsa</v>
      </c>
      <c r="O553" t="str">
        <f t="shared" si="26"/>
        <v>Dark</v>
      </c>
      <c r="P553" s="5" t="str">
        <f>IF(_xlfn.XLOOKUP(Orders[[#This Row],[Customer ID]],customers!A553:A1552,customers!I553:I1552,"")="Yes","Yes","No")</f>
        <v>No</v>
      </c>
    </row>
    <row r="554" spans="1:16">
      <c r="A554" s="2" t="s">
        <v>1128</v>
      </c>
      <c r="B554" s="3">
        <v>43761</v>
      </c>
      <c r="C554" s="2" t="s">
        <v>1129</v>
      </c>
      <c r="D554" t="s">
        <v>299</v>
      </c>
      <c r="E554" s="2">
        <v>4</v>
      </c>
      <c r="F554" s="2">
        <f>_xlfn.XLOOKUP(C554,customers!$A$1:$A$1001,customers!B553:B1553)</f>
        <v>0</v>
      </c>
      <c r="G554" s="2" t="str">
        <f>IF(_xlfn.XLOOKUP(C554,customers!$A$1:$A$1001,customers!$C$1:$C$1001,0)=0,"",(_xlfn.XLOOKUP(C554,customers!$A$1:$A$1001,customers!$C$1:$C$1001,0)))</f>
        <v>galbertsfc@etsy.com</v>
      </c>
      <c r="H554" s="2" t="str">
        <f>_xlfn.XLOOKUP(C554,customers!$A$1:$A$1001,customers!$G$1:$G$1001,,0)</f>
        <v>United Kingdom</v>
      </c>
      <c r="I554" t="str" cm="1">
        <f t="array" ref="I554">INDEX(products!$A$1:$G$49,MATCH(orders!$D554,products!$A$1:$A$49,0),MATCH(orders!I$1,products!$A$1:$G$1,0))</f>
        <v>Exc</v>
      </c>
      <c r="J554" t="str" cm="1">
        <f t="array" ref="J554">INDEX(products!$A$1:$G$49,MATCH(orders!$D554,products!$A$1:$A$49,0),MATCH(orders!J$1,products!$A$1:$G$1,0))</f>
        <v>L</v>
      </c>
      <c r="K554" cm="1">
        <f t="array" ref="K554">INDEX(products!$A$1:$G$49,MATCH(orders!$D554,products!$A$1:$A$49,0),MATCH(orders!K$1,products!$A$1:$G$1,0))</f>
        <v>0.2</v>
      </c>
      <c r="L554" s="4" cm="1">
        <f t="array" ref="L554">INDEX(products!$A$1:$G$49,MATCH(orders!$D554,products!$A$1:$A$49,0),MATCH(orders!L$1,products!$A$1:$G$1,0))</f>
        <v>4.455</v>
      </c>
      <c r="M554" s="4">
        <f t="shared" si="24"/>
        <v>17.82</v>
      </c>
      <c r="N554" t="str">
        <f t="shared" si="25"/>
        <v>Excelsa</v>
      </c>
      <c r="O554" t="str">
        <f t="shared" si="26"/>
        <v>Light</v>
      </c>
      <c r="P554" s="5" t="str">
        <f>IF(_xlfn.XLOOKUP(Orders[[#This Row],[Customer ID]],customers!A554:A1553,customers!I554:I1553,"")="Yes","Yes","No")</f>
        <v>Yes</v>
      </c>
    </row>
    <row r="555" spans="1:16">
      <c r="A555" s="2" t="s">
        <v>1130</v>
      </c>
      <c r="B555" s="3">
        <v>44085</v>
      </c>
      <c r="C555" s="2" t="s">
        <v>1131</v>
      </c>
      <c r="D555" t="s">
        <v>54</v>
      </c>
      <c r="E555" s="2">
        <v>5</v>
      </c>
      <c r="F555" s="2">
        <f>_xlfn.XLOOKUP(C555,customers!$A$1:$A$1001,customers!B554:B1554)</f>
        <v>0</v>
      </c>
      <c r="G555" s="2" t="str">
        <f>IF(_xlfn.XLOOKUP(C555,customers!$A$1:$A$1001,customers!$C$1:$C$1001,0)=0,"",(_xlfn.XLOOKUP(C555,customers!$A$1:$A$1001,customers!$C$1:$C$1001,0)))</f>
        <v>vpolglasefd@about.me</v>
      </c>
      <c r="H555" s="2" t="str">
        <f>_xlfn.XLOOKUP(C555,customers!$A$1:$A$1001,customers!$G$1:$G$1001,,0)</f>
        <v>United States</v>
      </c>
      <c r="I555" t="str" cm="1">
        <f t="array" ref="I555">INDEX(products!$A$1:$G$49,MATCH(orders!$D555,products!$A$1:$A$49,0),MATCH(orders!I$1,products!$A$1:$G$1,0))</f>
        <v>Exc</v>
      </c>
      <c r="J555" t="str" cm="1">
        <f t="array" ref="J555">INDEX(products!$A$1:$G$49,MATCH(orders!$D555,products!$A$1:$A$49,0),MATCH(orders!J$1,products!$A$1:$G$1,0))</f>
        <v>M</v>
      </c>
      <c r="K555" cm="1">
        <f t="array" ref="K555">INDEX(products!$A$1:$G$49,MATCH(orders!$D555,products!$A$1:$A$49,0),MATCH(orders!K$1,products!$A$1:$G$1,0))</f>
        <v>1</v>
      </c>
      <c r="L555" s="4" cm="1">
        <f t="array" ref="L555">INDEX(products!$A$1:$G$49,MATCH(orders!$D555,products!$A$1:$A$49,0),MATCH(orders!L$1,products!$A$1:$G$1,0))</f>
        <v>13.75</v>
      </c>
      <c r="M555" s="4">
        <f t="shared" si="24"/>
        <v>68.75</v>
      </c>
      <c r="N555" t="str">
        <f t="shared" si="25"/>
        <v>Excelsa</v>
      </c>
      <c r="O555" t="str">
        <f t="shared" si="26"/>
        <v>Medium</v>
      </c>
      <c r="P555" s="5" t="str">
        <f>IF(_xlfn.XLOOKUP(Orders[[#This Row],[Customer ID]],customers!A555:A1554,customers!I555:I1554,"")="Yes","Yes","No")</f>
        <v>No</v>
      </c>
    </row>
    <row r="556" spans="1:16">
      <c r="A556" s="2" t="s">
        <v>1132</v>
      </c>
      <c r="B556" s="3">
        <v>43737</v>
      </c>
      <c r="C556" s="2" t="s">
        <v>1133</v>
      </c>
      <c r="D556" t="s">
        <v>55</v>
      </c>
      <c r="E556" s="2">
        <v>2</v>
      </c>
      <c r="F556" s="2">
        <f>_xlfn.XLOOKUP(C556,customers!$A$1:$A$1001,customers!B555:B1555)</f>
        <v>0</v>
      </c>
      <c r="G556" s="2" t="str">
        <f>IF(_xlfn.XLOOKUP(C556,customers!$A$1:$A$1001,customers!$C$1:$C$1001,0)=0,"",(_xlfn.XLOOKUP(C556,customers!$A$1:$A$1001,customers!$C$1:$C$1001,0)))</f>
        <v/>
      </c>
      <c r="H556" s="2" t="str">
        <f>_xlfn.XLOOKUP(C556,customers!$A$1:$A$1001,customers!$G$1:$G$1001,,0)</f>
        <v>United Kingdom</v>
      </c>
      <c r="I556" t="str" cm="1">
        <f t="array" ref="I556">INDEX(products!$A$1:$G$49,MATCH(orders!$D556,products!$A$1:$A$49,0),MATCH(orders!I$1,products!$A$1:$G$1,0))</f>
        <v>Rob</v>
      </c>
      <c r="J556" t="str" cm="1">
        <f t="array" ref="J556">INDEX(products!$A$1:$G$49,MATCH(orders!$D556,products!$A$1:$A$49,0),MATCH(orders!J$1,products!$A$1:$G$1,0))</f>
        <v>L</v>
      </c>
      <c r="K556" cm="1">
        <f t="array" ref="K556">INDEX(products!$A$1:$G$49,MATCH(orders!$D556,products!$A$1:$A$49,0),MATCH(orders!K$1,products!$A$1:$G$1,0))</f>
        <v>2.5</v>
      </c>
      <c r="L556" s="4" cm="1">
        <f t="array" ref="L556">INDEX(products!$A$1:$G$49,MATCH(orders!$D556,products!$A$1:$A$49,0),MATCH(orders!L$1,products!$A$1:$G$1,0))</f>
        <v>27.485</v>
      </c>
      <c r="M556" s="4">
        <f t="shared" si="24"/>
        <v>54.97</v>
      </c>
      <c r="N556" t="str">
        <f t="shared" si="25"/>
        <v>Robusta</v>
      </c>
      <c r="O556" t="str">
        <f t="shared" si="26"/>
        <v>Light</v>
      </c>
      <c r="P556" s="5" t="str">
        <f>IF(_xlfn.XLOOKUP(Orders[[#This Row],[Customer ID]],customers!A556:A1555,customers!I556:I1555,"")="Yes","Yes","No")</f>
        <v>Yes</v>
      </c>
    </row>
    <row r="557" spans="1:16">
      <c r="A557" s="2" t="s">
        <v>1134</v>
      </c>
      <c r="B557" s="3">
        <v>44258</v>
      </c>
      <c r="C557" s="2" t="s">
        <v>1135</v>
      </c>
      <c r="D557" t="s">
        <v>54</v>
      </c>
      <c r="E557" s="2">
        <v>6</v>
      </c>
      <c r="F557" s="2">
        <f>_xlfn.XLOOKUP(C557,customers!$A$1:$A$1001,customers!B556:B1556)</f>
        <v>0</v>
      </c>
      <c r="G557" s="2" t="str">
        <f>IF(_xlfn.XLOOKUP(C557,customers!$A$1:$A$1001,customers!$C$1:$C$1001,0)=0,"",(_xlfn.XLOOKUP(C557,customers!$A$1:$A$1001,customers!$C$1:$C$1001,0)))</f>
        <v>sbuschff@so-net.ne.jp</v>
      </c>
      <c r="H557" s="2" t="str">
        <f>_xlfn.XLOOKUP(C557,customers!$A$1:$A$1001,customers!$G$1:$G$1001,,0)</f>
        <v>Ireland</v>
      </c>
      <c r="I557" t="str" cm="1">
        <f t="array" ref="I557">INDEX(products!$A$1:$G$49,MATCH(orders!$D557,products!$A$1:$A$49,0),MATCH(orders!I$1,products!$A$1:$G$1,0))</f>
        <v>Exc</v>
      </c>
      <c r="J557" t="str" cm="1">
        <f t="array" ref="J557">INDEX(products!$A$1:$G$49,MATCH(orders!$D557,products!$A$1:$A$49,0),MATCH(orders!J$1,products!$A$1:$G$1,0))</f>
        <v>M</v>
      </c>
      <c r="K557" cm="1">
        <f t="array" ref="K557">INDEX(products!$A$1:$G$49,MATCH(orders!$D557,products!$A$1:$A$49,0),MATCH(orders!K$1,products!$A$1:$G$1,0))</f>
        <v>1</v>
      </c>
      <c r="L557" s="4" cm="1">
        <f t="array" ref="L557">INDEX(products!$A$1:$G$49,MATCH(orders!$D557,products!$A$1:$A$49,0),MATCH(orders!L$1,products!$A$1:$G$1,0))</f>
        <v>13.75</v>
      </c>
      <c r="M557" s="4">
        <f t="shared" si="24"/>
        <v>82.5</v>
      </c>
      <c r="N557" t="str">
        <f t="shared" si="25"/>
        <v>Excelsa</v>
      </c>
      <c r="O557" t="str">
        <f t="shared" si="26"/>
        <v>Medium</v>
      </c>
      <c r="P557" s="5" t="str">
        <f>IF(_xlfn.XLOOKUP(Orders[[#This Row],[Customer ID]],customers!A557:A1556,customers!I557:I1556,"")="Yes","Yes","No")</f>
        <v>No</v>
      </c>
    </row>
    <row r="558" spans="1:16">
      <c r="A558" s="2" t="s">
        <v>1136</v>
      </c>
      <c r="B558" s="3">
        <v>44523</v>
      </c>
      <c r="C558" s="2" t="s">
        <v>1137</v>
      </c>
      <c r="D558" t="s">
        <v>122</v>
      </c>
      <c r="E558" s="2">
        <v>2</v>
      </c>
      <c r="F558" s="2">
        <f>_xlfn.XLOOKUP(C558,customers!$A$1:$A$1001,customers!B557:B1557)</f>
        <v>0</v>
      </c>
      <c r="G558" s="2" t="str">
        <f>IF(_xlfn.XLOOKUP(C558,customers!$A$1:$A$1001,customers!$C$1:$C$1001,0)=0,"",(_xlfn.XLOOKUP(C558,customers!$A$1:$A$1001,customers!$C$1:$C$1001,0)))</f>
        <v>craisbeckfg@webnode.com</v>
      </c>
      <c r="H558" s="2" t="str">
        <f>_xlfn.XLOOKUP(C558,customers!$A$1:$A$1001,customers!$G$1:$G$1001,,0)</f>
        <v>United States</v>
      </c>
      <c r="I558" t="str" cm="1">
        <f t="array" ref="I558">INDEX(products!$A$1:$G$49,MATCH(orders!$D558,products!$A$1:$A$49,0),MATCH(orders!I$1,products!$A$1:$G$1,0))</f>
        <v>Lib</v>
      </c>
      <c r="J558" t="str" cm="1">
        <f t="array" ref="J558">INDEX(products!$A$1:$G$49,MATCH(orders!$D558,products!$A$1:$A$49,0),MATCH(orders!J$1,products!$A$1:$G$1,0))</f>
        <v>M</v>
      </c>
      <c r="K558" cm="1">
        <f t="array" ref="K558">INDEX(products!$A$1:$G$49,MATCH(orders!$D558,products!$A$1:$A$49,0),MATCH(orders!K$1,products!$A$1:$G$1,0))</f>
        <v>0.2</v>
      </c>
      <c r="L558" s="4" cm="1">
        <f t="array" ref="L558">INDEX(products!$A$1:$G$49,MATCH(orders!$D558,products!$A$1:$A$49,0),MATCH(orders!L$1,products!$A$1:$G$1,0))</f>
        <v>4.365</v>
      </c>
      <c r="M558" s="4">
        <f t="shared" si="24"/>
        <v>8.73</v>
      </c>
      <c r="N558" t="str">
        <f t="shared" si="25"/>
        <v>Liberica</v>
      </c>
      <c r="O558" t="str">
        <f t="shared" si="26"/>
        <v>Medium</v>
      </c>
      <c r="P558" s="5" t="str">
        <f>IF(_xlfn.XLOOKUP(Orders[[#This Row],[Customer ID]],customers!A558:A1557,customers!I558:I1557,"")="Yes","Yes","No")</f>
        <v>Yes</v>
      </c>
    </row>
    <row r="559" spans="1:16">
      <c r="A559" s="2" t="s">
        <v>1138</v>
      </c>
      <c r="B559" s="3">
        <v>44506</v>
      </c>
      <c r="C559" s="2" t="s">
        <v>1033</v>
      </c>
      <c r="D559" t="s">
        <v>182</v>
      </c>
      <c r="E559" s="2">
        <v>4</v>
      </c>
      <c r="F559" s="2">
        <f>_xlfn.XLOOKUP(C559,customers!$A$1:$A$1001,customers!B558:B1558)</f>
        <v>0</v>
      </c>
      <c r="G559" s="2" t="str">
        <f>IF(_xlfn.XLOOKUP(C559,customers!$A$1:$A$1001,customers!$C$1:$C$1001,0)=0,"",(_xlfn.XLOOKUP(C559,customers!$A$1:$A$1001,customers!$C$1:$C$1001,0)))</f>
        <v>murione5@alexa.com</v>
      </c>
      <c r="H559" s="2" t="str">
        <f>_xlfn.XLOOKUP(C559,customers!$A$1:$A$1001,customers!$G$1:$G$1001,,0)</f>
        <v>Ireland</v>
      </c>
      <c r="I559" t="str" cm="1">
        <f t="array" ref="I559">INDEX(products!$A$1:$G$49,MATCH(orders!$D559,products!$A$1:$A$49,0),MATCH(orders!I$1,products!$A$1:$G$1,0))</f>
        <v>Exc</v>
      </c>
      <c r="J559" t="str" cm="1">
        <f t="array" ref="J559">INDEX(products!$A$1:$G$49,MATCH(orders!$D559,products!$A$1:$A$49,0),MATCH(orders!J$1,products!$A$1:$G$1,0))</f>
        <v>L</v>
      </c>
      <c r="K559" cm="1">
        <f t="array" ref="K559">INDEX(products!$A$1:$G$49,MATCH(orders!$D559,products!$A$1:$A$49,0),MATCH(orders!K$1,products!$A$1:$G$1,0))</f>
        <v>1</v>
      </c>
      <c r="L559" s="4" cm="1">
        <f t="array" ref="L559">INDEX(products!$A$1:$G$49,MATCH(orders!$D559,products!$A$1:$A$49,0),MATCH(orders!L$1,products!$A$1:$G$1,0))</f>
        <v>14.85</v>
      </c>
      <c r="M559" s="4">
        <f t="shared" si="24"/>
        <v>59.4</v>
      </c>
      <c r="N559" t="str">
        <f t="shared" si="25"/>
        <v>Excelsa</v>
      </c>
      <c r="O559" t="str">
        <f t="shared" si="26"/>
        <v>Light</v>
      </c>
      <c r="P559" s="5" t="str">
        <f>IF(_xlfn.XLOOKUP(Orders[[#This Row],[Customer ID]],customers!A559:A1558,customers!I559:I1558,"")="Yes","Yes","No")</f>
        <v>No</v>
      </c>
    </row>
    <row r="560" spans="1:16">
      <c r="A560" s="2" t="s">
        <v>1139</v>
      </c>
      <c r="B560" s="3">
        <v>44225</v>
      </c>
      <c r="C560" s="2" t="s">
        <v>1140</v>
      </c>
      <c r="D560" t="s">
        <v>83</v>
      </c>
      <c r="E560" s="2">
        <v>4</v>
      </c>
      <c r="F560" s="2">
        <f>_xlfn.XLOOKUP(C560,customers!$A$1:$A$1001,customers!B559:B1559)</f>
        <v>0</v>
      </c>
      <c r="G560" s="2" t="str">
        <f>IF(_xlfn.XLOOKUP(C560,customers!$A$1:$A$1001,customers!$C$1:$C$1001,0)=0,"",(_xlfn.XLOOKUP(C560,customers!$A$1:$A$1001,customers!$C$1:$C$1001,0)))</f>
        <v/>
      </c>
      <c r="H560" s="2" t="str">
        <f>_xlfn.XLOOKUP(C560,customers!$A$1:$A$1001,customers!$G$1:$G$1001,,0)</f>
        <v>United States</v>
      </c>
      <c r="I560" t="str" cm="1">
        <f t="array" ref="I560">INDEX(products!$A$1:$G$49,MATCH(orders!$D560,products!$A$1:$A$49,0),MATCH(orders!I$1,products!$A$1:$G$1,0))</f>
        <v>Lib</v>
      </c>
      <c r="J560" t="str" cm="1">
        <f t="array" ref="J560">INDEX(products!$A$1:$G$49,MATCH(orders!$D560,products!$A$1:$A$49,0),MATCH(orders!J$1,products!$A$1:$G$1,0))</f>
        <v>D</v>
      </c>
      <c r="K560" cm="1">
        <f t="array" ref="K560">INDEX(products!$A$1:$G$49,MATCH(orders!$D560,products!$A$1:$A$49,0),MATCH(orders!K$1,products!$A$1:$G$1,0))</f>
        <v>0.2</v>
      </c>
      <c r="L560" s="4" cm="1">
        <f t="array" ref="L560">INDEX(products!$A$1:$G$49,MATCH(orders!$D560,products!$A$1:$A$49,0),MATCH(orders!L$1,products!$A$1:$G$1,0))</f>
        <v>3.885</v>
      </c>
      <c r="M560" s="4">
        <f t="shared" si="24"/>
        <v>15.54</v>
      </c>
      <c r="N560" t="str">
        <f t="shared" si="25"/>
        <v>Liberica</v>
      </c>
      <c r="O560" t="str">
        <f t="shared" si="26"/>
        <v>Dark</v>
      </c>
      <c r="P560" s="5" t="str">
        <f>IF(_xlfn.XLOOKUP(Orders[[#This Row],[Customer ID]],customers!A560:A1559,customers!I560:I1559,"")="Yes","Yes","No")</f>
        <v>Yes</v>
      </c>
    </row>
    <row r="561" spans="1:16">
      <c r="A561" s="2" t="s">
        <v>1141</v>
      </c>
      <c r="B561" s="3">
        <v>44667</v>
      </c>
      <c r="C561" s="2" t="s">
        <v>1142</v>
      </c>
      <c r="D561" t="s">
        <v>51</v>
      </c>
      <c r="E561" s="2">
        <v>3</v>
      </c>
      <c r="F561" s="2">
        <f>_xlfn.XLOOKUP(C561,customers!$A$1:$A$1001,customers!B560:B1560)</f>
        <v>0</v>
      </c>
      <c r="G561" s="2" t="str">
        <f>IF(_xlfn.XLOOKUP(C561,customers!$A$1:$A$1001,customers!$C$1:$C$1001,0)=0,"",(_xlfn.XLOOKUP(C561,customers!$A$1:$A$1001,customers!$C$1:$C$1001,0)))</f>
        <v>raynoldfj@ustream.tv</v>
      </c>
      <c r="H561" s="2" t="str">
        <f>_xlfn.XLOOKUP(C561,customers!$A$1:$A$1001,customers!$G$1:$G$1001,,0)</f>
        <v>United States</v>
      </c>
      <c r="I561" t="str" cm="1">
        <f t="array" ref="I561">INDEX(products!$A$1:$G$49,MATCH(orders!$D561,products!$A$1:$A$49,0),MATCH(orders!I$1,products!$A$1:$G$1,0))</f>
        <v>Ara</v>
      </c>
      <c r="J561" t="str" cm="1">
        <f t="array" ref="J561">INDEX(products!$A$1:$G$49,MATCH(orders!$D561,products!$A$1:$A$49,0),MATCH(orders!J$1,products!$A$1:$G$1,0))</f>
        <v>L</v>
      </c>
      <c r="K561" cm="1">
        <f t="array" ref="K561">INDEX(products!$A$1:$G$49,MATCH(orders!$D561,products!$A$1:$A$49,0),MATCH(orders!K$1,products!$A$1:$G$1,0))</f>
        <v>1</v>
      </c>
      <c r="L561" s="4" cm="1">
        <f t="array" ref="L561">INDEX(products!$A$1:$G$49,MATCH(orders!$D561,products!$A$1:$A$49,0),MATCH(orders!L$1,products!$A$1:$G$1,0))</f>
        <v>12.95</v>
      </c>
      <c r="M561" s="4">
        <f t="shared" si="24"/>
        <v>38.85</v>
      </c>
      <c r="N561" t="str">
        <f t="shared" si="25"/>
        <v>Arabica</v>
      </c>
      <c r="O561" t="str">
        <f t="shared" si="26"/>
        <v>Light</v>
      </c>
      <c r="P561" s="5" t="str">
        <f>IF(_xlfn.XLOOKUP(Orders[[#This Row],[Customer ID]],customers!A561:A1560,customers!I561:I1560,"")="Yes","Yes","No")</f>
        <v>Yes</v>
      </c>
    </row>
    <row r="562" spans="1:16">
      <c r="A562" s="2" t="s">
        <v>1143</v>
      </c>
      <c r="B562" s="3">
        <v>44401</v>
      </c>
      <c r="C562" s="2" t="s">
        <v>1144</v>
      </c>
      <c r="D562" t="s">
        <v>157</v>
      </c>
      <c r="E562" s="2">
        <v>6</v>
      </c>
      <c r="F562" s="2">
        <f>_xlfn.XLOOKUP(C562,customers!$A$1:$A$1001,customers!B561:B1561)</f>
        <v>0</v>
      </c>
      <c r="G562" s="2" t="str">
        <f>IF(_xlfn.XLOOKUP(C562,customers!$A$1:$A$1001,customers!$C$1:$C$1001,0)=0,"",(_xlfn.XLOOKUP(C562,customers!$A$1:$A$1001,customers!$C$1:$C$1001,0)))</f>
        <v/>
      </c>
      <c r="H562" s="2" t="str">
        <f>_xlfn.XLOOKUP(C562,customers!$A$1:$A$1001,customers!$G$1:$G$1001,,0)</f>
        <v>United States</v>
      </c>
      <c r="I562" t="str" cm="1">
        <f t="array" ref="I562">INDEX(products!$A$1:$G$49,MATCH(orders!$D562,products!$A$1:$A$49,0),MATCH(orders!I$1,products!$A$1:$G$1,0))</f>
        <v>Exc</v>
      </c>
      <c r="J562" t="str" cm="1">
        <f t="array" ref="J562">INDEX(products!$A$1:$G$49,MATCH(orders!$D562,products!$A$1:$A$49,0),MATCH(orders!J$1,products!$A$1:$G$1,0))</f>
        <v>M</v>
      </c>
      <c r="K562" cm="1">
        <f t="array" ref="K562">INDEX(products!$A$1:$G$49,MATCH(orders!$D562,products!$A$1:$A$49,0),MATCH(orders!K$1,products!$A$1:$G$1,0))</f>
        <v>2.5</v>
      </c>
      <c r="L562" s="4" cm="1">
        <f t="array" ref="L562">INDEX(products!$A$1:$G$49,MATCH(orders!$D562,products!$A$1:$A$49,0),MATCH(orders!L$1,products!$A$1:$G$1,0))</f>
        <v>31.625</v>
      </c>
      <c r="M562" s="4">
        <f t="shared" si="24"/>
        <v>189.75</v>
      </c>
      <c r="N562" t="str">
        <f t="shared" si="25"/>
        <v>Excelsa</v>
      </c>
      <c r="O562" t="str">
        <f t="shared" si="26"/>
        <v>Medium</v>
      </c>
      <c r="P562" s="5" t="str">
        <f>IF(_xlfn.XLOOKUP(Orders[[#This Row],[Customer ID]],customers!A562:A1561,customers!I562:I1561,"")="Yes","Yes","No")</f>
        <v>Yes</v>
      </c>
    </row>
    <row r="563" spans="1:16">
      <c r="A563" s="2" t="s">
        <v>1145</v>
      </c>
      <c r="B563" s="3">
        <v>43688</v>
      </c>
      <c r="C563" s="2" t="s">
        <v>1146</v>
      </c>
      <c r="D563" t="s">
        <v>99</v>
      </c>
      <c r="E563" s="2">
        <v>6</v>
      </c>
      <c r="F563" s="2">
        <f>_xlfn.XLOOKUP(C563,customers!$A$1:$A$1001,customers!B562:B1562)</f>
        <v>0</v>
      </c>
      <c r="G563" s="2" t="str">
        <f>IF(_xlfn.XLOOKUP(C563,customers!$A$1:$A$1001,customers!$C$1:$C$1001,0)=0,"",(_xlfn.XLOOKUP(C563,customers!$A$1:$A$1001,customers!$C$1:$C$1001,0)))</f>
        <v/>
      </c>
      <c r="H563" s="2" t="str">
        <f>_xlfn.XLOOKUP(C563,customers!$A$1:$A$1001,customers!$G$1:$G$1001,,0)</f>
        <v>Ireland</v>
      </c>
      <c r="I563" t="str" cm="1">
        <f t="array" ref="I563">INDEX(products!$A$1:$G$49,MATCH(orders!$D563,products!$A$1:$A$49,0),MATCH(orders!I$1,products!$A$1:$G$1,0))</f>
        <v>Ara</v>
      </c>
      <c r="J563" t="str" cm="1">
        <f t="array" ref="J563">INDEX(products!$A$1:$G$49,MATCH(orders!$D563,products!$A$1:$A$49,0),MATCH(orders!J$1,products!$A$1:$G$1,0))</f>
        <v>D</v>
      </c>
      <c r="K563" cm="1">
        <f t="array" ref="K563">INDEX(products!$A$1:$G$49,MATCH(orders!$D563,products!$A$1:$A$49,0),MATCH(orders!K$1,products!$A$1:$G$1,0))</f>
        <v>0.2</v>
      </c>
      <c r="L563" s="4" cm="1">
        <f t="array" ref="L563">INDEX(products!$A$1:$G$49,MATCH(orders!$D563,products!$A$1:$A$49,0),MATCH(orders!L$1,products!$A$1:$G$1,0))</f>
        <v>2.985</v>
      </c>
      <c r="M563" s="4">
        <f t="shared" si="24"/>
        <v>17.91</v>
      </c>
      <c r="N563" t="str">
        <f t="shared" si="25"/>
        <v>Arabica</v>
      </c>
      <c r="O563" t="str">
        <f t="shared" si="26"/>
        <v>Dark</v>
      </c>
      <c r="P563" s="5" t="str">
        <f>IF(_xlfn.XLOOKUP(Orders[[#This Row],[Customer ID]],customers!A563:A1562,customers!I563:I1562,"")="Yes","Yes","No")</f>
        <v>Yes</v>
      </c>
    </row>
    <row r="564" spans="1:16">
      <c r="A564" s="2" t="s">
        <v>1147</v>
      </c>
      <c r="B564" s="3">
        <v>43669</v>
      </c>
      <c r="C564" s="2" t="s">
        <v>1148</v>
      </c>
      <c r="D564" t="s">
        <v>64</v>
      </c>
      <c r="E564" s="2">
        <v>6</v>
      </c>
      <c r="F564" s="2">
        <f>_xlfn.XLOOKUP(C564,customers!$A$1:$A$1001,customers!B563:B1563)</f>
        <v>0</v>
      </c>
      <c r="G564" s="2" t="str">
        <f>IF(_xlfn.XLOOKUP(C564,customers!$A$1:$A$1001,customers!$C$1:$C$1001,0)=0,"",(_xlfn.XLOOKUP(C564,customers!$A$1:$A$1001,customers!$C$1:$C$1001,0)))</f>
        <v>bgrecefm@naver.com</v>
      </c>
      <c r="H564" s="2" t="str">
        <f>_xlfn.XLOOKUP(C564,customers!$A$1:$A$1001,customers!$G$1:$G$1001,,0)</f>
        <v>United Kingdom</v>
      </c>
      <c r="I564" t="str" cm="1">
        <f t="array" ref="I564">INDEX(products!$A$1:$G$49,MATCH(orders!$D564,products!$A$1:$A$49,0),MATCH(orders!I$1,products!$A$1:$G$1,0))</f>
        <v>Lib</v>
      </c>
      <c r="J564" t="str" cm="1">
        <f t="array" ref="J564">INDEX(products!$A$1:$G$49,MATCH(orders!$D564,products!$A$1:$A$49,0),MATCH(orders!J$1,products!$A$1:$G$1,0))</f>
        <v>L</v>
      </c>
      <c r="K564" cm="1">
        <f t="array" ref="K564">INDEX(products!$A$1:$G$49,MATCH(orders!$D564,products!$A$1:$A$49,0),MATCH(orders!K$1,products!$A$1:$G$1,0))</f>
        <v>0.2</v>
      </c>
      <c r="L564" s="4" cm="1">
        <f t="array" ref="L564">INDEX(products!$A$1:$G$49,MATCH(orders!$D564,products!$A$1:$A$49,0),MATCH(orders!L$1,products!$A$1:$G$1,0))</f>
        <v>4.755</v>
      </c>
      <c r="M564" s="4">
        <f t="shared" si="24"/>
        <v>28.53</v>
      </c>
      <c r="N564" t="str">
        <f t="shared" si="25"/>
        <v>Liberica</v>
      </c>
      <c r="O564" t="str">
        <f t="shared" si="26"/>
        <v>Light</v>
      </c>
      <c r="P564" s="5" t="str">
        <f>IF(_xlfn.XLOOKUP(Orders[[#This Row],[Customer ID]],customers!A564:A1563,customers!I564:I1563,"")="Yes","Yes","No")</f>
        <v>No</v>
      </c>
    </row>
    <row r="565" spans="1:16">
      <c r="A565" s="2" t="s">
        <v>1149</v>
      </c>
      <c r="B565" s="3">
        <v>43991</v>
      </c>
      <c r="C565" s="2" t="s">
        <v>1150</v>
      </c>
      <c r="D565" t="s">
        <v>54</v>
      </c>
      <c r="E565" s="2">
        <v>6</v>
      </c>
      <c r="F565" s="2">
        <f>_xlfn.XLOOKUP(C565,customers!$A$1:$A$1001,customers!B564:B1564)</f>
        <v>0</v>
      </c>
      <c r="G565" s="2" t="str">
        <f>IF(_xlfn.XLOOKUP(C565,customers!$A$1:$A$1001,customers!$C$1:$C$1001,0)=0,"",(_xlfn.XLOOKUP(C565,customers!$A$1:$A$1001,customers!$C$1:$C$1001,0)))</f>
        <v>dflintiffg1@e-recht24.de</v>
      </c>
      <c r="H565" s="2" t="str">
        <f>_xlfn.XLOOKUP(C565,customers!$A$1:$A$1001,customers!$G$1:$G$1001,,0)</f>
        <v>United Kingdom</v>
      </c>
      <c r="I565" t="str" cm="1">
        <f t="array" ref="I565">INDEX(products!$A$1:$G$49,MATCH(orders!$D565,products!$A$1:$A$49,0),MATCH(orders!I$1,products!$A$1:$G$1,0))</f>
        <v>Exc</v>
      </c>
      <c r="J565" t="str" cm="1">
        <f t="array" ref="J565">INDEX(products!$A$1:$G$49,MATCH(orders!$D565,products!$A$1:$A$49,0),MATCH(orders!J$1,products!$A$1:$G$1,0))</f>
        <v>M</v>
      </c>
      <c r="K565" cm="1">
        <f t="array" ref="K565">INDEX(products!$A$1:$G$49,MATCH(orders!$D565,products!$A$1:$A$49,0),MATCH(orders!K$1,products!$A$1:$G$1,0))</f>
        <v>1</v>
      </c>
      <c r="L565" s="4" cm="1">
        <f t="array" ref="L565">INDEX(products!$A$1:$G$49,MATCH(orders!$D565,products!$A$1:$A$49,0),MATCH(orders!L$1,products!$A$1:$G$1,0))</f>
        <v>13.75</v>
      </c>
      <c r="M565" s="4">
        <f t="shared" si="24"/>
        <v>82.5</v>
      </c>
      <c r="N565" t="str">
        <f t="shared" si="25"/>
        <v>Excelsa</v>
      </c>
      <c r="O565" t="str">
        <f t="shared" si="26"/>
        <v>Medium</v>
      </c>
      <c r="P565" s="5" t="str">
        <f>IF(_xlfn.XLOOKUP(Orders[[#This Row],[Customer ID]],customers!A565:A1564,customers!I565:I1564,"")="Yes","Yes","No")</f>
        <v>No</v>
      </c>
    </row>
    <row r="566" spans="1:16">
      <c r="A566" s="2" t="s">
        <v>1151</v>
      </c>
      <c r="B566" s="3">
        <v>43883</v>
      </c>
      <c r="C566" s="2" t="s">
        <v>1152</v>
      </c>
      <c r="D566" t="s">
        <v>202</v>
      </c>
      <c r="E566" s="2">
        <v>2</v>
      </c>
      <c r="F566" s="2">
        <f>_xlfn.XLOOKUP(C566,customers!$A$1:$A$1001,customers!B565:B1565)</f>
        <v>0</v>
      </c>
      <c r="G566" s="2" t="str">
        <f>IF(_xlfn.XLOOKUP(C566,customers!$A$1:$A$1001,customers!$C$1:$C$1001,0)=0,"",(_xlfn.XLOOKUP(C566,customers!$A$1:$A$1001,customers!$C$1:$C$1001,0)))</f>
        <v>athysfo@cdc.gov</v>
      </c>
      <c r="H566" s="2" t="str">
        <f>_xlfn.XLOOKUP(C566,customers!$A$1:$A$1001,customers!$G$1:$G$1001,,0)</f>
        <v>United States</v>
      </c>
      <c r="I566" t="str" cm="1">
        <f t="array" ref="I566">INDEX(products!$A$1:$G$49,MATCH(orders!$D566,products!$A$1:$A$49,0),MATCH(orders!I$1,products!$A$1:$G$1,0))</f>
        <v>Rob</v>
      </c>
      <c r="J566" t="str" cm="1">
        <f t="array" ref="J566">INDEX(products!$A$1:$G$49,MATCH(orders!$D566,products!$A$1:$A$49,0),MATCH(orders!J$1,products!$A$1:$G$1,0))</f>
        <v>L</v>
      </c>
      <c r="K566" cm="1">
        <f t="array" ref="K566">INDEX(products!$A$1:$G$49,MATCH(orders!$D566,products!$A$1:$A$49,0),MATCH(orders!K$1,products!$A$1:$G$1,0))</f>
        <v>0.5</v>
      </c>
      <c r="L566" s="4" cm="1">
        <f t="array" ref="L566">INDEX(products!$A$1:$G$49,MATCH(orders!$D566,products!$A$1:$A$49,0),MATCH(orders!L$1,products!$A$1:$G$1,0))</f>
        <v>7.17</v>
      </c>
      <c r="M566" s="4">
        <f t="shared" si="24"/>
        <v>14.34</v>
      </c>
      <c r="N566" t="str">
        <f t="shared" si="25"/>
        <v>Robusta</v>
      </c>
      <c r="O566" t="str">
        <f t="shared" si="26"/>
        <v>Light</v>
      </c>
      <c r="P566" s="5" t="str">
        <f>IF(_xlfn.XLOOKUP(Orders[[#This Row],[Customer ID]],customers!A566:A1565,customers!I566:I1565,"")="Yes","Yes","No")</f>
        <v>No</v>
      </c>
    </row>
    <row r="567" spans="1:16">
      <c r="A567" s="2" t="s">
        <v>1153</v>
      </c>
      <c r="B567" s="3">
        <v>44031</v>
      </c>
      <c r="C567" s="2" t="s">
        <v>1154</v>
      </c>
      <c r="D567" t="s">
        <v>80</v>
      </c>
      <c r="E567" s="2">
        <v>4</v>
      </c>
      <c r="F567" s="2">
        <f>_xlfn.XLOOKUP(C567,customers!$A$1:$A$1001,customers!B566:B1566)</f>
        <v>0</v>
      </c>
      <c r="G567" s="2" t="str">
        <f>IF(_xlfn.XLOOKUP(C567,customers!$A$1:$A$1001,customers!$C$1:$C$1001,0)=0,"",(_xlfn.XLOOKUP(C567,customers!$A$1:$A$1001,customers!$C$1:$C$1001,0)))</f>
        <v>jchuggfp@about.me</v>
      </c>
      <c r="H567" s="2" t="str">
        <f>_xlfn.XLOOKUP(C567,customers!$A$1:$A$1001,customers!$G$1:$G$1001,,0)</f>
        <v>United States</v>
      </c>
      <c r="I567" t="str" cm="1">
        <f t="array" ref="I567">INDEX(products!$A$1:$G$49,MATCH(orders!$D567,products!$A$1:$A$49,0),MATCH(orders!I$1,products!$A$1:$G$1,0))</f>
        <v>Rob</v>
      </c>
      <c r="J567" t="str" cm="1">
        <f t="array" ref="J567">INDEX(products!$A$1:$G$49,MATCH(orders!$D567,products!$A$1:$A$49,0),MATCH(orders!J$1,products!$A$1:$G$1,0))</f>
        <v>D</v>
      </c>
      <c r="K567" cm="1">
        <f t="array" ref="K567">INDEX(products!$A$1:$G$49,MATCH(orders!$D567,products!$A$1:$A$49,0),MATCH(orders!K$1,products!$A$1:$G$1,0))</f>
        <v>2.5</v>
      </c>
      <c r="L567" s="4" cm="1">
        <f t="array" ref="L567">INDEX(products!$A$1:$G$49,MATCH(orders!$D567,products!$A$1:$A$49,0),MATCH(orders!L$1,products!$A$1:$G$1,0))</f>
        <v>20.585</v>
      </c>
      <c r="M567" s="4">
        <f t="shared" si="24"/>
        <v>82.34</v>
      </c>
      <c r="N567" t="str">
        <f t="shared" si="25"/>
        <v>Robusta</v>
      </c>
      <c r="O567" t="str">
        <f t="shared" si="26"/>
        <v>Dark</v>
      </c>
      <c r="P567" s="5" t="str">
        <f>IF(_xlfn.XLOOKUP(Orders[[#This Row],[Customer ID]],customers!A567:A1566,customers!I567:I1566,"")="Yes","Yes","No")</f>
        <v>No</v>
      </c>
    </row>
    <row r="568" spans="1:16">
      <c r="A568" s="2" t="s">
        <v>1155</v>
      </c>
      <c r="B568" s="3">
        <v>44459</v>
      </c>
      <c r="C568" s="2" t="s">
        <v>1156</v>
      </c>
      <c r="D568" t="s">
        <v>89</v>
      </c>
      <c r="E568" s="2">
        <v>6</v>
      </c>
      <c r="F568" s="2">
        <f>_xlfn.XLOOKUP(C568,customers!$A$1:$A$1001,customers!B567:B1567)</f>
        <v>0</v>
      </c>
      <c r="G568" s="2" t="str">
        <f>IF(_xlfn.XLOOKUP(C568,customers!$A$1:$A$1001,customers!$C$1:$C$1001,0)=0,"",(_xlfn.XLOOKUP(C568,customers!$A$1:$A$1001,customers!$C$1:$C$1001,0)))</f>
        <v>akelstonfq@sakura.ne.jp</v>
      </c>
      <c r="H568" s="2" t="str">
        <f>_xlfn.XLOOKUP(C568,customers!$A$1:$A$1001,customers!$G$1:$G$1001,,0)</f>
        <v>United States</v>
      </c>
      <c r="I568" t="str" cm="1">
        <f t="array" ref="I568">INDEX(products!$A$1:$G$49,MATCH(orders!$D568,products!$A$1:$A$49,0),MATCH(orders!I$1,products!$A$1:$G$1,0))</f>
        <v>Ara</v>
      </c>
      <c r="J568" t="str" cm="1">
        <f t="array" ref="J568">INDEX(products!$A$1:$G$49,MATCH(orders!$D568,products!$A$1:$A$49,0),MATCH(orders!J$1,products!$A$1:$G$1,0))</f>
        <v>M</v>
      </c>
      <c r="K568" cm="1">
        <f t="array" ref="K568">INDEX(products!$A$1:$G$49,MATCH(orders!$D568,products!$A$1:$A$49,0),MATCH(orders!K$1,products!$A$1:$G$1,0))</f>
        <v>0.2</v>
      </c>
      <c r="L568" s="4" cm="1">
        <f t="array" ref="L568">INDEX(products!$A$1:$G$49,MATCH(orders!$D568,products!$A$1:$A$49,0),MATCH(orders!L$1,products!$A$1:$G$1,0))</f>
        <v>3.375</v>
      </c>
      <c r="M568" s="4">
        <f t="shared" si="24"/>
        <v>20.25</v>
      </c>
      <c r="N568" t="str">
        <f t="shared" si="25"/>
        <v>Arabica</v>
      </c>
      <c r="O568" t="str">
        <f t="shared" si="26"/>
        <v>Medium</v>
      </c>
      <c r="P568" s="5" t="str">
        <f>IF(_xlfn.XLOOKUP(Orders[[#This Row],[Customer ID]],customers!A568:A1567,customers!I568:I1567,"")="Yes","Yes","No")</f>
        <v>Yes</v>
      </c>
    </row>
    <row r="569" spans="1:16">
      <c r="A569" s="2" t="s">
        <v>1157</v>
      </c>
      <c r="B569" s="3">
        <v>44318</v>
      </c>
      <c r="C569" s="2" t="s">
        <v>1158</v>
      </c>
      <c r="D569" t="s">
        <v>55</v>
      </c>
      <c r="E569" s="2">
        <v>6</v>
      </c>
      <c r="F569" s="2">
        <f>_xlfn.XLOOKUP(C569,customers!$A$1:$A$1001,customers!B568:B1568)</f>
        <v>0</v>
      </c>
      <c r="G569" s="2" t="str">
        <f>IF(_xlfn.XLOOKUP(C569,customers!$A$1:$A$1001,customers!$C$1:$C$1001,0)=0,"",(_xlfn.XLOOKUP(C569,customers!$A$1:$A$1001,customers!$C$1:$C$1001,0)))</f>
        <v/>
      </c>
      <c r="H569" s="2" t="str">
        <f>_xlfn.XLOOKUP(C569,customers!$A$1:$A$1001,customers!$G$1:$G$1001,,0)</f>
        <v>Ireland</v>
      </c>
      <c r="I569" t="str" cm="1">
        <f t="array" ref="I569">INDEX(products!$A$1:$G$49,MATCH(orders!$D569,products!$A$1:$A$49,0),MATCH(orders!I$1,products!$A$1:$G$1,0))</f>
        <v>Rob</v>
      </c>
      <c r="J569" t="str" cm="1">
        <f t="array" ref="J569">INDEX(products!$A$1:$G$49,MATCH(orders!$D569,products!$A$1:$A$49,0),MATCH(orders!J$1,products!$A$1:$G$1,0))</f>
        <v>L</v>
      </c>
      <c r="K569" cm="1">
        <f t="array" ref="K569">INDEX(products!$A$1:$G$49,MATCH(orders!$D569,products!$A$1:$A$49,0),MATCH(orders!K$1,products!$A$1:$G$1,0))</f>
        <v>2.5</v>
      </c>
      <c r="L569" s="4" cm="1">
        <f t="array" ref="L569">INDEX(products!$A$1:$G$49,MATCH(orders!$D569,products!$A$1:$A$49,0),MATCH(orders!L$1,products!$A$1:$G$1,0))</f>
        <v>27.485</v>
      </c>
      <c r="M569" s="4">
        <f t="shared" si="24"/>
        <v>164.91</v>
      </c>
      <c r="N569" t="str">
        <f t="shared" si="25"/>
        <v>Robusta</v>
      </c>
      <c r="O569" t="str">
        <f t="shared" si="26"/>
        <v>Light</v>
      </c>
      <c r="P569" s="5" t="str">
        <f>IF(_xlfn.XLOOKUP(Orders[[#This Row],[Customer ID]],customers!A569:A1568,customers!I569:I1568,"")="Yes","Yes","No")</f>
        <v>No</v>
      </c>
    </row>
    <row r="570" spans="1:16">
      <c r="A570" s="2" t="s">
        <v>1159</v>
      </c>
      <c r="B570" s="3">
        <v>44526</v>
      </c>
      <c r="C570" s="2" t="s">
        <v>1160</v>
      </c>
      <c r="D570" t="s">
        <v>64</v>
      </c>
      <c r="E570" s="2">
        <v>4</v>
      </c>
      <c r="F570" s="2">
        <f>_xlfn.XLOOKUP(C570,customers!$A$1:$A$1001,customers!B569:B1569)</f>
        <v>0</v>
      </c>
      <c r="G570" s="2" t="str">
        <f>IF(_xlfn.XLOOKUP(C570,customers!$A$1:$A$1001,customers!$C$1:$C$1001,0)=0,"",(_xlfn.XLOOKUP(C570,customers!$A$1:$A$1001,customers!$C$1:$C$1001,0)))</f>
        <v>cmottramfs@harvard.edu</v>
      </c>
      <c r="H570" s="2" t="str">
        <f>_xlfn.XLOOKUP(C570,customers!$A$1:$A$1001,customers!$G$1:$G$1001,,0)</f>
        <v>United States</v>
      </c>
      <c r="I570" t="str" cm="1">
        <f t="array" ref="I570">INDEX(products!$A$1:$G$49,MATCH(orders!$D570,products!$A$1:$A$49,0),MATCH(orders!I$1,products!$A$1:$G$1,0))</f>
        <v>Lib</v>
      </c>
      <c r="J570" t="str" cm="1">
        <f t="array" ref="J570">INDEX(products!$A$1:$G$49,MATCH(orders!$D570,products!$A$1:$A$49,0),MATCH(orders!J$1,products!$A$1:$G$1,0))</f>
        <v>L</v>
      </c>
      <c r="K570" cm="1">
        <f t="array" ref="K570">INDEX(products!$A$1:$G$49,MATCH(orders!$D570,products!$A$1:$A$49,0),MATCH(orders!K$1,products!$A$1:$G$1,0))</f>
        <v>0.2</v>
      </c>
      <c r="L570" s="4" cm="1">
        <f t="array" ref="L570">INDEX(products!$A$1:$G$49,MATCH(orders!$D570,products!$A$1:$A$49,0),MATCH(orders!L$1,products!$A$1:$G$1,0))</f>
        <v>4.755</v>
      </c>
      <c r="M570" s="4">
        <f t="shared" si="24"/>
        <v>19.02</v>
      </c>
      <c r="N570" t="str">
        <f t="shared" si="25"/>
        <v>Liberica</v>
      </c>
      <c r="O570" t="str">
        <f t="shared" si="26"/>
        <v>Light</v>
      </c>
      <c r="P570" s="5" t="str">
        <f>IF(_xlfn.XLOOKUP(Orders[[#This Row],[Customer ID]],customers!A570:A1569,customers!I570:I1569,"")="Yes","Yes","No")</f>
        <v>Yes</v>
      </c>
    </row>
    <row r="571" spans="1:16">
      <c r="A571" s="2" t="s">
        <v>1161</v>
      </c>
      <c r="B571" s="3">
        <v>43879</v>
      </c>
      <c r="C571" s="2" t="s">
        <v>1150</v>
      </c>
      <c r="D571" t="s">
        <v>163</v>
      </c>
      <c r="E571" s="2">
        <v>6</v>
      </c>
      <c r="F571" s="2">
        <f>_xlfn.XLOOKUP(C571,customers!$A$1:$A$1001,customers!B570:B1570)</f>
        <v>0</v>
      </c>
      <c r="G571" s="2" t="str">
        <f>IF(_xlfn.XLOOKUP(C571,customers!$A$1:$A$1001,customers!$C$1:$C$1001,0)=0,"",(_xlfn.XLOOKUP(C571,customers!$A$1:$A$1001,customers!$C$1:$C$1001,0)))</f>
        <v>dflintiffg1@e-recht24.de</v>
      </c>
      <c r="H571" s="2" t="str">
        <f>_xlfn.XLOOKUP(C571,customers!$A$1:$A$1001,customers!$G$1:$G$1001,,0)</f>
        <v>United Kingdom</v>
      </c>
      <c r="I571" t="str" cm="1">
        <f t="array" ref="I571">INDEX(products!$A$1:$G$49,MATCH(orders!$D571,products!$A$1:$A$49,0),MATCH(orders!I$1,products!$A$1:$G$1,0))</f>
        <v>Ara</v>
      </c>
      <c r="J571" t="str" cm="1">
        <f t="array" ref="J571">INDEX(products!$A$1:$G$49,MATCH(orders!$D571,products!$A$1:$A$49,0),MATCH(orders!J$1,products!$A$1:$G$1,0))</f>
        <v>D</v>
      </c>
      <c r="K571" cm="1">
        <f t="array" ref="K571">INDEX(products!$A$1:$G$49,MATCH(orders!$D571,products!$A$1:$A$49,0),MATCH(orders!K$1,products!$A$1:$G$1,0))</f>
        <v>2.5</v>
      </c>
      <c r="L571" s="4" cm="1">
        <f t="array" ref="L571">INDEX(products!$A$1:$G$49,MATCH(orders!$D571,products!$A$1:$A$49,0),MATCH(orders!L$1,products!$A$1:$G$1,0))</f>
        <v>22.885</v>
      </c>
      <c r="M571" s="4">
        <f t="shared" si="24"/>
        <v>137.31</v>
      </c>
      <c r="N571" t="str">
        <f t="shared" si="25"/>
        <v>Arabica</v>
      </c>
      <c r="O571" t="str">
        <f t="shared" si="26"/>
        <v>Dark</v>
      </c>
      <c r="P571" s="5" t="str">
        <f>IF(_xlfn.XLOOKUP(Orders[[#This Row],[Customer ID]],customers!A571:A1570,customers!I571:I1570,"")="Yes","Yes","No")</f>
        <v>No</v>
      </c>
    </row>
    <row r="572" spans="1:16">
      <c r="A572" s="2" t="s">
        <v>1162</v>
      </c>
      <c r="B572" s="3">
        <v>43928</v>
      </c>
      <c r="C572" s="2" t="s">
        <v>1163</v>
      </c>
      <c r="D572" t="s">
        <v>112</v>
      </c>
      <c r="E572" s="2">
        <v>4</v>
      </c>
      <c r="F572" s="2">
        <f>_xlfn.XLOOKUP(C572,customers!$A$1:$A$1001,customers!B571:B1571)</f>
        <v>0</v>
      </c>
      <c r="G572" s="2" t="str">
        <f>IF(_xlfn.XLOOKUP(C572,customers!$A$1:$A$1001,customers!$C$1:$C$1001,0)=0,"",(_xlfn.XLOOKUP(C572,customers!$A$1:$A$1001,customers!$C$1:$C$1001,0)))</f>
        <v>dsangwinfu@weebly.com</v>
      </c>
      <c r="H572" s="2" t="str">
        <f>_xlfn.XLOOKUP(C572,customers!$A$1:$A$1001,customers!$G$1:$G$1001,,0)</f>
        <v>United States</v>
      </c>
      <c r="I572" t="str" cm="1">
        <f t="array" ref="I572">INDEX(products!$A$1:$G$49,MATCH(orders!$D572,products!$A$1:$A$49,0),MATCH(orders!I$1,products!$A$1:$G$1,0))</f>
        <v>Ara</v>
      </c>
      <c r="J572" t="str" cm="1">
        <f t="array" ref="J572">INDEX(products!$A$1:$G$49,MATCH(orders!$D572,products!$A$1:$A$49,0),MATCH(orders!J$1,products!$A$1:$G$1,0))</f>
        <v>M</v>
      </c>
      <c r="K572" cm="1">
        <f t="array" ref="K572">INDEX(products!$A$1:$G$49,MATCH(orders!$D572,products!$A$1:$A$49,0),MATCH(orders!K$1,products!$A$1:$G$1,0))</f>
        <v>0.5</v>
      </c>
      <c r="L572" s="4" cm="1">
        <f t="array" ref="L572">INDEX(products!$A$1:$G$49,MATCH(orders!$D572,products!$A$1:$A$49,0),MATCH(orders!L$1,products!$A$1:$G$1,0))</f>
        <v>6.75</v>
      </c>
      <c r="M572" s="4">
        <f t="shared" si="24"/>
        <v>27</v>
      </c>
      <c r="N572" t="str">
        <f t="shared" si="25"/>
        <v>Arabica</v>
      </c>
      <c r="O572" t="str">
        <f t="shared" si="26"/>
        <v>Medium</v>
      </c>
      <c r="P572" s="5" t="str">
        <f>IF(_xlfn.XLOOKUP(Orders[[#This Row],[Customer ID]],customers!A572:A1571,customers!I572:I1571,"")="Yes","Yes","No")</f>
        <v>No</v>
      </c>
    </row>
    <row r="573" spans="1:16">
      <c r="A573" s="2" t="s">
        <v>1164</v>
      </c>
      <c r="B573" s="3">
        <v>44592</v>
      </c>
      <c r="C573" s="2" t="s">
        <v>1165</v>
      </c>
      <c r="D573" t="s">
        <v>221</v>
      </c>
      <c r="E573" s="2">
        <v>4</v>
      </c>
      <c r="F573" s="2">
        <f>_xlfn.XLOOKUP(C573,customers!$A$1:$A$1001,customers!B572:B1572)</f>
        <v>0</v>
      </c>
      <c r="G573" s="2" t="str">
        <f>IF(_xlfn.XLOOKUP(C573,customers!$A$1:$A$1001,customers!$C$1:$C$1001,0)=0,"",(_xlfn.XLOOKUP(C573,customers!$A$1:$A$1001,customers!$C$1:$C$1001,0)))</f>
        <v>eaizikowitzfv@virginia.edu</v>
      </c>
      <c r="H573" s="2" t="str">
        <f>_xlfn.XLOOKUP(C573,customers!$A$1:$A$1001,customers!$G$1:$G$1001,,0)</f>
        <v>United Kingdom</v>
      </c>
      <c r="I573" t="str" cm="1">
        <f t="array" ref="I573">INDEX(products!$A$1:$G$49,MATCH(orders!$D573,products!$A$1:$A$49,0),MATCH(orders!I$1,products!$A$1:$G$1,0))</f>
        <v>Exc</v>
      </c>
      <c r="J573" t="str" cm="1">
        <f t="array" ref="J573">INDEX(products!$A$1:$G$49,MATCH(orders!$D573,products!$A$1:$A$49,0),MATCH(orders!J$1,products!$A$1:$G$1,0))</f>
        <v>L</v>
      </c>
      <c r="K573" cm="1">
        <f t="array" ref="K573">INDEX(products!$A$1:$G$49,MATCH(orders!$D573,products!$A$1:$A$49,0),MATCH(orders!K$1,products!$A$1:$G$1,0))</f>
        <v>0.5</v>
      </c>
      <c r="L573" s="4" cm="1">
        <f t="array" ref="L573">INDEX(products!$A$1:$G$49,MATCH(orders!$D573,products!$A$1:$A$49,0),MATCH(orders!L$1,products!$A$1:$G$1,0))</f>
        <v>8.91</v>
      </c>
      <c r="M573" s="4">
        <f t="shared" si="24"/>
        <v>35.64</v>
      </c>
      <c r="N573" t="str">
        <f t="shared" si="25"/>
        <v>Excelsa</v>
      </c>
      <c r="O573" t="str">
        <f t="shared" si="26"/>
        <v>Light</v>
      </c>
      <c r="P573" s="5" t="str">
        <f>IF(_xlfn.XLOOKUP(Orders[[#This Row],[Customer ID]],customers!A573:A1572,customers!I573:I1572,"")="Yes","Yes","No")</f>
        <v>No</v>
      </c>
    </row>
    <row r="574" spans="1:16">
      <c r="A574" s="2" t="s">
        <v>1166</v>
      </c>
      <c r="B574" s="3">
        <v>43515</v>
      </c>
      <c r="C574" s="2" t="s">
        <v>1167</v>
      </c>
      <c r="D574" t="s">
        <v>99</v>
      </c>
      <c r="E574" s="2">
        <v>2</v>
      </c>
      <c r="F574" s="2">
        <f>_xlfn.XLOOKUP(C574,customers!$A$1:$A$1001,customers!B573:B1573)</f>
        <v>0</v>
      </c>
      <c r="G574" s="2" t="str">
        <f>IF(_xlfn.XLOOKUP(C574,customers!$A$1:$A$1001,customers!$C$1:$C$1001,0)=0,"",(_xlfn.XLOOKUP(C574,customers!$A$1:$A$1001,customers!$C$1:$C$1001,0)))</f>
        <v/>
      </c>
      <c r="H574" s="2" t="str">
        <f>_xlfn.XLOOKUP(C574,customers!$A$1:$A$1001,customers!$G$1:$G$1001,,0)</f>
        <v>United States</v>
      </c>
      <c r="I574" t="str" cm="1">
        <f t="array" ref="I574">INDEX(products!$A$1:$G$49,MATCH(orders!$D574,products!$A$1:$A$49,0),MATCH(orders!I$1,products!$A$1:$G$1,0))</f>
        <v>Ara</v>
      </c>
      <c r="J574" t="str" cm="1">
        <f t="array" ref="J574">INDEX(products!$A$1:$G$49,MATCH(orders!$D574,products!$A$1:$A$49,0),MATCH(orders!J$1,products!$A$1:$G$1,0))</f>
        <v>D</v>
      </c>
      <c r="K574" cm="1">
        <f t="array" ref="K574">INDEX(products!$A$1:$G$49,MATCH(orders!$D574,products!$A$1:$A$49,0),MATCH(orders!K$1,products!$A$1:$G$1,0))</f>
        <v>0.2</v>
      </c>
      <c r="L574" s="4" cm="1">
        <f t="array" ref="L574">INDEX(products!$A$1:$G$49,MATCH(orders!$D574,products!$A$1:$A$49,0),MATCH(orders!L$1,products!$A$1:$G$1,0))</f>
        <v>2.985</v>
      </c>
      <c r="M574" s="4">
        <f t="shared" si="24"/>
        <v>5.97</v>
      </c>
      <c r="N574" t="str">
        <f t="shared" si="25"/>
        <v>Arabica</v>
      </c>
      <c r="O574" t="str">
        <f t="shared" si="26"/>
        <v>Dark</v>
      </c>
      <c r="P574" s="5" t="str">
        <f>IF(_xlfn.XLOOKUP(Orders[[#This Row],[Customer ID]],customers!A574:A1573,customers!I574:I1573,"")="Yes","Yes","No")</f>
        <v>Yes</v>
      </c>
    </row>
    <row r="575" spans="1:16">
      <c r="A575" s="2" t="s">
        <v>1168</v>
      </c>
      <c r="B575" s="3">
        <v>43781</v>
      </c>
      <c r="C575" s="2" t="s">
        <v>1169</v>
      </c>
      <c r="D575" t="s">
        <v>106</v>
      </c>
      <c r="E575" s="2">
        <v>6</v>
      </c>
      <c r="F575" s="2">
        <f>_xlfn.XLOOKUP(C575,customers!$A$1:$A$1001,customers!B574:B1574)</f>
        <v>0</v>
      </c>
      <c r="G575" s="2" t="str">
        <f>IF(_xlfn.XLOOKUP(C575,customers!$A$1:$A$1001,customers!$C$1:$C$1001,0)=0,"",(_xlfn.XLOOKUP(C575,customers!$A$1:$A$1001,customers!$C$1:$C$1001,0)))</f>
        <v>cvenourfx@ask.com</v>
      </c>
      <c r="H575" s="2" t="str">
        <f>_xlfn.XLOOKUP(C575,customers!$A$1:$A$1001,customers!$G$1:$G$1001,,0)</f>
        <v>United States</v>
      </c>
      <c r="I575" t="str" cm="1">
        <f t="array" ref="I575">INDEX(products!$A$1:$G$49,MATCH(orders!$D575,products!$A$1:$A$49,0),MATCH(orders!I$1,products!$A$1:$G$1,0))</f>
        <v>Ara</v>
      </c>
      <c r="J575" t="str" cm="1">
        <f t="array" ref="J575">INDEX(products!$A$1:$G$49,MATCH(orders!$D575,products!$A$1:$A$49,0),MATCH(orders!J$1,products!$A$1:$G$1,0))</f>
        <v>M</v>
      </c>
      <c r="K575" cm="1">
        <f t="array" ref="K575">INDEX(products!$A$1:$G$49,MATCH(orders!$D575,products!$A$1:$A$49,0),MATCH(orders!K$1,products!$A$1:$G$1,0))</f>
        <v>1</v>
      </c>
      <c r="L575" s="4" cm="1">
        <f t="array" ref="L575">INDEX(products!$A$1:$G$49,MATCH(orders!$D575,products!$A$1:$A$49,0),MATCH(orders!L$1,products!$A$1:$G$1,0))</f>
        <v>11.25</v>
      </c>
      <c r="M575" s="4">
        <f t="shared" si="24"/>
        <v>67.5</v>
      </c>
      <c r="N575" t="str">
        <f t="shared" si="25"/>
        <v>Arabica</v>
      </c>
      <c r="O575" t="str">
        <f t="shared" si="26"/>
        <v>Medium</v>
      </c>
      <c r="P575" s="5" t="str">
        <f>IF(_xlfn.XLOOKUP(Orders[[#This Row],[Customer ID]],customers!A575:A1574,customers!I575:I1574,"")="Yes","Yes","No")</f>
        <v>No</v>
      </c>
    </row>
    <row r="576" spans="1:16">
      <c r="A576" s="2" t="s">
        <v>1170</v>
      </c>
      <c r="B576" s="3">
        <v>44697</v>
      </c>
      <c r="C576" s="2" t="s">
        <v>1171</v>
      </c>
      <c r="D576" t="s">
        <v>227</v>
      </c>
      <c r="E576" s="2">
        <v>6</v>
      </c>
      <c r="F576" s="2">
        <f>_xlfn.XLOOKUP(C576,customers!$A$1:$A$1001,customers!B575:B1575)</f>
        <v>0</v>
      </c>
      <c r="G576" s="2" t="str">
        <f>IF(_xlfn.XLOOKUP(C576,customers!$A$1:$A$1001,customers!$C$1:$C$1001,0)=0,"",(_xlfn.XLOOKUP(C576,customers!$A$1:$A$1001,customers!$C$1:$C$1001,0)))</f>
        <v>mharbyfy@163.com</v>
      </c>
      <c r="H576" s="2" t="str">
        <f>_xlfn.XLOOKUP(C576,customers!$A$1:$A$1001,customers!$G$1:$G$1001,,0)</f>
        <v>United States</v>
      </c>
      <c r="I576" t="str" cm="1">
        <f t="array" ref="I576">INDEX(products!$A$1:$G$49,MATCH(orders!$D576,products!$A$1:$A$49,0),MATCH(orders!I$1,products!$A$1:$G$1,0))</f>
        <v>Rob</v>
      </c>
      <c r="J576" t="str" cm="1">
        <f t="array" ref="J576">INDEX(products!$A$1:$G$49,MATCH(orders!$D576,products!$A$1:$A$49,0),MATCH(orders!J$1,products!$A$1:$G$1,0))</f>
        <v>L</v>
      </c>
      <c r="K576" cm="1">
        <f t="array" ref="K576">INDEX(products!$A$1:$G$49,MATCH(orders!$D576,products!$A$1:$A$49,0),MATCH(orders!K$1,products!$A$1:$G$1,0))</f>
        <v>0.2</v>
      </c>
      <c r="L576" s="4" cm="1">
        <f t="array" ref="L576">INDEX(products!$A$1:$G$49,MATCH(orders!$D576,products!$A$1:$A$49,0),MATCH(orders!L$1,products!$A$1:$G$1,0))</f>
        <v>3.585</v>
      </c>
      <c r="M576" s="4">
        <f t="shared" si="24"/>
        <v>21.51</v>
      </c>
      <c r="N576" t="str">
        <f t="shared" si="25"/>
        <v>Robusta</v>
      </c>
      <c r="O576" t="str">
        <f t="shared" si="26"/>
        <v>Light</v>
      </c>
      <c r="P576" s="5" t="str">
        <f>IF(_xlfn.XLOOKUP(Orders[[#This Row],[Customer ID]],customers!A576:A1575,customers!I576:I1575,"")="Yes","Yes","No")</f>
        <v>Yes</v>
      </c>
    </row>
    <row r="577" spans="1:16">
      <c r="A577" s="2" t="s">
        <v>1172</v>
      </c>
      <c r="B577" s="3">
        <v>44239</v>
      </c>
      <c r="C577" s="2" t="s">
        <v>1173</v>
      </c>
      <c r="D577" t="s">
        <v>242</v>
      </c>
      <c r="E577" s="2">
        <v>2</v>
      </c>
      <c r="F577" s="2">
        <f>_xlfn.XLOOKUP(C577,customers!$A$1:$A$1001,customers!B576:B1576)</f>
        <v>0</v>
      </c>
      <c r="G577" s="2" t="str">
        <f>IF(_xlfn.XLOOKUP(C577,customers!$A$1:$A$1001,customers!$C$1:$C$1001,0)=0,"",(_xlfn.XLOOKUP(C577,customers!$A$1:$A$1001,customers!$C$1:$C$1001,0)))</f>
        <v>rthickpennyfz@cafepress.com</v>
      </c>
      <c r="H577" s="2" t="str">
        <f>_xlfn.XLOOKUP(C577,customers!$A$1:$A$1001,customers!$G$1:$G$1001,,0)</f>
        <v>United States</v>
      </c>
      <c r="I577" t="str" cm="1">
        <f t="array" ref="I577">INDEX(products!$A$1:$G$49,MATCH(orders!$D577,products!$A$1:$A$49,0),MATCH(orders!I$1,products!$A$1:$G$1,0))</f>
        <v>Lib</v>
      </c>
      <c r="J577" t="str" cm="1">
        <f t="array" ref="J577">INDEX(products!$A$1:$G$49,MATCH(orders!$D577,products!$A$1:$A$49,0),MATCH(orders!J$1,products!$A$1:$G$1,0))</f>
        <v>M</v>
      </c>
      <c r="K577" cm="1">
        <f t="array" ref="K577">INDEX(products!$A$1:$G$49,MATCH(orders!$D577,products!$A$1:$A$49,0),MATCH(orders!K$1,products!$A$1:$G$1,0))</f>
        <v>2.5</v>
      </c>
      <c r="L577" s="4" cm="1">
        <f t="array" ref="L577">INDEX(products!$A$1:$G$49,MATCH(orders!$D577,products!$A$1:$A$49,0),MATCH(orders!L$1,products!$A$1:$G$1,0))</f>
        <v>33.465</v>
      </c>
      <c r="M577" s="4">
        <f t="shared" si="24"/>
        <v>66.93</v>
      </c>
      <c r="N577" t="str">
        <f t="shared" si="25"/>
        <v>Liberica</v>
      </c>
      <c r="O577" t="str">
        <f t="shared" si="26"/>
        <v>Medium</v>
      </c>
      <c r="P577" s="5" t="str">
        <f>IF(_xlfn.XLOOKUP(Orders[[#This Row],[Customer ID]],customers!A577:A1576,customers!I577:I1576,"")="Yes","Yes","No")</f>
        <v>No</v>
      </c>
    </row>
    <row r="578" spans="1:16">
      <c r="A578" s="2" t="s">
        <v>1174</v>
      </c>
      <c r="B578" s="3">
        <v>44290</v>
      </c>
      <c r="C578" s="2" t="s">
        <v>1175</v>
      </c>
      <c r="D578" t="s">
        <v>99</v>
      </c>
      <c r="E578" s="2">
        <v>6</v>
      </c>
      <c r="F578" s="2">
        <f>_xlfn.XLOOKUP(C578,customers!$A$1:$A$1001,customers!B577:B1577)</f>
        <v>0</v>
      </c>
      <c r="G578" s="2" t="str">
        <f>IF(_xlfn.XLOOKUP(C578,customers!$A$1:$A$1001,customers!$C$1:$C$1001,0)=0,"",(_xlfn.XLOOKUP(C578,customers!$A$1:$A$1001,customers!$C$1:$C$1001,0)))</f>
        <v>pormerodg0@redcross.org</v>
      </c>
      <c r="H578" s="2" t="str">
        <f>_xlfn.XLOOKUP(C578,customers!$A$1:$A$1001,customers!$G$1:$G$1001,,0)</f>
        <v>United States</v>
      </c>
      <c r="I578" t="str" cm="1">
        <f t="array" ref="I578">INDEX(products!$A$1:$G$49,MATCH(orders!$D578,products!$A$1:$A$49,0),MATCH(orders!I$1,products!$A$1:$G$1,0))</f>
        <v>Ara</v>
      </c>
      <c r="J578" t="str" cm="1">
        <f t="array" ref="J578">INDEX(products!$A$1:$G$49,MATCH(orders!$D578,products!$A$1:$A$49,0),MATCH(orders!J$1,products!$A$1:$G$1,0))</f>
        <v>D</v>
      </c>
      <c r="K578" cm="1">
        <f t="array" ref="K578">INDEX(products!$A$1:$G$49,MATCH(orders!$D578,products!$A$1:$A$49,0),MATCH(orders!K$1,products!$A$1:$G$1,0))</f>
        <v>0.2</v>
      </c>
      <c r="L578" s="4" cm="1">
        <f t="array" ref="L578">INDEX(products!$A$1:$G$49,MATCH(orders!$D578,products!$A$1:$A$49,0),MATCH(orders!L$1,products!$A$1:$G$1,0))</f>
        <v>2.985</v>
      </c>
      <c r="M578" s="4">
        <f t="shared" si="24"/>
        <v>17.91</v>
      </c>
      <c r="N578" t="str">
        <f t="shared" si="25"/>
        <v>Arabica</v>
      </c>
      <c r="O578" t="str">
        <f t="shared" si="26"/>
        <v>Dark</v>
      </c>
      <c r="P578" s="5" t="str">
        <f>IF(_xlfn.XLOOKUP(Orders[[#This Row],[Customer ID]],customers!A578:A1577,customers!I578:I1577,"")="Yes","Yes","No")</f>
        <v>No</v>
      </c>
    </row>
    <row r="579" spans="1:16">
      <c r="A579" s="2" t="s">
        <v>1176</v>
      </c>
      <c r="B579" s="3">
        <v>44410</v>
      </c>
      <c r="C579" s="2" t="s">
        <v>1150</v>
      </c>
      <c r="D579" t="s">
        <v>141</v>
      </c>
      <c r="E579" s="2">
        <v>4</v>
      </c>
      <c r="F579" s="2">
        <f>_xlfn.XLOOKUP(C579,customers!$A$1:$A$1001,customers!B578:B1578)</f>
        <v>0</v>
      </c>
      <c r="G579" s="2" t="str">
        <f>IF(_xlfn.XLOOKUP(C579,customers!$A$1:$A$1001,customers!$C$1:$C$1001,0)=0,"",(_xlfn.XLOOKUP(C579,customers!$A$1:$A$1001,customers!$C$1:$C$1001,0)))</f>
        <v>dflintiffg1@e-recht24.de</v>
      </c>
      <c r="H579" s="2" t="str">
        <f>_xlfn.XLOOKUP(C579,customers!$A$1:$A$1001,customers!$G$1:$G$1001,,0)</f>
        <v>United Kingdom</v>
      </c>
      <c r="I579" t="str" cm="1">
        <f t="array" ref="I579">INDEX(products!$A$1:$G$49,MATCH(orders!$D579,products!$A$1:$A$49,0),MATCH(orders!I$1,products!$A$1:$G$1,0))</f>
        <v>Lib</v>
      </c>
      <c r="J579" t="str" cm="1">
        <f t="array" ref="J579">INDEX(products!$A$1:$G$49,MATCH(orders!$D579,products!$A$1:$A$49,0),MATCH(orders!J$1,products!$A$1:$G$1,0))</f>
        <v>M</v>
      </c>
      <c r="K579" cm="1">
        <f t="array" ref="K579">INDEX(products!$A$1:$G$49,MATCH(orders!$D579,products!$A$1:$A$49,0),MATCH(orders!K$1,products!$A$1:$G$1,0))</f>
        <v>1</v>
      </c>
      <c r="L579" s="4" cm="1">
        <f t="array" ref="L579">INDEX(products!$A$1:$G$49,MATCH(orders!$D579,products!$A$1:$A$49,0),MATCH(orders!L$1,products!$A$1:$G$1,0))</f>
        <v>14.55</v>
      </c>
      <c r="M579" s="4">
        <f t="shared" ref="M579:M642" si="27">L579*E579</f>
        <v>58.2</v>
      </c>
      <c r="N579" t="str">
        <f t="shared" ref="N579:N642" si="28">IF(I579="Rob","Robusta",IF(I579="Exc","Excelsa",IF(I579="Ara","Arabica",IF(I579="Lib","Liberica",""))))</f>
        <v>Liberica</v>
      </c>
      <c r="O579" t="str">
        <f t="shared" ref="O579:O642" si="29">IF(J579="M","Medium",IF(J579="L","Light",IF(J579="D","Dark","")))</f>
        <v>Medium</v>
      </c>
      <c r="P579" s="5" t="str">
        <f>IF(_xlfn.XLOOKUP(Orders[[#This Row],[Customer ID]],customers!A579:A1578,customers!I579:I1578,"")="Yes","Yes","No")</f>
        <v>No</v>
      </c>
    </row>
    <row r="580" spans="1:16">
      <c r="A580" s="2" t="s">
        <v>1177</v>
      </c>
      <c r="B580" s="3">
        <v>44720</v>
      </c>
      <c r="C580" s="2" t="s">
        <v>1178</v>
      </c>
      <c r="D580" t="s">
        <v>299</v>
      </c>
      <c r="E580" s="2">
        <v>3</v>
      </c>
      <c r="F580" s="2">
        <f>_xlfn.XLOOKUP(C580,customers!$A$1:$A$1001,customers!B579:B1579)</f>
        <v>0</v>
      </c>
      <c r="G580" s="2" t="str">
        <f>IF(_xlfn.XLOOKUP(C580,customers!$A$1:$A$1001,customers!$C$1:$C$1001,0)=0,"",(_xlfn.XLOOKUP(C580,customers!$A$1:$A$1001,customers!$C$1:$C$1001,0)))</f>
        <v>tzanettig2@gravatar.com</v>
      </c>
      <c r="H580" s="2" t="str">
        <f>_xlfn.XLOOKUP(C580,customers!$A$1:$A$1001,customers!$G$1:$G$1001,,0)</f>
        <v>Ireland</v>
      </c>
      <c r="I580" t="str" cm="1">
        <f t="array" ref="I580">INDEX(products!$A$1:$G$49,MATCH(orders!$D580,products!$A$1:$A$49,0),MATCH(orders!I$1,products!$A$1:$G$1,0))</f>
        <v>Exc</v>
      </c>
      <c r="J580" t="str" cm="1">
        <f t="array" ref="J580">INDEX(products!$A$1:$G$49,MATCH(orders!$D580,products!$A$1:$A$49,0),MATCH(orders!J$1,products!$A$1:$G$1,0))</f>
        <v>L</v>
      </c>
      <c r="K580" cm="1">
        <f t="array" ref="K580">INDEX(products!$A$1:$G$49,MATCH(orders!$D580,products!$A$1:$A$49,0),MATCH(orders!K$1,products!$A$1:$G$1,0))</f>
        <v>0.2</v>
      </c>
      <c r="L580" s="4" cm="1">
        <f t="array" ref="L580">INDEX(products!$A$1:$G$49,MATCH(orders!$D580,products!$A$1:$A$49,0),MATCH(orders!L$1,products!$A$1:$G$1,0))</f>
        <v>4.455</v>
      </c>
      <c r="M580" s="4">
        <f t="shared" si="27"/>
        <v>13.365</v>
      </c>
      <c r="N580" t="str">
        <f t="shared" si="28"/>
        <v>Excelsa</v>
      </c>
      <c r="O580" t="str">
        <f t="shared" si="29"/>
        <v>Light</v>
      </c>
      <c r="P580" s="5" t="str">
        <f>IF(_xlfn.XLOOKUP(Orders[[#This Row],[Customer ID]],customers!A580:A1579,customers!I580:I1579,"")="Yes","Yes","No")</f>
        <v>No</v>
      </c>
    </row>
    <row r="581" spans="1:16">
      <c r="A581" s="2" t="s">
        <v>1177</v>
      </c>
      <c r="B581" s="3">
        <v>44720</v>
      </c>
      <c r="C581" s="2" t="s">
        <v>1178</v>
      </c>
      <c r="D581" t="s">
        <v>112</v>
      </c>
      <c r="E581" s="2">
        <v>5</v>
      </c>
      <c r="F581" s="2">
        <f>_xlfn.XLOOKUP(C581,customers!$A$1:$A$1001,customers!B580:B1580)</f>
        <v>0</v>
      </c>
      <c r="G581" s="2" t="str">
        <f>IF(_xlfn.XLOOKUP(C581,customers!$A$1:$A$1001,customers!$C$1:$C$1001,0)=0,"",(_xlfn.XLOOKUP(C581,customers!$A$1:$A$1001,customers!$C$1:$C$1001,0)))</f>
        <v>tzanettig2@gravatar.com</v>
      </c>
      <c r="H581" s="2" t="str">
        <f>_xlfn.XLOOKUP(C581,customers!$A$1:$A$1001,customers!$G$1:$G$1001,,0)</f>
        <v>Ireland</v>
      </c>
      <c r="I581" t="str" cm="1">
        <f t="array" ref="I581">INDEX(products!$A$1:$G$49,MATCH(orders!$D581,products!$A$1:$A$49,0),MATCH(orders!I$1,products!$A$1:$G$1,0))</f>
        <v>Ara</v>
      </c>
      <c r="J581" t="str" cm="1">
        <f t="array" ref="J581">INDEX(products!$A$1:$G$49,MATCH(orders!$D581,products!$A$1:$A$49,0),MATCH(orders!J$1,products!$A$1:$G$1,0))</f>
        <v>M</v>
      </c>
      <c r="K581" cm="1">
        <f t="array" ref="K581">INDEX(products!$A$1:$G$49,MATCH(orders!$D581,products!$A$1:$A$49,0),MATCH(orders!K$1,products!$A$1:$G$1,0))</f>
        <v>0.5</v>
      </c>
      <c r="L581" s="4" cm="1">
        <f t="array" ref="L581">INDEX(products!$A$1:$G$49,MATCH(orders!$D581,products!$A$1:$A$49,0),MATCH(orders!L$1,products!$A$1:$G$1,0))</f>
        <v>6.75</v>
      </c>
      <c r="M581" s="4">
        <f t="shared" si="27"/>
        <v>33.75</v>
      </c>
      <c r="N581" t="str">
        <f t="shared" si="28"/>
        <v>Arabica</v>
      </c>
      <c r="O581" t="str">
        <f t="shared" si="29"/>
        <v>Medium</v>
      </c>
      <c r="P581" s="5" t="str">
        <f>IF(_xlfn.XLOOKUP(Orders[[#This Row],[Customer ID]],customers!A581:A1580,customers!I581:I1580,"")="Yes","Yes","No")</f>
        <v>No</v>
      </c>
    </row>
    <row r="582" spans="1:16">
      <c r="A582" s="2" t="s">
        <v>1179</v>
      </c>
      <c r="B582" s="3">
        <v>43965</v>
      </c>
      <c r="C582" s="2" t="s">
        <v>1180</v>
      </c>
      <c r="D582" t="s">
        <v>182</v>
      </c>
      <c r="E582" s="2">
        <v>3</v>
      </c>
      <c r="F582" s="2">
        <f>_xlfn.XLOOKUP(C582,customers!$A$1:$A$1001,customers!B581:B1581)</f>
        <v>0</v>
      </c>
      <c r="G582" s="2" t="str">
        <f>IF(_xlfn.XLOOKUP(C582,customers!$A$1:$A$1001,customers!$C$1:$C$1001,0)=0,"",(_xlfn.XLOOKUP(C582,customers!$A$1:$A$1001,customers!$C$1:$C$1001,0)))</f>
        <v>rkirtleyg4@hatena.ne.jp</v>
      </c>
      <c r="H582" s="2" t="str">
        <f>_xlfn.XLOOKUP(C582,customers!$A$1:$A$1001,customers!$G$1:$G$1001,,0)</f>
        <v>United States</v>
      </c>
      <c r="I582" t="str" cm="1">
        <f t="array" ref="I582">INDEX(products!$A$1:$G$49,MATCH(orders!$D582,products!$A$1:$A$49,0),MATCH(orders!I$1,products!$A$1:$G$1,0))</f>
        <v>Exc</v>
      </c>
      <c r="J582" t="str" cm="1">
        <f t="array" ref="J582">INDEX(products!$A$1:$G$49,MATCH(orders!$D582,products!$A$1:$A$49,0),MATCH(orders!J$1,products!$A$1:$G$1,0))</f>
        <v>L</v>
      </c>
      <c r="K582" cm="1">
        <f t="array" ref="K582">INDEX(products!$A$1:$G$49,MATCH(orders!$D582,products!$A$1:$A$49,0),MATCH(orders!K$1,products!$A$1:$G$1,0))</f>
        <v>1</v>
      </c>
      <c r="L582" s="4" cm="1">
        <f t="array" ref="L582">INDEX(products!$A$1:$G$49,MATCH(orders!$D582,products!$A$1:$A$49,0),MATCH(orders!L$1,products!$A$1:$G$1,0))</f>
        <v>14.85</v>
      </c>
      <c r="M582" s="4">
        <f t="shared" si="27"/>
        <v>44.55</v>
      </c>
      <c r="N582" t="str">
        <f t="shared" si="28"/>
        <v>Excelsa</v>
      </c>
      <c r="O582" t="str">
        <f t="shared" si="29"/>
        <v>Light</v>
      </c>
      <c r="P582" s="5" t="str">
        <f>IF(_xlfn.XLOOKUP(Orders[[#This Row],[Customer ID]],customers!A582:A1581,customers!I582:I1581,"")="Yes","Yes","No")</f>
        <v>Yes</v>
      </c>
    </row>
    <row r="583" spans="1:16">
      <c r="A583" s="2" t="s">
        <v>1181</v>
      </c>
      <c r="B583" s="3">
        <v>44190</v>
      </c>
      <c r="C583" s="2" t="s">
        <v>1182</v>
      </c>
      <c r="D583" t="s">
        <v>221</v>
      </c>
      <c r="E583" s="2">
        <v>5</v>
      </c>
      <c r="F583" s="2">
        <f>_xlfn.XLOOKUP(C583,customers!$A$1:$A$1001,customers!B582:B1582)</f>
        <v>0</v>
      </c>
      <c r="G583" s="2" t="str">
        <f>IF(_xlfn.XLOOKUP(C583,customers!$A$1:$A$1001,customers!$C$1:$C$1001,0)=0,"",(_xlfn.XLOOKUP(C583,customers!$A$1:$A$1001,customers!$C$1:$C$1001,0)))</f>
        <v>cclemencetg5@weather.com</v>
      </c>
      <c r="H583" s="2" t="str">
        <f>_xlfn.XLOOKUP(C583,customers!$A$1:$A$1001,customers!$G$1:$G$1001,,0)</f>
        <v>United Kingdom</v>
      </c>
      <c r="I583" t="str" cm="1">
        <f t="array" ref="I583">INDEX(products!$A$1:$G$49,MATCH(orders!$D583,products!$A$1:$A$49,0),MATCH(orders!I$1,products!$A$1:$G$1,0))</f>
        <v>Exc</v>
      </c>
      <c r="J583" t="str" cm="1">
        <f t="array" ref="J583">INDEX(products!$A$1:$G$49,MATCH(orders!$D583,products!$A$1:$A$49,0),MATCH(orders!J$1,products!$A$1:$G$1,0))</f>
        <v>L</v>
      </c>
      <c r="K583" cm="1">
        <f t="array" ref="K583">INDEX(products!$A$1:$G$49,MATCH(orders!$D583,products!$A$1:$A$49,0),MATCH(orders!K$1,products!$A$1:$G$1,0))</f>
        <v>0.5</v>
      </c>
      <c r="L583" s="4" cm="1">
        <f t="array" ref="L583">INDEX(products!$A$1:$G$49,MATCH(orders!$D583,products!$A$1:$A$49,0),MATCH(orders!L$1,products!$A$1:$G$1,0))</f>
        <v>8.91</v>
      </c>
      <c r="M583" s="4">
        <f t="shared" si="27"/>
        <v>44.55</v>
      </c>
      <c r="N583" t="str">
        <f t="shared" si="28"/>
        <v>Excelsa</v>
      </c>
      <c r="O583" t="str">
        <f t="shared" si="29"/>
        <v>Light</v>
      </c>
      <c r="P583" s="5" t="str">
        <f>IF(_xlfn.XLOOKUP(Orders[[#This Row],[Customer ID]],customers!A583:A1582,customers!I583:I1582,"")="Yes","Yes","No")</f>
        <v>Yes</v>
      </c>
    </row>
    <row r="584" spans="1:16">
      <c r="A584" s="2" t="s">
        <v>1183</v>
      </c>
      <c r="B584" s="3">
        <v>44382</v>
      </c>
      <c r="C584" s="2" t="s">
        <v>1184</v>
      </c>
      <c r="D584" t="s">
        <v>290</v>
      </c>
      <c r="E584" s="2">
        <v>5</v>
      </c>
      <c r="F584" s="2">
        <f>_xlfn.XLOOKUP(C584,customers!$A$1:$A$1001,customers!B583:B1583)</f>
        <v>0</v>
      </c>
      <c r="G584" s="2" t="str">
        <f>IF(_xlfn.XLOOKUP(C584,customers!$A$1:$A$1001,customers!$C$1:$C$1001,0)=0,"",(_xlfn.XLOOKUP(C584,customers!$A$1:$A$1001,customers!$C$1:$C$1001,0)))</f>
        <v>rdonetg6@oakley.com</v>
      </c>
      <c r="H584" s="2" t="str">
        <f>_xlfn.XLOOKUP(C584,customers!$A$1:$A$1001,customers!$G$1:$G$1001,,0)</f>
        <v>United States</v>
      </c>
      <c r="I584" t="str" cm="1">
        <f t="array" ref="I584">INDEX(products!$A$1:$G$49,MATCH(orders!$D584,products!$A$1:$A$49,0),MATCH(orders!I$1,products!$A$1:$G$1,0))</f>
        <v>Exc</v>
      </c>
      <c r="J584" t="str" cm="1">
        <f t="array" ref="J584">INDEX(products!$A$1:$G$49,MATCH(orders!$D584,products!$A$1:$A$49,0),MATCH(orders!J$1,products!$A$1:$G$1,0))</f>
        <v>D</v>
      </c>
      <c r="K584" cm="1">
        <f t="array" ref="K584">INDEX(products!$A$1:$G$49,MATCH(orders!$D584,products!$A$1:$A$49,0),MATCH(orders!K$1,products!$A$1:$G$1,0))</f>
        <v>1</v>
      </c>
      <c r="L584" s="4" cm="1">
        <f t="array" ref="L584">INDEX(products!$A$1:$G$49,MATCH(orders!$D584,products!$A$1:$A$49,0),MATCH(orders!L$1,products!$A$1:$G$1,0))</f>
        <v>12.15</v>
      </c>
      <c r="M584" s="4">
        <f t="shared" si="27"/>
        <v>60.75</v>
      </c>
      <c r="N584" t="str">
        <f t="shared" si="28"/>
        <v>Excelsa</v>
      </c>
      <c r="O584" t="str">
        <f t="shared" si="29"/>
        <v>Dark</v>
      </c>
      <c r="P584" s="5" t="str">
        <f>IF(_xlfn.XLOOKUP(Orders[[#This Row],[Customer ID]],customers!A584:A1583,customers!I584:I1583,"")="Yes","Yes","No")</f>
        <v>No</v>
      </c>
    </row>
    <row r="585" spans="1:16">
      <c r="A585" s="2" t="s">
        <v>1185</v>
      </c>
      <c r="B585" s="3">
        <v>43538</v>
      </c>
      <c r="C585" s="2" t="s">
        <v>1186</v>
      </c>
      <c r="D585" t="s">
        <v>227</v>
      </c>
      <c r="E585" s="2">
        <v>1</v>
      </c>
      <c r="F585" s="2">
        <f>_xlfn.XLOOKUP(C585,customers!$A$1:$A$1001,customers!B584:B1584)</f>
        <v>0</v>
      </c>
      <c r="G585" s="2" t="str">
        <f>IF(_xlfn.XLOOKUP(C585,customers!$A$1:$A$1001,customers!$C$1:$C$1001,0)=0,"",(_xlfn.XLOOKUP(C585,customers!$A$1:$A$1001,customers!$C$1:$C$1001,0)))</f>
        <v>sgaweng7@creativecommons.org</v>
      </c>
      <c r="H585" s="2" t="str">
        <f>_xlfn.XLOOKUP(C585,customers!$A$1:$A$1001,customers!$G$1:$G$1001,,0)</f>
        <v>United States</v>
      </c>
      <c r="I585" t="str" cm="1">
        <f t="array" ref="I585">INDEX(products!$A$1:$G$49,MATCH(orders!$D585,products!$A$1:$A$49,0),MATCH(orders!I$1,products!$A$1:$G$1,0))</f>
        <v>Rob</v>
      </c>
      <c r="J585" t="str" cm="1">
        <f t="array" ref="J585">INDEX(products!$A$1:$G$49,MATCH(orders!$D585,products!$A$1:$A$49,0),MATCH(orders!J$1,products!$A$1:$G$1,0))</f>
        <v>L</v>
      </c>
      <c r="K585" cm="1">
        <f t="array" ref="K585">INDEX(products!$A$1:$G$49,MATCH(orders!$D585,products!$A$1:$A$49,0),MATCH(orders!K$1,products!$A$1:$G$1,0))</f>
        <v>0.2</v>
      </c>
      <c r="L585" s="4" cm="1">
        <f t="array" ref="L585">INDEX(products!$A$1:$G$49,MATCH(orders!$D585,products!$A$1:$A$49,0),MATCH(orders!L$1,products!$A$1:$G$1,0))</f>
        <v>3.585</v>
      </c>
      <c r="M585" s="4">
        <f t="shared" si="27"/>
        <v>3.585</v>
      </c>
      <c r="N585" t="str">
        <f t="shared" si="28"/>
        <v>Robusta</v>
      </c>
      <c r="O585" t="str">
        <f t="shared" si="29"/>
        <v>Light</v>
      </c>
      <c r="P585" s="5" t="str">
        <f>IF(_xlfn.XLOOKUP(Orders[[#This Row],[Customer ID]],customers!A585:A1584,customers!I585:I1584,"")="Yes","Yes","No")</f>
        <v>Yes</v>
      </c>
    </row>
    <row r="586" spans="1:16">
      <c r="A586" s="2" t="s">
        <v>1187</v>
      </c>
      <c r="B586" s="3">
        <v>44262</v>
      </c>
      <c r="C586" s="2" t="s">
        <v>1188</v>
      </c>
      <c r="D586" t="s">
        <v>227</v>
      </c>
      <c r="E586" s="2">
        <v>6</v>
      </c>
      <c r="F586" s="2">
        <f>_xlfn.XLOOKUP(C586,customers!$A$1:$A$1001,customers!B585:B1585)</f>
        <v>0</v>
      </c>
      <c r="G586" s="2" t="str">
        <f>IF(_xlfn.XLOOKUP(C586,customers!$A$1:$A$1001,customers!$C$1:$C$1001,0)=0,"",(_xlfn.XLOOKUP(C586,customers!$A$1:$A$1001,customers!$C$1:$C$1001,0)))</f>
        <v>rreadieg8@guardian.co.uk</v>
      </c>
      <c r="H586" s="2" t="str">
        <f>_xlfn.XLOOKUP(C586,customers!$A$1:$A$1001,customers!$G$1:$G$1001,,0)</f>
        <v>United States</v>
      </c>
      <c r="I586" t="str" cm="1">
        <f t="array" ref="I586">INDEX(products!$A$1:$G$49,MATCH(orders!$D586,products!$A$1:$A$49,0),MATCH(orders!I$1,products!$A$1:$G$1,0))</f>
        <v>Rob</v>
      </c>
      <c r="J586" t="str" cm="1">
        <f t="array" ref="J586">INDEX(products!$A$1:$G$49,MATCH(orders!$D586,products!$A$1:$A$49,0),MATCH(orders!J$1,products!$A$1:$G$1,0))</f>
        <v>L</v>
      </c>
      <c r="K586" cm="1">
        <f t="array" ref="K586">INDEX(products!$A$1:$G$49,MATCH(orders!$D586,products!$A$1:$A$49,0),MATCH(orders!K$1,products!$A$1:$G$1,0))</f>
        <v>0.2</v>
      </c>
      <c r="L586" s="4" cm="1">
        <f t="array" ref="L586">INDEX(products!$A$1:$G$49,MATCH(orders!$D586,products!$A$1:$A$49,0),MATCH(orders!L$1,products!$A$1:$G$1,0))</f>
        <v>3.585</v>
      </c>
      <c r="M586" s="4">
        <f t="shared" si="27"/>
        <v>21.51</v>
      </c>
      <c r="N586" t="str">
        <f t="shared" si="28"/>
        <v>Robusta</v>
      </c>
      <c r="O586" t="str">
        <f t="shared" si="29"/>
        <v>Light</v>
      </c>
      <c r="P586" s="5" t="str">
        <f>IF(_xlfn.XLOOKUP(Orders[[#This Row],[Customer ID]],customers!A586:A1585,customers!I586:I1585,"")="Yes","Yes","No")</f>
        <v>No</v>
      </c>
    </row>
    <row r="587" spans="1:16">
      <c r="A587" s="2" t="s">
        <v>1189</v>
      </c>
      <c r="B587" s="3">
        <v>44505</v>
      </c>
      <c r="C587" s="2" t="s">
        <v>1190</v>
      </c>
      <c r="D587" t="s">
        <v>48</v>
      </c>
      <c r="E587" s="2">
        <v>2</v>
      </c>
      <c r="F587" s="2">
        <f>_xlfn.XLOOKUP(C587,customers!$A$1:$A$1001,customers!B586:B1586)</f>
        <v>0</v>
      </c>
      <c r="G587" s="2" t="str">
        <f>IF(_xlfn.XLOOKUP(C587,customers!$A$1:$A$1001,customers!$C$1:$C$1001,0)=0,"",(_xlfn.XLOOKUP(C587,customers!$A$1:$A$1001,customers!$C$1:$C$1001,0)))</f>
        <v>cverissimogh@theglobeandmail.com</v>
      </c>
      <c r="H587" s="2" t="str">
        <f>_xlfn.XLOOKUP(C587,customers!$A$1:$A$1001,customers!$G$1:$G$1001,,0)</f>
        <v>United Kingdom</v>
      </c>
      <c r="I587" t="str" cm="1">
        <f t="array" ref="I587">INDEX(products!$A$1:$G$49,MATCH(orders!$D587,products!$A$1:$A$49,0),MATCH(orders!I$1,products!$A$1:$G$1,0))</f>
        <v>Exc</v>
      </c>
      <c r="J587" t="str" cm="1">
        <f t="array" ref="J587">INDEX(products!$A$1:$G$49,MATCH(orders!$D587,products!$A$1:$A$49,0),MATCH(orders!J$1,products!$A$1:$G$1,0))</f>
        <v>M</v>
      </c>
      <c r="K587" cm="1">
        <f t="array" ref="K587">INDEX(products!$A$1:$G$49,MATCH(orders!$D587,products!$A$1:$A$49,0),MATCH(orders!K$1,products!$A$1:$G$1,0))</f>
        <v>0.5</v>
      </c>
      <c r="L587" s="4" cm="1">
        <f t="array" ref="L587">INDEX(products!$A$1:$G$49,MATCH(orders!$D587,products!$A$1:$A$49,0),MATCH(orders!L$1,products!$A$1:$G$1,0))</f>
        <v>8.25</v>
      </c>
      <c r="M587" s="4">
        <f t="shared" si="27"/>
        <v>16.5</v>
      </c>
      <c r="N587" t="str">
        <f t="shared" si="28"/>
        <v>Excelsa</v>
      </c>
      <c r="O587" t="str">
        <f t="shared" si="29"/>
        <v>Medium</v>
      </c>
      <c r="P587" s="5" t="str">
        <f>IF(_xlfn.XLOOKUP(Orders[[#This Row],[Customer ID]],customers!A587:A1586,customers!I587:I1586,"")="Yes","Yes","No")</f>
        <v>Yes</v>
      </c>
    </row>
    <row r="588" spans="1:16">
      <c r="A588" s="2" t="s">
        <v>1191</v>
      </c>
      <c r="B588" s="3">
        <v>43867</v>
      </c>
      <c r="C588" s="2" t="s">
        <v>1192</v>
      </c>
      <c r="D588" t="s">
        <v>55</v>
      </c>
      <c r="E588" s="2">
        <v>3</v>
      </c>
      <c r="F588" s="2">
        <f>_xlfn.XLOOKUP(C588,customers!$A$1:$A$1001,customers!B587:B1587)</f>
        <v>0</v>
      </c>
      <c r="G588" s="2" t="str">
        <f>IF(_xlfn.XLOOKUP(C588,customers!$A$1:$A$1001,customers!$C$1:$C$1001,0)=0,"",(_xlfn.XLOOKUP(C588,customers!$A$1:$A$1001,customers!$C$1:$C$1001,0)))</f>
        <v/>
      </c>
      <c r="H588" s="2" t="str">
        <f>_xlfn.XLOOKUP(C588,customers!$A$1:$A$1001,customers!$G$1:$G$1001,,0)</f>
        <v>United States</v>
      </c>
      <c r="I588" t="str" cm="1">
        <f t="array" ref="I588">INDEX(products!$A$1:$G$49,MATCH(orders!$D588,products!$A$1:$A$49,0),MATCH(orders!I$1,products!$A$1:$G$1,0))</f>
        <v>Rob</v>
      </c>
      <c r="J588" t="str" cm="1">
        <f t="array" ref="J588">INDEX(products!$A$1:$G$49,MATCH(orders!$D588,products!$A$1:$A$49,0),MATCH(orders!J$1,products!$A$1:$G$1,0))</f>
        <v>L</v>
      </c>
      <c r="K588" cm="1">
        <f t="array" ref="K588">INDEX(products!$A$1:$G$49,MATCH(orders!$D588,products!$A$1:$A$49,0),MATCH(orders!K$1,products!$A$1:$G$1,0))</f>
        <v>2.5</v>
      </c>
      <c r="L588" s="4" cm="1">
        <f t="array" ref="L588">INDEX(products!$A$1:$G$49,MATCH(orders!$D588,products!$A$1:$A$49,0),MATCH(orders!L$1,products!$A$1:$G$1,0))</f>
        <v>27.485</v>
      </c>
      <c r="M588" s="4">
        <f t="shared" si="27"/>
        <v>82.455</v>
      </c>
      <c r="N588" t="str">
        <f t="shared" si="28"/>
        <v>Robusta</v>
      </c>
      <c r="O588" t="str">
        <f t="shared" si="29"/>
        <v>Light</v>
      </c>
      <c r="P588" s="5" t="str">
        <f>IF(_xlfn.XLOOKUP(Orders[[#This Row],[Customer ID]],customers!A588:A1587,customers!I588:I1587,"")="Yes","Yes","No")</f>
        <v>No</v>
      </c>
    </row>
    <row r="589" spans="1:16">
      <c r="A589" s="2" t="s">
        <v>1193</v>
      </c>
      <c r="B589" s="3">
        <v>44267</v>
      </c>
      <c r="C589" s="2" t="s">
        <v>1194</v>
      </c>
      <c r="D589" t="s">
        <v>168</v>
      </c>
      <c r="E589" s="2">
        <v>1</v>
      </c>
      <c r="F589" s="2">
        <f>_xlfn.XLOOKUP(C589,customers!$A$1:$A$1001,customers!B588:B1588)</f>
        <v>0</v>
      </c>
      <c r="G589" s="2" t="str">
        <f>IF(_xlfn.XLOOKUP(C589,customers!$A$1:$A$1001,customers!$C$1:$C$1001,0)=0,"",(_xlfn.XLOOKUP(C589,customers!$A$1:$A$1001,customers!$C$1:$C$1001,0)))</f>
        <v>bogb@elpais.com</v>
      </c>
      <c r="H589" s="2" t="str">
        <f>_xlfn.XLOOKUP(C589,customers!$A$1:$A$1001,customers!$G$1:$G$1001,,0)</f>
        <v>United States</v>
      </c>
      <c r="I589" t="str" cm="1">
        <f t="array" ref="I589">INDEX(products!$A$1:$G$49,MATCH(orders!$D589,products!$A$1:$A$49,0),MATCH(orders!I$1,products!$A$1:$G$1,0))</f>
        <v>Lib</v>
      </c>
      <c r="J589" t="str" cm="1">
        <f t="array" ref="J589">INDEX(products!$A$1:$G$49,MATCH(orders!$D589,products!$A$1:$A$49,0),MATCH(orders!J$1,products!$A$1:$G$1,0))</f>
        <v>D</v>
      </c>
      <c r="K589" cm="1">
        <f t="array" ref="K589">INDEX(products!$A$1:$G$49,MATCH(orders!$D589,products!$A$1:$A$49,0),MATCH(orders!K$1,products!$A$1:$G$1,0))</f>
        <v>0.5</v>
      </c>
      <c r="L589" s="4" cm="1">
        <f t="array" ref="L589">INDEX(products!$A$1:$G$49,MATCH(orders!$D589,products!$A$1:$A$49,0),MATCH(orders!L$1,products!$A$1:$G$1,0))</f>
        <v>7.77</v>
      </c>
      <c r="M589" s="4">
        <f t="shared" si="27"/>
        <v>7.77</v>
      </c>
      <c r="N589" t="str">
        <f t="shared" si="28"/>
        <v>Liberica</v>
      </c>
      <c r="O589" t="str">
        <f t="shared" si="29"/>
        <v>Dark</v>
      </c>
      <c r="P589" s="5" t="str">
        <f>IF(_xlfn.XLOOKUP(Orders[[#This Row],[Customer ID]],customers!A589:A1588,customers!I589:I1588,"")="Yes","Yes","No")</f>
        <v>Yes</v>
      </c>
    </row>
    <row r="590" spans="1:16">
      <c r="A590" s="2" t="s">
        <v>1195</v>
      </c>
      <c r="B590" s="3">
        <v>44046</v>
      </c>
      <c r="C590" s="2" t="s">
        <v>1196</v>
      </c>
      <c r="D590" t="s">
        <v>67</v>
      </c>
      <c r="E590" s="2">
        <v>2</v>
      </c>
      <c r="F590" s="2">
        <f>_xlfn.XLOOKUP(C590,customers!$A$1:$A$1001,customers!B589:B1589)</f>
        <v>0</v>
      </c>
      <c r="G590" s="2" t="str">
        <f>IF(_xlfn.XLOOKUP(C590,customers!$A$1:$A$1001,customers!$C$1:$C$1001,0)=0,"",(_xlfn.XLOOKUP(C590,customers!$A$1:$A$1001,customers!$C$1:$C$1001,0)))</f>
        <v>vstansburygc@unblog.fr</v>
      </c>
      <c r="H590" s="2" t="str">
        <f>_xlfn.XLOOKUP(C590,customers!$A$1:$A$1001,customers!$G$1:$G$1001,,0)</f>
        <v>United States</v>
      </c>
      <c r="I590" t="str" cm="1">
        <f t="array" ref="I590">INDEX(products!$A$1:$G$49,MATCH(orders!$D590,products!$A$1:$A$49,0),MATCH(orders!I$1,products!$A$1:$G$1,0))</f>
        <v>Rob</v>
      </c>
      <c r="J590" t="str" cm="1">
        <f t="array" ref="J590">INDEX(products!$A$1:$G$49,MATCH(orders!$D590,products!$A$1:$A$49,0),MATCH(orders!J$1,products!$A$1:$G$1,0))</f>
        <v>M</v>
      </c>
      <c r="K590" cm="1">
        <f t="array" ref="K590">INDEX(products!$A$1:$G$49,MATCH(orders!$D590,products!$A$1:$A$49,0),MATCH(orders!K$1,products!$A$1:$G$1,0))</f>
        <v>0.5</v>
      </c>
      <c r="L590" s="4" cm="1">
        <f t="array" ref="L590">INDEX(products!$A$1:$G$49,MATCH(orders!$D590,products!$A$1:$A$49,0),MATCH(orders!L$1,products!$A$1:$G$1,0))</f>
        <v>5.97</v>
      </c>
      <c r="M590" s="4">
        <f t="shared" si="27"/>
        <v>11.94</v>
      </c>
      <c r="N590" t="str">
        <f t="shared" si="28"/>
        <v>Robusta</v>
      </c>
      <c r="O590" t="str">
        <f t="shared" si="29"/>
        <v>Medium</v>
      </c>
      <c r="P590" s="5" t="str">
        <f>IF(_xlfn.XLOOKUP(Orders[[#This Row],[Customer ID]],customers!A590:A1589,customers!I590:I1589,"")="Yes","Yes","No")</f>
        <v>Yes</v>
      </c>
    </row>
    <row r="591" spans="1:16">
      <c r="A591" s="2" t="s">
        <v>1197</v>
      </c>
      <c r="B591" s="3">
        <v>43671</v>
      </c>
      <c r="C591" s="2" t="s">
        <v>1198</v>
      </c>
      <c r="D591" t="s">
        <v>75</v>
      </c>
      <c r="E591" s="2">
        <v>6</v>
      </c>
      <c r="F591" s="2">
        <f>_xlfn.XLOOKUP(C591,customers!$A$1:$A$1001,customers!B590:B1590)</f>
        <v>0</v>
      </c>
      <c r="G591" s="2" t="str">
        <f>IF(_xlfn.XLOOKUP(C591,customers!$A$1:$A$1001,customers!$C$1:$C$1001,0)=0,"",(_xlfn.XLOOKUP(C591,customers!$A$1:$A$1001,customers!$C$1:$C$1001,0)))</f>
        <v>dheinonengd@printfriendly.com</v>
      </c>
      <c r="H591" s="2" t="str">
        <f>_xlfn.XLOOKUP(C591,customers!$A$1:$A$1001,customers!$G$1:$G$1001,,0)</f>
        <v>United States</v>
      </c>
      <c r="I591" t="str" cm="1">
        <f t="array" ref="I591">INDEX(products!$A$1:$G$49,MATCH(orders!$D591,products!$A$1:$A$49,0),MATCH(orders!I$1,products!$A$1:$G$1,0))</f>
        <v>Exc</v>
      </c>
      <c r="J591" t="str" cm="1">
        <f t="array" ref="J591">INDEX(products!$A$1:$G$49,MATCH(orders!$D591,products!$A$1:$A$49,0),MATCH(orders!J$1,products!$A$1:$G$1,0))</f>
        <v>L</v>
      </c>
      <c r="K591" cm="1">
        <f t="array" ref="K591">INDEX(products!$A$1:$G$49,MATCH(orders!$D591,products!$A$1:$A$49,0),MATCH(orders!K$1,products!$A$1:$G$1,0))</f>
        <v>2.5</v>
      </c>
      <c r="L591" s="4" cm="1">
        <f t="array" ref="L591">INDEX(products!$A$1:$G$49,MATCH(orders!$D591,products!$A$1:$A$49,0),MATCH(orders!L$1,products!$A$1:$G$1,0))</f>
        <v>34.155</v>
      </c>
      <c r="M591" s="4">
        <f t="shared" si="27"/>
        <v>204.93</v>
      </c>
      <c r="N591" t="str">
        <f t="shared" si="28"/>
        <v>Excelsa</v>
      </c>
      <c r="O591" t="str">
        <f t="shared" si="29"/>
        <v>Light</v>
      </c>
      <c r="P591" s="5" t="str">
        <f>IF(_xlfn.XLOOKUP(Orders[[#This Row],[Customer ID]],customers!A591:A1590,customers!I591:I1590,"")="Yes","Yes","No")</f>
        <v>No</v>
      </c>
    </row>
    <row r="592" spans="1:16">
      <c r="A592" s="2" t="s">
        <v>1199</v>
      </c>
      <c r="B592" s="3">
        <v>43950</v>
      </c>
      <c r="C592" s="2" t="s">
        <v>1200</v>
      </c>
      <c r="D592" t="s">
        <v>157</v>
      </c>
      <c r="E592" s="2">
        <v>2</v>
      </c>
      <c r="F592" s="2">
        <f>_xlfn.XLOOKUP(C592,customers!$A$1:$A$1001,customers!B591:B1591)</f>
        <v>0</v>
      </c>
      <c r="G592" s="2" t="str">
        <f>IF(_xlfn.XLOOKUP(C592,customers!$A$1:$A$1001,customers!$C$1:$C$1001,0)=0,"",(_xlfn.XLOOKUP(C592,customers!$A$1:$A$1001,customers!$C$1:$C$1001,0)))</f>
        <v>jshentonge@google.com.hk</v>
      </c>
      <c r="H592" s="2" t="str">
        <f>_xlfn.XLOOKUP(C592,customers!$A$1:$A$1001,customers!$G$1:$G$1001,,0)</f>
        <v>United States</v>
      </c>
      <c r="I592" t="str" cm="1">
        <f t="array" ref="I592">INDEX(products!$A$1:$G$49,MATCH(orders!$D592,products!$A$1:$A$49,0),MATCH(orders!I$1,products!$A$1:$G$1,0))</f>
        <v>Exc</v>
      </c>
      <c r="J592" t="str" cm="1">
        <f t="array" ref="J592">INDEX(products!$A$1:$G$49,MATCH(orders!$D592,products!$A$1:$A$49,0),MATCH(orders!J$1,products!$A$1:$G$1,0))</f>
        <v>M</v>
      </c>
      <c r="K592" cm="1">
        <f t="array" ref="K592">INDEX(products!$A$1:$G$49,MATCH(orders!$D592,products!$A$1:$A$49,0),MATCH(orders!K$1,products!$A$1:$G$1,0))</f>
        <v>2.5</v>
      </c>
      <c r="L592" s="4" cm="1">
        <f t="array" ref="L592">INDEX(products!$A$1:$G$49,MATCH(orders!$D592,products!$A$1:$A$49,0),MATCH(orders!L$1,products!$A$1:$G$1,0))</f>
        <v>31.625</v>
      </c>
      <c r="M592" s="4">
        <f t="shared" si="27"/>
        <v>63.25</v>
      </c>
      <c r="N592" t="str">
        <f t="shared" si="28"/>
        <v>Excelsa</v>
      </c>
      <c r="O592" t="str">
        <f t="shared" si="29"/>
        <v>Medium</v>
      </c>
      <c r="P592" s="5" t="str">
        <f>IF(_xlfn.XLOOKUP(Orders[[#This Row],[Customer ID]],customers!A592:A1591,customers!I592:I1591,"")="Yes","Yes","No")</f>
        <v>Yes</v>
      </c>
    </row>
    <row r="593" spans="1:16">
      <c r="A593" s="2" t="s">
        <v>1201</v>
      </c>
      <c r="B593" s="3">
        <v>43587</v>
      </c>
      <c r="C593" s="2" t="s">
        <v>1202</v>
      </c>
      <c r="D593" t="s">
        <v>146</v>
      </c>
      <c r="E593" s="2">
        <v>3</v>
      </c>
      <c r="F593" s="2">
        <f>_xlfn.XLOOKUP(C593,customers!$A$1:$A$1001,customers!B592:B1592)</f>
        <v>0</v>
      </c>
      <c r="G593" s="2" t="str">
        <f>IF(_xlfn.XLOOKUP(C593,customers!$A$1:$A$1001,customers!$C$1:$C$1001,0)=0,"",(_xlfn.XLOOKUP(C593,customers!$A$1:$A$1001,customers!$C$1:$C$1001,0)))</f>
        <v>jwilkissongf@nba.com</v>
      </c>
      <c r="H593" s="2" t="str">
        <f>_xlfn.XLOOKUP(C593,customers!$A$1:$A$1001,customers!$G$1:$G$1001,,0)</f>
        <v>United States</v>
      </c>
      <c r="I593" t="str" cm="1">
        <f t="array" ref="I593">INDEX(products!$A$1:$G$49,MATCH(orders!$D593,products!$A$1:$A$49,0),MATCH(orders!I$1,products!$A$1:$G$1,0))</f>
        <v>Rob</v>
      </c>
      <c r="J593" t="str" cm="1">
        <f t="array" ref="J593">INDEX(products!$A$1:$G$49,MATCH(orders!$D593,products!$A$1:$A$49,0),MATCH(orders!J$1,products!$A$1:$G$1,0))</f>
        <v>D</v>
      </c>
      <c r="K593" cm="1">
        <f t="array" ref="K593">INDEX(products!$A$1:$G$49,MATCH(orders!$D593,products!$A$1:$A$49,0),MATCH(orders!K$1,products!$A$1:$G$1,0))</f>
        <v>0.2</v>
      </c>
      <c r="L593" s="4" cm="1">
        <f t="array" ref="L593">INDEX(products!$A$1:$G$49,MATCH(orders!$D593,products!$A$1:$A$49,0),MATCH(orders!L$1,products!$A$1:$G$1,0))</f>
        <v>2.685</v>
      </c>
      <c r="M593" s="4">
        <f t="shared" si="27"/>
        <v>8.055</v>
      </c>
      <c r="N593" t="str">
        <f t="shared" si="28"/>
        <v>Robusta</v>
      </c>
      <c r="O593" t="str">
        <f t="shared" si="29"/>
        <v>Dark</v>
      </c>
      <c r="P593" s="5" t="str">
        <f>IF(_xlfn.XLOOKUP(Orders[[#This Row],[Customer ID]],customers!A593:A1592,customers!I593:I1592,"")="Yes","Yes","No")</f>
        <v>Yes</v>
      </c>
    </row>
    <row r="594" spans="1:16">
      <c r="A594" s="2" t="s">
        <v>1203</v>
      </c>
      <c r="B594" s="3">
        <v>44437</v>
      </c>
      <c r="C594" s="2" t="s">
        <v>1204</v>
      </c>
      <c r="D594" t="s">
        <v>216</v>
      </c>
      <c r="E594" s="2">
        <v>2</v>
      </c>
      <c r="F594" s="2">
        <f>_xlfn.XLOOKUP(C594,customers!$A$1:$A$1001,customers!B593:B1593)</f>
        <v>0</v>
      </c>
      <c r="G594" s="2" t="str">
        <f>IF(_xlfn.XLOOKUP(C594,customers!$A$1:$A$1001,customers!$C$1:$C$1001,0)=0,"",(_xlfn.XLOOKUP(C594,customers!$A$1:$A$1001,customers!$C$1:$C$1001,0)))</f>
        <v/>
      </c>
      <c r="H594" s="2" t="str">
        <f>_xlfn.XLOOKUP(C594,customers!$A$1:$A$1001,customers!$G$1:$G$1001,,0)</f>
        <v>United States</v>
      </c>
      <c r="I594" t="str" cm="1">
        <f t="array" ref="I594">INDEX(products!$A$1:$G$49,MATCH(orders!$D594,products!$A$1:$A$49,0),MATCH(orders!I$1,products!$A$1:$G$1,0))</f>
        <v>Ara</v>
      </c>
      <c r="J594" t="str" cm="1">
        <f t="array" ref="J594">INDEX(products!$A$1:$G$49,MATCH(orders!$D594,products!$A$1:$A$49,0),MATCH(orders!J$1,products!$A$1:$G$1,0))</f>
        <v>M</v>
      </c>
      <c r="K594" cm="1">
        <f t="array" ref="K594">INDEX(products!$A$1:$G$49,MATCH(orders!$D594,products!$A$1:$A$49,0),MATCH(orders!K$1,products!$A$1:$G$1,0))</f>
        <v>2.5</v>
      </c>
      <c r="L594" s="4" cm="1">
        <f t="array" ref="L594">INDEX(products!$A$1:$G$49,MATCH(orders!$D594,products!$A$1:$A$49,0),MATCH(orders!L$1,products!$A$1:$G$1,0))</f>
        <v>25.875</v>
      </c>
      <c r="M594" s="4">
        <f t="shared" si="27"/>
        <v>51.75</v>
      </c>
      <c r="N594" t="str">
        <f t="shared" si="28"/>
        <v>Arabica</v>
      </c>
      <c r="O594" t="str">
        <f t="shared" si="29"/>
        <v>Medium</v>
      </c>
      <c r="P594" s="5" t="str">
        <f>IF(_xlfn.XLOOKUP(Orders[[#This Row],[Customer ID]],customers!A594:A1593,customers!I594:I1593,"")="Yes","Yes","No")</f>
        <v>No</v>
      </c>
    </row>
    <row r="595" spans="1:16">
      <c r="A595" s="2" t="s">
        <v>1205</v>
      </c>
      <c r="B595" s="3">
        <v>43903</v>
      </c>
      <c r="C595" s="2" t="s">
        <v>1190</v>
      </c>
      <c r="D595" t="s">
        <v>575</v>
      </c>
      <c r="E595" s="2">
        <v>1</v>
      </c>
      <c r="F595" s="2">
        <f>_xlfn.XLOOKUP(C595,customers!$A$1:$A$1001,customers!B594:B1594)</f>
        <v>0</v>
      </c>
      <c r="G595" s="2" t="str">
        <f>IF(_xlfn.XLOOKUP(C595,customers!$A$1:$A$1001,customers!$C$1:$C$1001,0)=0,"",(_xlfn.XLOOKUP(C595,customers!$A$1:$A$1001,customers!$C$1:$C$1001,0)))</f>
        <v>cverissimogh@theglobeandmail.com</v>
      </c>
      <c r="H595" s="2" t="str">
        <f>_xlfn.XLOOKUP(C595,customers!$A$1:$A$1001,customers!$G$1:$G$1001,,0)</f>
        <v>United Kingdom</v>
      </c>
      <c r="I595" t="str" cm="1">
        <f t="array" ref="I595">INDEX(products!$A$1:$G$49,MATCH(orders!$D595,products!$A$1:$A$49,0),MATCH(orders!I$1,products!$A$1:$G$1,0))</f>
        <v>Exc</v>
      </c>
      <c r="J595" t="str" cm="1">
        <f t="array" ref="J595">INDEX(products!$A$1:$G$49,MATCH(orders!$D595,products!$A$1:$A$49,0),MATCH(orders!J$1,products!$A$1:$G$1,0))</f>
        <v>D</v>
      </c>
      <c r="K595" cm="1">
        <f t="array" ref="K595">INDEX(products!$A$1:$G$49,MATCH(orders!$D595,products!$A$1:$A$49,0),MATCH(orders!K$1,products!$A$1:$G$1,0))</f>
        <v>2.5</v>
      </c>
      <c r="L595" s="4" cm="1">
        <f t="array" ref="L595">INDEX(products!$A$1:$G$49,MATCH(orders!$D595,products!$A$1:$A$49,0),MATCH(orders!L$1,products!$A$1:$G$1,0))</f>
        <v>27.945</v>
      </c>
      <c r="M595" s="4">
        <f t="shared" si="27"/>
        <v>27.945</v>
      </c>
      <c r="N595" t="str">
        <f t="shared" si="28"/>
        <v>Excelsa</v>
      </c>
      <c r="O595" t="str">
        <f t="shared" si="29"/>
        <v>Dark</v>
      </c>
      <c r="P595" s="5" t="str">
        <f>IF(_xlfn.XLOOKUP(Orders[[#This Row],[Customer ID]],customers!A595:A1594,customers!I595:I1594,"")="Yes","Yes","No")</f>
        <v>Yes</v>
      </c>
    </row>
    <row r="596" spans="1:16">
      <c r="A596" s="2" t="s">
        <v>1206</v>
      </c>
      <c r="B596" s="3">
        <v>43512</v>
      </c>
      <c r="C596" s="2" t="s">
        <v>1207</v>
      </c>
      <c r="D596" t="s">
        <v>249</v>
      </c>
      <c r="E596" s="2">
        <v>2</v>
      </c>
      <c r="F596" s="2">
        <f>_xlfn.XLOOKUP(C596,customers!$A$1:$A$1001,customers!B595:B1595)</f>
        <v>0</v>
      </c>
      <c r="G596" s="2" t="str">
        <f>IF(_xlfn.XLOOKUP(C596,customers!$A$1:$A$1001,customers!$C$1:$C$1001,0)=0,"",(_xlfn.XLOOKUP(C596,customers!$A$1:$A$1001,customers!$C$1:$C$1001,0)))</f>
        <v>gstarcksgi@abc.net.au</v>
      </c>
      <c r="H596" s="2" t="str">
        <f>_xlfn.XLOOKUP(C596,customers!$A$1:$A$1001,customers!$G$1:$G$1001,,0)</f>
        <v>United States</v>
      </c>
      <c r="I596" t="str" cm="1">
        <f t="array" ref="I596">INDEX(products!$A$1:$G$49,MATCH(orders!$D596,products!$A$1:$A$49,0),MATCH(orders!I$1,products!$A$1:$G$1,0))</f>
        <v>Ara</v>
      </c>
      <c r="J596" t="str" cm="1">
        <f t="array" ref="J596">INDEX(products!$A$1:$G$49,MATCH(orders!$D596,products!$A$1:$A$49,0),MATCH(orders!J$1,products!$A$1:$G$1,0))</f>
        <v>L</v>
      </c>
      <c r="K596" cm="1">
        <f t="array" ref="K596">INDEX(products!$A$1:$G$49,MATCH(orders!$D596,products!$A$1:$A$49,0),MATCH(orders!K$1,products!$A$1:$G$1,0))</f>
        <v>2.5</v>
      </c>
      <c r="L596" s="4" cm="1">
        <f t="array" ref="L596">INDEX(products!$A$1:$G$49,MATCH(orders!$D596,products!$A$1:$A$49,0),MATCH(orders!L$1,products!$A$1:$G$1,0))</f>
        <v>29.785</v>
      </c>
      <c r="M596" s="4">
        <f t="shared" si="27"/>
        <v>59.57</v>
      </c>
      <c r="N596" t="str">
        <f t="shared" si="28"/>
        <v>Arabica</v>
      </c>
      <c r="O596" t="str">
        <f t="shared" si="29"/>
        <v>Light</v>
      </c>
      <c r="P596" s="5" t="str">
        <f>IF(_xlfn.XLOOKUP(Orders[[#This Row],[Customer ID]],customers!A596:A1595,customers!I596:I1595,"")="Yes","Yes","No")</f>
        <v>No</v>
      </c>
    </row>
    <row r="597" spans="1:16">
      <c r="A597" s="2" t="s">
        <v>1208</v>
      </c>
      <c r="B597" s="3">
        <v>44527</v>
      </c>
      <c r="C597" s="2" t="s">
        <v>1209</v>
      </c>
      <c r="D597" t="s">
        <v>182</v>
      </c>
      <c r="E597" s="2">
        <v>1</v>
      </c>
      <c r="F597" s="2">
        <f>_xlfn.XLOOKUP(C597,customers!$A$1:$A$1001,customers!B596:B1596)</f>
        <v>0</v>
      </c>
      <c r="G597" s="2" t="str">
        <f>IF(_xlfn.XLOOKUP(C597,customers!$A$1:$A$1001,customers!$C$1:$C$1001,0)=0,"",(_xlfn.XLOOKUP(C597,customers!$A$1:$A$1001,customers!$C$1:$C$1001,0)))</f>
        <v/>
      </c>
      <c r="H597" s="2" t="str">
        <f>_xlfn.XLOOKUP(C597,customers!$A$1:$A$1001,customers!$G$1:$G$1001,,0)</f>
        <v>United Kingdom</v>
      </c>
      <c r="I597" t="str" cm="1">
        <f t="array" ref="I597">INDEX(products!$A$1:$G$49,MATCH(orders!$D597,products!$A$1:$A$49,0),MATCH(orders!I$1,products!$A$1:$G$1,0))</f>
        <v>Exc</v>
      </c>
      <c r="J597" t="str" cm="1">
        <f t="array" ref="J597">INDEX(products!$A$1:$G$49,MATCH(orders!$D597,products!$A$1:$A$49,0),MATCH(orders!J$1,products!$A$1:$G$1,0))</f>
        <v>L</v>
      </c>
      <c r="K597" cm="1">
        <f t="array" ref="K597">INDEX(products!$A$1:$G$49,MATCH(orders!$D597,products!$A$1:$A$49,0),MATCH(orders!K$1,products!$A$1:$G$1,0))</f>
        <v>1</v>
      </c>
      <c r="L597" s="4" cm="1">
        <f t="array" ref="L597">INDEX(products!$A$1:$G$49,MATCH(orders!$D597,products!$A$1:$A$49,0),MATCH(orders!L$1,products!$A$1:$G$1,0))</f>
        <v>14.85</v>
      </c>
      <c r="M597" s="4">
        <f t="shared" si="27"/>
        <v>14.85</v>
      </c>
      <c r="N597" t="str">
        <f t="shared" si="28"/>
        <v>Excelsa</v>
      </c>
      <c r="O597" t="str">
        <f t="shared" si="29"/>
        <v>Light</v>
      </c>
      <c r="P597" s="5" t="str">
        <f>IF(_xlfn.XLOOKUP(Orders[[#This Row],[Customer ID]],customers!A597:A1596,customers!I597:I1596,"")="Yes","Yes","No")</f>
        <v>No</v>
      </c>
    </row>
    <row r="598" spans="1:16">
      <c r="A598" s="2" t="s">
        <v>1210</v>
      </c>
      <c r="B598" s="3">
        <v>44523</v>
      </c>
      <c r="C598" s="2" t="s">
        <v>1211</v>
      </c>
      <c r="D598" t="s">
        <v>112</v>
      </c>
      <c r="E598" s="2">
        <v>5</v>
      </c>
      <c r="F598" s="2">
        <f>_xlfn.XLOOKUP(C598,customers!$A$1:$A$1001,customers!B597:B1597)</f>
        <v>0</v>
      </c>
      <c r="G598" s="2" t="str">
        <f>IF(_xlfn.XLOOKUP(C598,customers!$A$1:$A$1001,customers!$C$1:$C$1001,0)=0,"",(_xlfn.XLOOKUP(C598,customers!$A$1:$A$1001,customers!$C$1:$C$1001,0)))</f>
        <v>kscholardgk@sbwire.com</v>
      </c>
      <c r="H598" s="2" t="str">
        <f>_xlfn.XLOOKUP(C598,customers!$A$1:$A$1001,customers!$G$1:$G$1001,,0)</f>
        <v>United States</v>
      </c>
      <c r="I598" t="str" cm="1">
        <f t="array" ref="I598">INDEX(products!$A$1:$G$49,MATCH(orders!$D598,products!$A$1:$A$49,0),MATCH(orders!I$1,products!$A$1:$G$1,0))</f>
        <v>Ara</v>
      </c>
      <c r="J598" t="str" cm="1">
        <f t="array" ref="J598">INDEX(products!$A$1:$G$49,MATCH(orders!$D598,products!$A$1:$A$49,0),MATCH(orders!J$1,products!$A$1:$G$1,0))</f>
        <v>M</v>
      </c>
      <c r="K598" cm="1">
        <f t="array" ref="K598">INDEX(products!$A$1:$G$49,MATCH(orders!$D598,products!$A$1:$A$49,0),MATCH(orders!K$1,products!$A$1:$G$1,0))</f>
        <v>0.5</v>
      </c>
      <c r="L598" s="4" cm="1">
        <f t="array" ref="L598">INDEX(products!$A$1:$G$49,MATCH(orders!$D598,products!$A$1:$A$49,0),MATCH(orders!L$1,products!$A$1:$G$1,0))</f>
        <v>6.75</v>
      </c>
      <c r="M598" s="4">
        <f t="shared" si="27"/>
        <v>33.75</v>
      </c>
      <c r="N598" t="str">
        <f t="shared" si="28"/>
        <v>Arabica</v>
      </c>
      <c r="O598" t="str">
        <f t="shared" si="29"/>
        <v>Medium</v>
      </c>
      <c r="P598" s="5" t="str">
        <f>IF(_xlfn.XLOOKUP(Orders[[#This Row],[Customer ID]],customers!A598:A1597,customers!I598:I1597,"")="Yes","Yes","No")</f>
        <v>No</v>
      </c>
    </row>
    <row r="599" spans="1:16">
      <c r="A599" s="2" t="s">
        <v>1212</v>
      </c>
      <c r="B599" s="3">
        <v>44532</v>
      </c>
      <c r="C599" s="2" t="s">
        <v>1213</v>
      </c>
      <c r="D599" t="s">
        <v>149</v>
      </c>
      <c r="E599" s="2">
        <v>4</v>
      </c>
      <c r="F599" s="2">
        <f>_xlfn.XLOOKUP(C599,customers!$A$1:$A$1001,customers!B598:B1598)</f>
        <v>0</v>
      </c>
      <c r="G599" s="2" t="str">
        <f>IF(_xlfn.XLOOKUP(C599,customers!$A$1:$A$1001,customers!$C$1:$C$1001,0)=0,"",(_xlfn.XLOOKUP(C599,customers!$A$1:$A$1001,customers!$C$1:$C$1001,0)))</f>
        <v>bkindleygl@wikimedia.org</v>
      </c>
      <c r="H599" s="2" t="str">
        <f>_xlfn.XLOOKUP(C599,customers!$A$1:$A$1001,customers!$G$1:$G$1001,,0)</f>
        <v>United States</v>
      </c>
      <c r="I599" t="str" cm="1">
        <f t="array" ref="I599">INDEX(products!$A$1:$G$49,MATCH(orders!$D599,products!$A$1:$A$49,0),MATCH(orders!I$1,products!$A$1:$G$1,0))</f>
        <v>Lib</v>
      </c>
      <c r="J599" t="str" cm="1">
        <f t="array" ref="J599">INDEX(products!$A$1:$G$49,MATCH(orders!$D599,products!$A$1:$A$49,0),MATCH(orders!J$1,products!$A$1:$G$1,0))</f>
        <v>L</v>
      </c>
      <c r="K599" cm="1">
        <f t="array" ref="K599">INDEX(products!$A$1:$G$49,MATCH(orders!$D599,products!$A$1:$A$49,0),MATCH(orders!K$1,products!$A$1:$G$1,0))</f>
        <v>2.5</v>
      </c>
      <c r="L599" s="4" cm="1">
        <f t="array" ref="L599">INDEX(products!$A$1:$G$49,MATCH(orders!$D599,products!$A$1:$A$49,0),MATCH(orders!L$1,products!$A$1:$G$1,0))</f>
        <v>36.455</v>
      </c>
      <c r="M599" s="4">
        <f t="shared" si="27"/>
        <v>145.82</v>
      </c>
      <c r="N599" t="str">
        <f t="shared" si="28"/>
        <v>Liberica</v>
      </c>
      <c r="O599" t="str">
        <f t="shared" si="29"/>
        <v>Light</v>
      </c>
      <c r="P599" s="5" t="str">
        <f>IF(_xlfn.XLOOKUP(Orders[[#This Row],[Customer ID]],customers!A599:A1598,customers!I599:I1598,"")="Yes","Yes","No")</f>
        <v>Yes</v>
      </c>
    </row>
    <row r="600" spans="1:16">
      <c r="A600" s="2" t="s">
        <v>1214</v>
      </c>
      <c r="B600" s="3">
        <v>43471</v>
      </c>
      <c r="C600" s="2" t="s">
        <v>1215</v>
      </c>
      <c r="D600" t="s">
        <v>207</v>
      </c>
      <c r="E600" s="2">
        <v>4</v>
      </c>
      <c r="F600" s="2">
        <f>_xlfn.XLOOKUP(C600,customers!$A$1:$A$1001,customers!B599:B1599)</f>
        <v>0</v>
      </c>
      <c r="G600" s="2" t="str">
        <f>IF(_xlfn.XLOOKUP(C600,customers!$A$1:$A$1001,customers!$C$1:$C$1001,0)=0,"",(_xlfn.XLOOKUP(C600,customers!$A$1:$A$1001,customers!$C$1:$C$1001,0)))</f>
        <v>khammettgm@dmoz.org</v>
      </c>
      <c r="H600" s="2" t="str">
        <f>_xlfn.XLOOKUP(C600,customers!$A$1:$A$1001,customers!$G$1:$G$1001,,0)</f>
        <v>United States</v>
      </c>
      <c r="I600" t="str" cm="1">
        <f t="array" ref="I600">INDEX(products!$A$1:$G$49,MATCH(orders!$D600,products!$A$1:$A$49,0),MATCH(orders!I$1,products!$A$1:$G$1,0))</f>
        <v>Rob</v>
      </c>
      <c r="J600" t="str" cm="1">
        <f t="array" ref="J600">INDEX(products!$A$1:$G$49,MATCH(orders!$D600,products!$A$1:$A$49,0),MATCH(orders!J$1,products!$A$1:$G$1,0))</f>
        <v>M</v>
      </c>
      <c r="K600" cm="1">
        <f t="array" ref="K600">INDEX(products!$A$1:$G$49,MATCH(orders!$D600,products!$A$1:$A$49,0),MATCH(orders!K$1,products!$A$1:$G$1,0))</f>
        <v>0.2</v>
      </c>
      <c r="L600" s="4" cm="1">
        <f t="array" ref="L600">INDEX(products!$A$1:$G$49,MATCH(orders!$D600,products!$A$1:$A$49,0),MATCH(orders!L$1,products!$A$1:$G$1,0))</f>
        <v>2.985</v>
      </c>
      <c r="M600" s="4">
        <f t="shared" si="27"/>
        <v>11.94</v>
      </c>
      <c r="N600" t="str">
        <f t="shared" si="28"/>
        <v>Robusta</v>
      </c>
      <c r="O600" t="str">
        <f t="shared" si="29"/>
        <v>Medium</v>
      </c>
      <c r="P600" s="5" t="str">
        <f>IF(_xlfn.XLOOKUP(Orders[[#This Row],[Customer ID]],customers!A600:A1599,customers!I600:I1599,"")="Yes","Yes","No")</f>
        <v>Yes</v>
      </c>
    </row>
    <row r="601" spans="1:16">
      <c r="A601" s="2" t="s">
        <v>1216</v>
      </c>
      <c r="B601" s="3">
        <v>44321</v>
      </c>
      <c r="C601" s="2" t="s">
        <v>1217</v>
      </c>
      <c r="D601" t="s">
        <v>99</v>
      </c>
      <c r="E601" s="2">
        <v>4</v>
      </c>
      <c r="F601" s="2">
        <f>_xlfn.XLOOKUP(C601,customers!$A$1:$A$1001,customers!B600:B1600)</f>
        <v>0</v>
      </c>
      <c r="G601" s="2" t="str">
        <f>IF(_xlfn.XLOOKUP(C601,customers!$A$1:$A$1001,customers!$C$1:$C$1001,0)=0,"",(_xlfn.XLOOKUP(C601,customers!$A$1:$A$1001,customers!$C$1:$C$1001,0)))</f>
        <v>ahulburtgn@fda.gov</v>
      </c>
      <c r="H601" s="2" t="str">
        <f>_xlfn.XLOOKUP(C601,customers!$A$1:$A$1001,customers!$G$1:$G$1001,,0)</f>
        <v>United States</v>
      </c>
      <c r="I601" t="str" cm="1">
        <f t="array" ref="I601">INDEX(products!$A$1:$G$49,MATCH(orders!$D601,products!$A$1:$A$49,0),MATCH(orders!I$1,products!$A$1:$G$1,0))</f>
        <v>Ara</v>
      </c>
      <c r="J601" t="str" cm="1">
        <f t="array" ref="J601">INDEX(products!$A$1:$G$49,MATCH(orders!$D601,products!$A$1:$A$49,0),MATCH(orders!J$1,products!$A$1:$G$1,0))</f>
        <v>D</v>
      </c>
      <c r="K601" cm="1">
        <f t="array" ref="K601">INDEX(products!$A$1:$G$49,MATCH(orders!$D601,products!$A$1:$A$49,0),MATCH(orders!K$1,products!$A$1:$G$1,0))</f>
        <v>0.2</v>
      </c>
      <c r="L601" s="4" cm="1">
        <f t="array" ref="L601">INDEX(products!$A$1:$G$49,MATCH(orders!$D601,products!$A$1:$A$49,0),MATCH(orders!L$1,products!$A$1:$G$1,0))</f>
        <v>2.985</v>
      </c>
      <c r="M601" s="4">
        <f t="shared" si="27"/>
        <v>11.94</v>
      </c>
      <c r="N601" t="str">
        <f t="shared" si="28"/>
        <v>Arabica</v>
      </c>
      <c r="O601" t="str">
        <f t="shared" si="29"/>
        <v>Dark</v>
      </c>
      <c r="P601" s="5" t="str">
        <f>IF(_xlfn.XLOOKUP(Orders[[#This Row],[Customer ID]],customers!A601:A1600,customers!I601:I1600,"")="Yes","Yes","No")</f>
        <v>Yes</v>
      </c>
    </row>
    <row r="602" spans="1:16">
      <c r="A602" s="2" t="s">
        <v>1218</v>
      </c>
      <c r="B602" s="3">
        <v>44492</v>
      </c>
      <c r="C602" s="2" t="s">
        <v>1219</v>
      </c>
      <c r="D602" t="s">
        <v>168</v>
      </c>
      <c r="E602" s="2">
        <v>1</v>
      </c>
      <c r="F602" s="2">
        <f>_xlfn.XLOOKUP(C602,customers!$A$1:$A$1001,customers!B601:B1601)</f>
        <v>0</v>
      </c>
      <c r="G602" s="2" t="str">
        <f>IF(_xlfn.XLOOKUP(C602,customers!$A$1:$A$1001,customers!$C$1:$C$1001,0)=0,"",(_xlfn.XLOOKUP(C602,customers!$A$1:$A$1001,customers!$C$1:$C$1001,0)))</f>
        <v>plauritzengo@photobucket.com</v>
      </c>
      <c r="H602" s="2" t="str">
        <f>_xlfn.XLOOKUP(C602,customers!$A$1:$A$1001,customers!$G$1:$G$1001,,0)</f>
        <v>United States</v>
      </c>
      <c r="I602" t="str" cm="1">
        <f t="array" ref="I602">INDEX(products!$A$1:$G$49,MATCH(orders!$D602,products!$A$1:$A$49,0),MATCH(orders!I$1,products!$A$1:$G$1,0))</f>
        <v>Lib</v>
      </c>
      <c r="J602" t="str" cm="1">
        <f t="array" ref="J602">INDEX(products!$A$1:$G$49,MATCH(orders!$D602,products!$A$1:$A$49,0),MATCH(orders!J$1,products!$A$1:$G$1,0))</f>
        <v>D</v>
      </c>
      <c r="K602" cm="1">
        <f t="array" ref="K602">INDEX(products!$A$1:$G$49,MATCH(orders!$D602,products!$A$1:$A$49,0),MATCH(orders!K$1,products!$A$1:$G$1,0))</f>
        <v>0.5</v>
      </c>
      <c r="L602" s="4" cm="1">
        <f t="array" ref="L602">INDEX(products!$A$1:$G$49,MATCH(orders!$D602,products!$A$1:$A$49,0),MATCH(orders!L$1,products!$A$1:$G$1,0))</f>
        <v>7.77</v>
      </c>
      <c r="M602" s="4">
        <f t="shared" si="27"/>
        <v>7.77</v>
      </c>
      <c r="N602" t="str">
        <f t="shared" si="28"/>
        <v>Liberica</v>
      </c>
      <c r="O602" t="str">
        <f t="shared" si="29"/>
        <v>Dark</v>
      </c>
      <c r="P602" s="5" t="str">
        <f>IF(_xlfn.XLOOKUP(Orders[[#This Row],[Customer ID]],customers!A602:A1601,customers!I602:I1601,"")="Yes","Yes","No")</f>
        <v>No</v>
      </c>
    </row>
    <row r="603" spans="1:16">
      <c r="A603" s="2" t="s">
        <v>1220</v>
      </c>
      <c r="B603" s="3">
        <v>43815</v>
      </c>
      <c r="C603" s="2" t="s">
        <v>1221</v>
      </c>
      <c r="D603" t="s">
        <v>55</v>
      </c>
      <c r="E603" s="2">
        <v>4</v>
      </c>
      <c r="F603" s="2">
        <f>_xlfn.XLOOKUP(C603,customers!$A$1:$A$1001,customers!B602:B1602)</f>
        <v>0</v>
      </c>
      <c r="G603" s="2" t="str">
        <f>IF(_xlfn.XLOOKUP(C603,customers!$A$1:$A$1001,customers!$C$1:$C$1001,0)=0,"",(_xlfn.XLOOKUP(C603,customers!$A$1:$A$1001,customers!$C$1:$C$1001,0)))</f>
        <v>aburgwingp@redcross.org</v>
      </c>
      <c r="H603" s="2" t="str">
        <f>_xlfn.XLOOKUP(C603,customers!$A$1:$A$1001,customers!$G$1:$G$1001,,0)</f>
        <v>United States</v>
      </c>
      <c r="I603" t="str" cm="1">
        <f t="array" ref="I603">INDEX(products!$A$1:$G$49,MATCH(orders!$D603,products!$A$1:$A$49,0),MATCH(orders!I$1,products!$A$1:$G$1,0))</f>
        <v>Rob</v>
      </c>
      <c r="J603" t="str" cm="1">
        <f t="array" ref="J603">INDEX(products!$A$1:$G$49,MATCH(orders!$D603,products!$A$1:$A$49,0),MATCH(orders!J$1,products!$A$1:$G$1,0))</f>
        <v>L</v>
      </c>
      <c r="K603" cm="1">
        <f t="array" ref="K603">INDEX(products!$A$1:$G$49,MATCH(orders!$D603,products!$A$1:$A$49,0),MATCH(orders!K$1,products!$A$1:$G$1,0))</f>
        <v>2.5</v>
      </c>
      <c r="L603" s="4" cm="1">
        <f t="array" ref="L603">INDEX(products!$A$1:$G$49,MATCH(orders!$D603,products!$A$1:$A$49,0),MATCH(orders!L$1,products!$A$1:$G$1,0))</f>
        <v>27.485</v>
      </c>
      <c r="M603" s="4">
        <f t="shared" si="27"/>
        <v>109.94</v>
      </c>
      <c r="N603" t="str">
        <f t="shared" si="28"/>
        <v>Robusta</v>
      </c>
      <c r="O603" t="str">
        <f t="shared" si="29"/>
        <v>Light</v>
      </c>
      <c r="P603" s="5" t="str">
        <f>IF(_xlfn.XLOOKUP(Orders[[#This Row],[Customer ID]],customers!A603:A1602,customers!I603:I1602,"")="Yes","Yes","No")</f>
        <v>Yes</v>
      </c>
    </row>
    <row r="604" spans="1:16">
      <c r="A604" s="2" t="s">
        <v>1222</v>
      </c>
      <c r="B604" s="3">
        <v>43603</v>
      </c>
      <c r="C604" s="2" t="s">
        <v>1223</v>
      </c>
      <c r="D604" t="s">
        <v>299</v>
      </c>
      <c r="E604" s="2">
        <v>5</v>
      </c>
      <c r="F604" s="2">
        <f>_xlfn.XLOOKUP(C604,customers!$A$1:$A$1001,customers!B603:B1603)</f>
        <v>0</v>
      </c>
      <c r="G604" s="2" t="str">
        <f>IF(_xlfn.XLOOKUP(C604,customers!$A$1:$A$1001,customers!$C$1:$C$1001,0)=0,"",(_xlfn.XLOOKUP(C604,customers!$A$1:$A$1001,customers!$C$1:$C$1001,0)))</f>
        <v>erolingq@google.fr</v>
      </c>
      <c r="H604" s="2" t="str">
        <f>_xlfn.XLOOKUP(C604,customers!$A$1:$A$1001,customers!$G$1:$G$1001,,0)</f>
        <v>United States</v>
      </c>
      <c r="I604" t="str" cm="1">
        <f t="array" ref="I604">INDEX(products!$A$1:$G$49,MATCH(orders!$D604,products!$A$1:$A$49,0),MATCH(orders!I$1,products!$A$1:$G$1,0))</f>
        <v>Exc</v>
      </c>
      <c r="J604" t="str" cm="1">
        <f t="array" ref="J604">INDEX(products!$A$1:$G$49,MATCH(orders!$D604,products!$A$1:$A$49,0),MATCH(orders!J$1,products!$A$1:$G$1,0))</f>
        <v>L</v>
      </c>
      <c r="K604" cm="1">
        <f t="array" ref="K604">INDEX(products!$A$1:$G$49,MATCH(orders!$D604,products!$A$1:$A$49,0),MATCH(orders!K$1,products!$A$1:$G$1,0))</f>
        <v>0.2</v>
      </c>
      <c r="L604" s="4" cm="1">
        <f t="array" ref="L604">INDEX(products!$A$1:$G$49,MATCH(orders!$D604,products!$A$1:$A$49,0),MATCH(orders!L$1,products!$A$1:$G$1,0))</f>
        <v>4.455</v>
      </c>
      <c r="M604" s="4">
        <f t="shared" si="27"/>
        <v>22.275</v>
      </c>
      <c r="N604" t="str">
        <f t="shared" si="28"/>
        <v>Excelsa</v>
      </c>
      <c r="O604" t="str">
        <f t="shared" si="29"/>
        <v>Light</v>
      </c>
      <c r="P604" s="5" t="str">
        <f>IF(_xlfn.XLOOKUP(Orders[[#This Row],[Customer ID]],customers!A604:A1603,customers!I604:I1603,"")="Yes","Yes","No")</f>
        <v>Yes</v>
      </c>
    </row>
    <row r="605" spans="1:16">
      <c r="A605" s="2" t="s">
        <v>1224</v>
      </c>
      <c r="B605" s="3">
        <v>43660</v>
      </c>
      <c r="C605" s="2" t="s">
        <v>1225</v>
      </c>
      <c r="D605" t="s">
        <v>207</v>
      </c>
      <c r="E605" s="2">
        <v>3</v>
      </c>
      <c r="F605" s="2">
        <f>_xlfn.XLOOKUP(C605,customers!$A$1:$A$1001,customers!B604:B1604)</f>
        <v>0</v>
      </c>
      <c r="G605" s="2" t="str">
        <f>IF(_xlfn.XLOOKUP(C605,customers!$A$1:$A$1001,customers!$C$1:$C$1001,0)=0,"",(_xlfn.XLOOKUP(C605,customers!$A$1:$A$1001,customers!$C$1:$C$1001,0)))</f>
        <v>dfowlegr@epa.gov</v>
      </c>
      <c r="H605" s="2" t="str">
        <f>_xlfn.XLOOKUP(C605,customers!$A$1:$A$1001,customers!$G$1:$G$1001,,0)</f>
        <v>United States</v>
      </c>
      <c r="I605" t="str" cm="1">
        <f t="array" ref="I605">INDEX(products!$A$1:$G$49,MATCH(orders!$D605,products!$A$1:$A$49,0),MATCH(orders!I$1,products!$A$1:$G$1,0))</f>
        <v>Rob</v>
      </c>
      <c r="J605" t="str" cm="1">
        <f t="array" ref="J605">INDEX(products!$A$1:$G$49,MATCH(orders!$D605,products!$A$1:$A$49,0),MATCH(orders!J$1,products!$A$1:$G$1,0))</f>
        <v>M</v>
      </c>
      <c r="K605" cm="1">
        <f t="array" ref="K605">INDEX(products!$A$1:$G$49,MATCH(orders!$D605,products!$A$1:$A$49,0),MATCH(orders!K$1,products!$A$1:$G$1,0))</f>
        <v>0.2</v>
      </c>
      <c r="L605" s="4" cm="1">
        <f t="array" ref="L605">INDEX(products!$A$1:$G$49,MATCH(orders!$D605,products!$A$1:$A$49,0),MATCH(orders!L$1,products!$A$1:$G$1,0))</f>
        <v>2.985</v>
      </c>
      <c r="M605" s="4">
        <f t="shared" si="27"/>
        <v>8.955</v>
      </c>
      <c r="N605" t="str">
        <f t="shared" si="28"/>
        <v>Robusta</v>
      </c>
      <c r="O605" t="str">
        <f t="shared" si="29"/>
        <v>Medium</v>
      </c>
      <c r="P605" s="5" t="str">
        <f>IF(_xlfn.XLOOKUP(Orders[[#This Row],[Customer ID]],customers!A605:A1604,customers!I605:I1604,"")="Yes","Yes","No")</f>
        <v>No</v>
      </c>
    </row>
    <row r="606" spans="1:16">
      <c r="A606" s="2" t="s">
        <v>1226</v>
      </c>
      <c r="B606" s="3">
        <v>44148</v>
      </c>
      <c r="C606" s="2" t="s">
        <v>1227</v>
      </c>
      <c r="D606" t="s">
        <v>154</v>
      </c>
      <c r="E606" s="2">
        <v>4</v>
      </c>
      <c r="F606" s="2">
        <f>_xlfn.XLOOKUP(C606,customers!$A$1:$A$1001,customers!B605:B1605)</f>
        <v>0</v>
      </c>
      <c r="G606" s="2" t="str">
        <f>IF(_xlfn.XLOOKUP(C606,customers!$A$1:$A$1001,customers!$C$1:$C$1001,0)=0,"",(_xlfn.XLOOKUP(C606,customers!$A$1:$A$1001,customers!$C$1:$C$1001,0)))</f>
        <v/>
      </c>
      <c r="H606" s="2" t="str">
        <f>_xlfn.XLOOKUP(C606,customers!$A$1:$A$1001,customers!$G$1:$G$1001,,0)</f>
        <v>Ireland</v>
      </c>
      <c r="I606" t="str" cm="1">
        <f t="array" ref="I606">INDEX(products!$A$1:$G$49,MATCH(orders!$D606,products!$A$1:$A$49,0),MATCH(orders!I$1,products!$A$1:$G$1,0))</f>
        <v>Lib</v>
      </c>
      <c r="J606" t="str" cm="1">
        <f t="array" ref="J606">INDEX(products!$A$1:$G$49,MATCH(orders!$D606,products!$A$1:$A$49,0),MATCH(orders!J$1,products!$A$1:$G$1,0))</f>
        <v>D</v>
      </c>
      <c r="K606" cm="1">
        <f t="array" ref="K606">INDEX(products!$A$1:$G$49,MATCH(orders!$D606,products!$A$1:$A$49,0),MATCH(orders!K$1,products!$A$1:$G$1,0))</f>
        <v>2.5</v>
      </c>
      <c r="L606" s="4" cm="1">
        <f t="array" ref="L606">INDEX(products!$A$1:$G$49,MATCH(orders!$D606,products!$A$1:$A$49,0),MATCH(orders!L$1,products!$A$1:$G$1,0))</f>
        <v>29.785</v>
      </c>
      <c r="M606" s="4">
        <f t="shared" si="27"/>
        <v>119.14</v>
      </c>
      <c r="N606" t="str">
        <f t="shared" si="28"/>
        <v>Liberica</v>
      </c>
      <c r="O606" t="str">
        <f t="shared" si="29"/>
        <v>Dark</v>
      </c>
      <c r="P606" s="5" t="str">
        <f>IF(_xlfn.XLOOKUP(Orders[[#This Row],[Customer ID]],customers!A606:A1605,customers!I606:I1605,"")="Yes","Yes","No")</f>
        <v>No</v>
      </c>
    </row>
    <row r="607" spans="1:16">
      <c r="A607" s="2" t="s">
        <v>1228</v>
      </c>
      <c r="B607" s="3">
        <v>44028</v>
      </c>
      <c r="C607" s="2" t="s">
        <v>1229</v>
      </c>
      <c r="D607" t="s">
        <v>249</v>
      </c>
      <c r="E607" s="2">
        <v>5</v>
      </c>
      <c r="F607" s="2">
        <f>_xlfn.XLOOKUP(C607,customers!$A$1:$A$1001,customers!B606:B1606)</f>
        <v>0</v>
      </c>
      <c r="G607" s="2" t="str">
        <f>IF(_xlfn.XLOOKUP(C607,customers!$A$1:$A$1001,customers!$C$1:$C$1001,0)=0,"",(_xlfn.XLOOKUP(C607,customers!$A$1:$A$1001,customers!$C$1:$C$1001,0)))</f>
        <v>wpowleslandgt@soundcloud.com</v>
      </c>
      <c r="H607" s="2" t="str">
        <f>_xlfn.XLOOKUP(C607,customers!$A$1:$A$1001,customers!$G$1:$G$1001,,0)</f>
        <v>United States</v>
      </c>
      <c r="I607" t="str" cm="1">
        <f t="array" ref="I607">INDEX(products!$A$1:$G$49,MATCH(orders!$D607,products!$A$1:$A$49,0),MATCH(orders!I$1,products!$A$1:$G$1,0))</f>
        <v>Ara</v>
      </c>
      <c r="J607" t="str" cm="1">
        <f t="array" ref="J607">INDEX(products!$A$1:$G$49,MATCH(orders!$D607,products!$A$1:$A$49,0),MATCH(orders!J$1,products!$A$1:$G$1,0))</f>
        <v>L</v>
      </c>
      <c r="K607" cm="1">
        <f t="array" ref="K607">INDEX(products!$A$1:$G$49,MATCH(orders!$D607,products!$A$1:$A$49,0),MATCH(orders!K$1,products!$A$1:$G$1,0))</f>
        <v>2.5</v>
      </c>
      <c r="L607" s="4" cm="1">
        <f t="array" ref="L607">INDEX(products!$A$1:$G$49,MATCH(orders!$D607,products!$A$1:$A$49,0),MATCH(orders!L$1,products!$A$1:$G$1,0))</f>
        <v>29.785</v>
      </c>
      <c r="M607" s="4">
        <f t="shared" si="27"/>
        <v>148.925</v>
      </c>
      <c r="N607" t="str">
        <f t="shared" si="28"/>
        <v>Arabica</v>
      </c>
      <c r="O607" t="str">
        <f t="shared" si="29"/>
        <v>Light</v>
      </c>
      <c r="P607" s="5" t="str">
        <f>IF(_xlfn.XLOOKUP(Orders[[#This Row],[Customer ID]],customers!A607:A1606,customers!I607:I1606,"")="Yes","Yes","No")</f>
        <v>Yes</v>
      </c>
    </row>
    <row r="608" spans="1:16">
      <c r="A608" s="2" t="s">
        <v>1230</v>
      </c>
      <c r="B608" s="3">
        <v>44138</v>
      </c>
      <c r="C608" s="2" t="s">
        <v>1190</v>
      </c>
      <c r="D608" t="s">
        <v>149</v>
      </c>
      <c r="E608" s="2">
        <v>3</v>
      </c>
      <c r="F608" s="2">
        <f>_xlfn.XLOOKUP(C608,customers!$A$1:$A$1001,customers!B607:B1607)</f>
        <v>0</v>
      </c>
      <c r="G608" s="2" t="str">
        <f>IF(_xlfn.XLOOKUP(C608,customers!$A$1:$A$1001,customers!$C$1:$C$1001,0)=0,"",(_xlfn.XLOOKUP(C608,customers!$A$1:$A$1001,customers!$C$1:$C$1001,0)))</f>
        <v>cverissimogh@theglobeandmail.com</v>
      </c>
      <c r="H608" s="2" t="str">
        <f>_xlfn.XLOOKUP(C608,customers!$A$1:$A$1001,customers!$G$1:$G$1001,,0)</f>
        <v>United Kingdom</v>
      </c>
      <c r="I608" t="str" cm="1">
        <f t="array" ref="I608">INDEX(products!$A$1:$G$49,MATCH(orders!$D608,products!$A$1:$A$49,0),MATCH(orders!I$1,products!$A$1:$G$1,0))</f>
        <v>Lib</v>
      </c>
      <c r="J608" t="str" cm="1">
        <f t="array" ref="J608">INDEX(products!$A$1:$G$49,MATCH(orders!$D608,products!$A$1:$A$49,0),MATCH(orders!J$1,products!$A$1:$G$1,0))</f>
        <v>L</v>
      </c>
      <c r="K608" cm="1">
        <f t="array" ref="K608">INDEX(products!$A$1:$G$49,MATCH(orders!$D608,products!$A$1:$A$49,0),MATCH(orders!K$1,products!$A$1:$G$1,0))</f>
        <v>2.5</v>
      </c>
      <c r="L608" s="4" cm="1">
        <f t="array" ref="L608">INDEX(products!$A$1:$G$49,MATCH(orders!$D608,products!$A$1:$A$49,0),MATCH(orders!L$1,products!$A$1:$G$1,0))</f>
        <v>36.455</v>
      </c>
      <c r="M608" s="4">
        <f t="shared" si="27"/>
        <v>109.365</v>
      </c>
      <c r="N608" t="str">
        <f t="shared" si="28"/>
        <v>Liberica</v>
      </c>
      <c r="O608" t="str">
        <f t="shared" si="29"/>
        <v>Light</v>
      </c>
      <c r="P608" s="5" t="str">
        <f>IF(_xlfn.XLOOKUP(Orders[[#This Row],[Customer ID]],customers!A608:A1607,customers!I608:I1607,"")="Yes","Yes","No")</f>
        <v>No</v>
      </c>
    </row>
    <row r="609" spans="1:16">
      <c r="A609" s="2" t="s">
        <v>1231</v>
      </c>
      <c r="B609" s="3">
        <v>44640</v>
      </c>
      <c r="C609" s="2" t="s">
        <v>1232</v>
      </c>
      <c r="D609" t="s">
        <v>96</v>
      </c>
      <c r="E609" s="2">
        <v>1</v>
      </c>
      <c r="F609" s="2">
        <f>_xlfn.XLOOKUP(C609,customers!$A$1:$A$1001,customers!B608:B1608)</f>
        <v>0</v>
      </c>
      <c r="G609" s="2" t="str">
        <f>IF(_xlfn.XLOOKUP(C609,customers!$A$1:$A$1001,customers!$C$1:$C$1001,0)=0,"",(_xlfn.XLOOKUP(C609,customers!$A$1:$A$1001,customers!$C$1:$C$1001,0)))</f>
        <v>lellinghamgv@sciencedaily.com</v>
      </c>
      <c r="H609" s="2" t="str">
        <f>_xlfn.XLOOKUP(C609,customers!$A$1:$A$1001,customers!$G$1:$G$1001,,0)</f>
        <v>United States</v>
      </c>
      <c r="I609" t="str" cm="1">
        <f t="array" ref="I609">INDEX(products!$A$1:$G$49,MATCH(orders!$D609,products!$A$1:$A$49,0),MATCH(orders!I$1,products!$A$1:$G$1,0))</f>
        <v>Exc</v>
      </c>
      <c r="J609" t="str" cm="1">
        <f t="array" ref="J609">INDEX(products!$A$1:$G$49,MATCH(orders!$D609,products!$A$1:$A$49,0),MATCH(orders!J$1,products!$A$1:$G$1,0))</f>
        <v>D</v>
      </c>
      <c r="K609" cm="1">
        <f t="array" ref="K609">INDEX(products!$A$1:$G$49,MATCH(orders!$D609,products!$A$1:$A$49,0),MATCH(orders!K$1,products!$A$1:$G$1,0))</f>
        <v>0.2</v>
      </c>
      <c r="L609" s="4" cm="1">
        <f t="array" ref="L609">INDEX(products!$A$1:$G$49,MATCH(orders!$D609,products!$A$1:$A$49,0),MATCH(orders!L$1,products!$A$1:$G$1,0))</f>
        <v>3.645</v>
      </c>
      <c r="M609" s="4">
        <f t="shared" si="27"/>
        <v>3.645</v>
      </c>
      <c r="N609" t="str">
        <f t="shared" si="28"/>
        <v>Excelsa</v>
      </c>
      <c r="O609" t="str">
        <f t="shared" si="29"/>
        <v>Dark</v>
      </c>
      <c r="P609" s="5" t="str">
        <f>IF(_xlfn.XLOOKUP(Orders[[#This Row],[Customer ID]],customers!A609:A1608,customers!I609:I1608,"")="Yes","Yes","No")</f>
        <v>Yes</v>
      </c>
    </row>
    <row r="610" spans="1:16">
      <c r="A610" s="2" t="s">
        <v>1233</v>
      </c>
      <c r="B610" s="3">
        <v>44608</v>
      </c>
      <c r="C610" s="2" t="s">
        <v>1234</v>
      </c>
      <c r="D610" t="s">
        <v>575</v>
      </c>
      <c r="E610" s="2">
        <v>2</v>
      </c>
      <c r="F610" s="2">
        <f>_xlfn.XLOOKUP(C610,customers!$A$1:$A$1001,customers!B609:B1609)</f>
        <v>0</v>
      </c>
      <c r="G610" s="2" t="str">
        <f>IF(_xlfn.XLOOKUP(C610,customers!$A$1:$A$1001,customers!$C$1:$C$1001,0)=0,"",(_xlfn.XLOOKUP(C610,customers!$A$1:$A$1001,customers!$C$1:$C$1001,0)))</f>
        <v/>
      </c>
      <c r="H610" s="2" t="str">
        <f>_xlfn.XLOOKUP(C610,customers!$A$1:$A$1001,customers!$G$1:$G$1001,,0)</f>
        <v>United States</v>
      </c>
      <c r="I610" t="str" cm="1">
        <f t="array" ref="I610">INDEX(products!$A$1:$G$49,MATCH(orders!$D610,products!$A$1:$A$49,0),MATCH(orders!I$1,products!$A$1:$G$1,0))</f>
        <v>Exc</v>
      </c>
      <c r="J610" t="str" cm="1">
        <f t="array" ref="J610">INDEX(products!$A$1:$G$49,MATCH(orders!$D610,products!$A$1:$A$49,0),MATCH(orders!J$1,products!$A$1:$G$1,0))</f>
        <v>D</v>
      </c>
      <c r="K610" cm="1">
        <f t="array" ref="K610">INDEX(products!$A$1:$G$49,MATCH(orders!$D610,products!$A$1:$A$49,0),MATCH(orders!K$1,products!$A$1:$G$1,0))</f>
        <v>2.5</v>
      </c>
      <c r="L610" s="4" cm="1">
        <f t="array" ref="L610">INDEX(products!$A$1:$G$49,MATCH(orders!$D610,products!$A$1:$A$49,0),MATCH(orders!L$1,products!$A$1:$G$1,0))</f>
        <v>27.945</v>
      </c>
      <c r="M610" s="4">
        <f t="shared" si="27"/>
        <v>55.89</v>
      </c>
      <c r="N610" t="str">
        <f t="shared" si="28"/>
        <v>Excelsa</v>
      </c>
      <c r="O610" t="str">
        <f t="shared" si="29"/>
        <v>Dark</v>
      </c>
      <c r="P610" s="5" t="str">
        <f>IF(_xlfn.XLOOKUP(Orders[[#This Row],[Customer ID]],customers!A610:A1609,customers!I610:I1609,"")="Yes","Yes","No")</f>
        <v>No</v>
      </c>
    </row>
    <row r="611" spans="1:16">
      <c r="A611" s="2" t="s">
        <v>1235</v>
      </c>
      <c r="B611" s="3">
        <v>44147</v>
      </c>
      <c r="C611" s="2" t="s">
        <v>1236</v>
      </c>
      <c r="D611" t="s">
        <v>122</v>
      </c>
      <c r="E611" s="2">
        <v>6</v>
      </c>
      <c r="F611" s="2">
        <f>_xlfn.XLOOKUP(C611,customers!$A$1:$A$1001,customers!B610:B1610)</f>
        <v>0</v>
      </c>
      <c r="G611" s="2" t="str">
        <f>IF(_xlfn.XLOOKUP(C611,customers!$A$1:$A$1001,customers!$C$1:$C$1001,0)=0,"",(_xlfn.XLOOKUP(C611,customers!$A$1:$A$1001,customers!$C$1:$C$1001,0)))</f>
        <v>afendtgx@forbes.com</v>
      </c>
      <c r="H611" s="2" t="str">
        <f>_xlfn.XLOOKUP(C611,customers!$A$1:$A$1001,customers!$G$1:$G$1001,,0)</f>
        <v>United States</v>
      </c>
      <c r="I611" t="str" cm="1">
        <f t="array" ref="I611">INDEX(products!$A$1:$G$49,MATCH(orders!$D611,products!$A$1:$A$49,0),MATCH(orders!I$1,products!$A$1:$G$1,0))</f>
        <v>Lib</v>
      </c>
      <c r="J611" t="str" cm="1">
        <f t="array" ref="J611">INDEX(products!$A$1:$G$49,MATCH(orders!$D611,products!$A$1:$A$49,0),MATCH(orders!J$1,products!$A$1:$G$1,0))</f>
        <v>M</v>
      </c>
      <c r="K611" cm="1">
        <f t="array" ref="K611">INDEX(products!$A$1:$G$49,MATCH(orders!$D611,products!$A$1:$A$49,0),MATCH(orders!K$1,products!$A$1:$G$1,0))</f>
        <v>0.2</v>
      </c>
      <c r="L611" s="4" cm="1">
        <f t="array" ref="L611">INDEX(products!$A$1:$G$49,MATCH(orders!$D611,products!$A$1:$A$49,0),MATCH(orders!L$1,products!$A$1:$G$1,0))</f>
        <v>4.365</v>
      </c>
      <c r="M611" s="4">
        <f t="shared" si="27"/>
        <v>26.19</v>
      </c>
      <c r="N611" t="str">
        <f t="shared" si="28"/>
        <v>Liberica</v>
      </c>
      <c r="O611" t="str">
        <f t="shared" si="29"/>
        <v>Medium</v>
      </c>
      <c r="P611" s="5" t="str">
        <f>IF(_xlfn.XLOOKUP(Orders[[#This Row],[Customer ID]],customers!A611:A1610,customers!I611:I1610,"")="Yes","Yes","No")</f>
        <v>Yes</v>
      </c>
    </row>
    <row r="612" spans="1:16">
      <c r="A612" s="2" t="s">
        <v>1237</v>
      </c>
      <c r="B612" s="3">
        <v>43743</v>
      </c>
      <c r="C612" s="2" t="s">
        <v>1238</v>
      </c>
      <c r="D612" t="s">
        <v>47</v>
      </c>
      <c r="E612" s="2">
        <v>4</v>
      </c>
      <c r="F612" s="2">
        <f>_xlfn.XLOOKUP(C612,customers!$A$1:$A$1001,customers!B611:B1611)</f>
        <v>0</v>
      </c>
      <c r="G612" s="2" t="str">
        <f>IF(_xlfn.XLOOKUP(C612,customers!$A$1:$A$1001,customers!$C$1:$C$1001,0)=0,"",(_xlfn.XLOOKUP(C612,customers!$A$1:$A$1001,customers!$C$1:$C$1001,0)))</f>
        <v>acleyburngy@lycos.com</v>
      </c>
      <c r="H612" s="2" t="str">
        <f>_xlfn.XLOOKUP(C612,customers!$A$1:$A$1001,customers!$G$1:$G$1001,,0)</f>
        <v>United States</v>
      </c>
      <c r="I612" t="str" cm="1">
        <f t="array" ref="I612">INDEX(products!$A$1:$G$49,MATCH(orders!$D612,products!$A$1:$A$49,0),MATCH(orders!I$1,products!$A$1:$G$1,0))</f>
        <v>Rob</v>
      </c>
      <c r="J612" t="str" cm="1">
        <f t="array" ref="J612">INDEX(products!$A$1:$G$49,MATCH(orders!$D612,products!$A$1:$A$49,0),MATCH(orders!J$1,products!$A$1:$G$1,0))</f>
        <v>M</v>
      </c>
      <c r="K612" cm="1">
        <f t="array" ref="K612">INDEX(products!$A$1:$G$49,MATCH(orders!$D612,products!$A$1:$A$49,0),MATCH(orders!K$1,products!$A$1:$G$1,0))</f>
        <v>1</v>
      </c>
      <c r="L612" s="4" cm="1">
        <f t="array" ref="L612">INDEX(products!$A$1:$G$49,MATCH(orders!$D612,products!$A$1:$A$49,0),MATCH(orders!L$1,products!$A$1:$G$1,0))</f>
        <v>9.95</v>
      </c>
      <c r="M612" s="4">
        <f t="shared" si="27"/>
        <v>39.8</v>
      </c>
      <c r="N612" t="str">
        <f t="shared" si="28"/>
        <v>Robusta</v>
      </c>
      <c r="O612" t="str">
        <f t="shared" si="29"/>
        <v>Medium</v>
      </c>
      <c r="P612" s="5" t="str">
        <f>IF(_xlfn.XLOOKUP(Orders[[#This Row],[Customer ID]],customers!A612:A1611,customers!I612:I1611,"")="Yes","Yes","No")</f>
        <v>No</v>
      </c>
    </row>
    <row r="613" spans="1:16">
      <c r="A613" s="2" t="s">
        <v>1239</v>
      </c>
      <c r="B613" s="3">
        <v>43739</v>
      </c>
      <c r="C613" s="2" t="s">
        <v>1240</v>
      </c>
      <c r="D613" t="s">
        <v>75</v>
      </c>
      <c r="E613" s="2">
        <v>2</v>
      </c>
      <c r="F613" s="2">
        <f>_xlfn.XLOOKUP(C613,customers!$A$1:$A$1001,customers!B612:B1612)</f>
        <v>0</v>
      </c>
      <c r="G613" s="2" t="str">
        <f>IF(_xlfn.XLOOKUP(C613,customers!$A$1:$A$1001,customers!$C$1:$C$1001,0)=0,"",(_xlfn.XLOOKUP(C613,customers!$A$1:$A$1001,customers!$C$1:$C$1001,0)))</f>
        <v>tcastiglionegz@xing.com</v>
      </c>
      <c r="H613" s="2" t="str">
        <f>_xlfn.XLOOKUP(C613,customers!$A$1:$A$1001,customers!$G$1:$G$1001,,0)</f>
        <v>United States</v>
      </c>
      <c r="I613" t="str" cm="1">
        <f t="array" ref="I613">INDEX(products!$A$1:$G$49,MATCH(orders!$D613,products!$A$1:$A$49,0),MATCH(orders!I$1,products!$A$1:$G$1,0))</f>
        <v>Exc</v>
      </c>
      <c r="J613" t="str" cm="1">
        <f t="array" ref="J613">INDEX(products!$A$1:$G$49,MATCH(orders!$D613,products!$A$1:$A$49,0),MATCH(orders!J$1,products!$A$1:$G$1,0))</f>
        <v>L</v>
      </c>
      <c r="K613" cm="1">
        <f t="array" ref="K613">INDEX(products!$A$1:$G$49,MATCH(orders!$D613,products!$A$1:$A$49,0),MATCH(orders!K$1,products!$A$1:$G$1,0))</f>
        <v>2.5</v>
      </c>
      <c r="L613" s="4" cm="1">
        <f t="array" ref="L613">INDEX(products!$A$1:$G$49,MATCH(orders!$D613,products!$A$1:$A$49,0),MATCH(orders!L$1,products!$A$1:$G$1,0))</f>
        <v>34.155</v>
      </c>
      <c r="M613" s="4">
        <f t="shared" si="27"/>
        <v>68.31</v>
      </c>
      <c r="N613" t="str">
        <f t="shared" si="28"/>
        <v>Excelsa</v>
      </c>
      <c r="O613" t="str">
        <f t="shared" si="29"/>
        <v>Light</v>
      </c>
      <c r="P613" s="5" t="str">
        <f>IF(_xlfn.XLOOKUP(Orders[[#This Row],[Customer ID]],customers!A613:A1612,customers!I613:I1612,"")="Yes","Yes","No")</f>
        <v>No</v>
      </c>
    </row>
    <row r="614" spans="1:16">
      <c r="A614" s="2" t="s">
        <v>1241</v>
      </c>
      <c r="B614" s="3">
        <v>43896</v>
      </c>
      <c r="C614" s="2" t="s">
        <v>1242</v>
      </c>
      <c r="D614" t="s">
        <v>89</v>
      </c>
      <c r="E614" s="2">
        <v>4</v>
      </c>
      <c r="F614" s="2">
        <f>_xlfn.XLOOKUP(C614,customers!$A$1:$A$1001,customers!B613:B1613)</f>
        <v>0</v>
      </c>
      <c r="G614" s="2" t="str">
        <f>IF(_xlfn.XLOOKUP(C614,customers!$A$1:$A$1001,customers!$C$1:$C$1001,0)=0,"",(_xlfn.XLOOKUP(C614,customers!$A$1:$A$1001,customers!$C$1:$C$1001,0)))</f>
        <v/>
      </c>
      <c r="H614" s="2" t="str">
        <f>_xlfn.XLOOKUP(C614,customers!$A$1:$A$1001,customers!$G$1:$G$1001,,0)</f>
        <v>Ireland</v>
      </c>
      <c r="I614" t="str" cm="1">
        <f t="array" ref="I614">INDEX(products!$A$1:$G$49,MATCH(orders!$D614,products!$A$1:$A$49,0),MATCH(orders!I$1,products!$A$1:$G$1,0))</f>
        <v>Ara</v>
      </c>
      <c r="J614" t="str" cm="1">
        <f t="array" ref="J614">INDEX(products!$A$1:$G$49,MATCH(orders!$D614,products!$A$1:$A$49,0),MATCH(orders!J$1,products!$A$1:$G$1,0))</f>
        <v>M</v>
      </c>
      <c r="K614" cm="1">
        <f t="array" ref="K614">INDEX(products!$A$1:$G$49,MATCH(orders!$D614,products!$A$1:$A$49,0),MATCH(orders!K$1,products!$A$1:$G$1,0))</f>
        <v>0.2</v>
      </c>
      <c r="L614" s="4" cm="1">
        <f t="array" ref="L614">INDEX(products!$A$1:$G$49,MATCH(orders!$D614,products!$A$1:$A$49,0),MATCH(orders!L$1,products!$A$1:$G$1,0))</f>
        <v>3.375</v>
      </c>
      <c r="M614" s="4">
        <f t="shared" si="27"/>
        <v>13.5</v>
      </c>
      <c r="N614" t="str">
        <f t="shared" si="28"/>
        <v>Arabica</v>
      </c>
      <c r="O614" t="str">
        <f t="shared" si="29"/>
        <v>Medium</v>
      </c>
      <c r="P614" s="5" t="str">
        <f>IF(_xlfn.XLOOKUP(Orders[[#This Row],[Customer ID]],customers!A614:A1613,customers!I614:I1613,"")="Yes","Yes","No")</f>
        <v>No</v>
      </c>
    </row>
    <row r="615" spans="1:16">
      <c r="A615" s="2" t="s">
        <v>1243</v>
      </c>
      <c r="B615" s="3">
        <v>43761</v>
      </c>
      <c r="C615" s="2" t="s">
        <v>1244</v>
      </c>
      <c r="D615" t="s">
        <v>67</v>
      </c>
      <c r="E615" s="2">
        <v>1</v>
      </c>
      <c r="F615" s="2">
        <f>_xlfn.XLOOKUP(C615,customers!$A$1:$A$1001,customers!B614:B1614)</f>
        <v>0</v>
      </c>
      <c r="G615" s="2" t="str">
        <f>IF(_xlfn.XLOOKUP(C615,customers!$A$1:$A$1001,customers!$C$1:$C$1001,0)=0,"",(_xlfn.XLOOKUP(C615,customers!$A$1:$A$1001,customers!$C$1:$C$1001,0)))</f>
        <v/>
      </c>
      <c r="H615" s="2" t="str">
        <f>_xlfn.XLOOKUP(C615,customers!$A$1:$A$1001,customers!$G$1:$G$1001,,0)</f>
        <v>United States</v>
      </c>
      <c r="I615" t="str" cm="1">
        <f t="array" ref="I615">INDEX(products!$A$1:$G$49,MATCH(orders!$D615,products!$A$1:$A$49,0),MATCH(orders!I$1,products!$A$1:$G$1,0))</f>
        <v>Rob</v>
      </c>
      <c r="J615" t="str" cm="1">
        <f t="array" ref="J615">INDEX(products!$A$1:$G$49,MATCH(orders!$D615,products!$A$1:$A$49,0),MATCH(orders!J$1,products!$A$1:$G$1,0))</f>
        <v>M</v>
      </c>
      <c r="K615" cm="1">
        <f t="array" ref="K615">INDEX(products!$A$1:$G$49,MATCH(orders!$D615,products!$A$1:$A$49,0),MATCH(orders!K$1,products!$A$1:$G$1,0))</f>
        <v>0.5</v>
      </c>
      <c r="L615" s="4" cm="1">
        <f t="array" ref="L615">INDEX(products!$A$1:$G$49,MATCH(orders!$D615,products!$A$1:$A$49,0),MATCH(orders!L$1,products!$A$1:$G$1,0))</f>
        <v>5.97</v>
      </c>
      <c r="M615" s="4">
        <f t="shared" si="27"/>
        <v>5.97</v>
      </c>
      <c r="N615" t="str">
        <f t="shared" si="28"/>
        <v>Robusta</v>
      </c>
      <c r="O615" t="str">
        <f t="shared" si="29"/>
        <v>Medium</v>
      </c>
      <c r="P615" s="5" t="str">
        <f>IF(_xlfn.XLOOKUP(Orders[[#This Row],[Customer ID]],customers!A615:A1614,customers!I615:I1614,"")="Yes","Yes","No")</f>
        <v>No</v>
      </c>
    </row>
    <row r="616" spans="1:16">
      <c r="A616" s="2" t="s">
        <v>1245</v>
      </c>
      <c r="B616" s="3">
        <v>43944</v>
      </c>
      <c r="C616" s="2" t="s">
        <v>1190</v>
      </c>
      <c r="D616" t="s">
        <v>67</v>
      </c>
      <c r="E616" s="2">
        <v>5</v>
      </c>
      <c r="F616" s="2">
        <f>_xlfn.XLOOKUP(C616,customers!$A$1:$A$1001,customers!B615:B1615)</f>
        <v>0</v>
      </c>
      <c r="G616" s="2" t="str">
        <f>IF(_xlfn.XLOOKUP(C616,customers!$A$1:$A$1001,customers!$C$1:$C$1001,0)=0,"",(_xlfn.XLOOKUP(C616,customers!$A$1:$A$1001,customers!$C$1:$C$1001,0)))</f>
        <v>cverissimogh@theglobeandmail.com</v>
      </c>
      <c r="H616" s="2" t="str">
        <f>_xlfn.XLOOKUP(C616,customers!$A$1:$A$1001,customers!$G$1:$G$1001,,0)</f>
        <v>United Kingdom</v>
      </c>
      <c r="I616" t="str" cm="1">
        <f t="array" ref="I616">INDEX(products!$A$1:$G$49,MATCH(orders!$D616,products!$A$1:$A$49,0),MATCH(orders!I$1,products!$A$1:$G$1,0))</f>
        <v>Rob</v>
      </c>
      <c r="J616" t="str" cm="1">
        <f t="array" ref="J616">INDEX(products!$A$1:$G$49,MATCH(orders!$D616,products!$A$1:$A$49,0),MATCH(orders!J$1,products!$A$1:$G$1,0))</f>
        <v>M</v>
      </c>
      <c r="K616" cm="1">
        <f t="array" ref="K616">INDEX(products!$A$1:$G$49,MATCH(orders!$D616,products!$A$1:$A$49,0),MATCH(orders!K$1,products!$A$1:$G$1,0))</f>
        <v>0.5</v>
      </c>
      <c r="L616" s="4" cm="1">
        <f t="array" ref="L616">INDEX(products!$A$1:$G$49,MATCH(orders!$D616,products!$A$1:$A$49,0),MATCH(orders!L$1,products!$A$1:$G$1,0))</f>
        <v>5.97</v>
      </c>
      <c r="M616" s="4">
        <f t="shared" si="27"/>
        <v>29.85</v>
      </c>
      <c r="N616" t="str">
        <f t="shared" si="28"/>
        <v>Robusta</v>
      </c>
      <c r="O616" t="str">
        <f t="shared" si="29"/>
        <v>Medium</v>
      </c>
      <c r="P616" s="5" t="str">
        <f>IF(_xlfn.XLOOKUP(Orders[[#This Row],[Customer ID]],customers!A616:A1615,customers!I616:I1615,"")="Yes","Yes","No")</f>
        <v>No</v>
      </c>
    </row>
    <row r="617" spans="1:16">
      <c r="A617" s="2" t="s">
        <v>1246</v>
      </c>
      <c r="B617" s="3">
        <v>44006</v>
      </c>
      <c r="C617" s="2" t="s">
        <v>1247</v>
      </c>
      <c r="D617" t="s">
        <v>149</v>
      </c>
      <c r="E617" s="2">
        <v>2</v>
      </c>
      <c r="F617" s="2">
        <f>_xlfn.XLOOKUP(C617,customers!$A$1:$A$1001,customers!B616:B1616)</f>
        <v>0</v>
      </c>
      <c r="G617" s="2" t="str">
        <f>IF(_xlfn.XLOOKUP(C617,customers!$A$1:$A$1001,customers!$C$1:$C$1001,0)=0,"",(_xlfn.XLOOKUP(C617,customers!$A$1:$A$1001,customers!$C$1:$C$1001,0)))</f>
        <v>scouronneh3@mozilla.org</v>
      </c>
      <c r="H617" s="2" t="str">
        <f>_xlfn.XLOOKUP(C617,customers!$A$1:$A$1001,customers!$G$1:$G$1001,,0)</f>
        <v>United States</v>
      </c>
      <c r="I617" t="str" cm="1">
        <f t="array" ref="I617">INDEX(products!$A$1:$G$49,MATCH(orders!$D617,products!$A$1:$A$49,0),MATCH(orders!I$1,products!$A$1:$G$1,0))</f>
        <v>Lib</v>
      </c>
      <c r="J617" t="str" cm="1">
        <f t="array" ref="J617">INDEX(products!$A$1:$G$49,MATCH(orders!$D617,products!$A$1:$A$49,0),MATCH(orders!J$1,products!$A$1:$G$1,0))</f>
        <v>L</v>
      </c>
      <c r="K617" cm="1">
        <f t="array" ref="K617">INDEX(products!$A$1:$G$49,MATCH(orders!$D617,products!$A$1:$A$49,0),MATCH(orders!K$1,products!$A$1:$G$1,0))</f>
        <v>2.5</v>
      </c>
      <c r="L617" s="4" cm="1">
        <f t="array" ref="L617">INDEX(products!$A$1:$G$49,MATCH(orders!$D617,products!$A$1:$A$49,0),MATCH(orders!L$1,products!$A$1:$G$1,0))</f>
        <v>36.455</v>
      </c>
      <c r="M617" s="4">
        <f t="shared" si="27"/>
        <v>72.91</v>
      </c>
      <c r="N617" t="str">
        <f t="shared" si="28"/>
        <v>Liberica</v>
      </c>
      <c r="O617" t="str">
        <f t="shared" si="29"/>
        <v>Light</v>
      </c>
      <c r="P617" s="5" t="str">
        <f>IF(_xlfn.XLOOKUP(Orders[[#This Row],[Customer ID]],customers!A617:A1616,customers!I617:I1616,"")="Yes","Yes","No")</f>
        <v>Yes</v>
      </c>
    </row>
    <row r="618" spans="1:16">
      <c r="A618" s="2" t="s">
        <v>1248</v>
      </c>
      <c r="B618" s="3">
        <v>44271</v>
      </c>
      <c r="C618" s="2" t="s">
        <v>1249</v>
      </c>
      <c r="D618" t="s">
        <v>157</v>
      </c>
      <c r="E618" s="2">
        <v>4</v>
      </c>
      <c r="F618" s="2">
        <f>_xlfn.XLOOKUP(C618,customers!$A$1:$A$1001,customers!B617:B1617)</f>
        <v>0</v>
      </c>
      <c r="G618" s="2" t="str">
        <f>IF(_xlfn.XLOOKUP(C618,customers!$A$1:$A$1001,customers!$C$1:$C$1001,0)=0,"",(_xlfn.XLOOKUP(C618,customers!$A$1:$A$1001,customers!$C$1:$C$1001,0)))</f>
        <v>lflippellih4@github.io</v>
      </c>
      <c r="H618" s="2" t="str">
        <f>_xlfn.XLOOKUP(C618,customers!$A$1:$A$1001,customers!$G$1:$G$1001,,0)</f>
        <v>United Kingdom</v>
      </c>
      <c r="I618" t="str" cm="1">
        <f t="array" ref="I618">INDEX(products!$A$1:$G$49,MATCH(orders!$D618,products!$A$1:$A$49,0),MATCH(orders!I$1,products!$A$1:$G$1,0))</f>
        <v>Exc</v>
      </c>
      <c r="J618" t="str" cm="1">
        <f t="array" ref="J618">INDEX(products!$A$1:$G$49,MATCH(orders!$D618,products!$A$1:$A$49,0),MATCH(orders!J$1,products!$A$1:$G$1,0))</f>
        <v>M</v>
      </c>
      <c r="K618" cm="1">
        <f t="array" ref="K618">INDEX(products!$A$1:$G$49,MATCH(orders!$D618,products!$A$1:$A$49,0),MATCH(orders!K$1,products!$A$1:$G$1,0))</f>
        <v>2.5</v>
      </c>
      <c r="L618" s="4" cm="1">
        <f t="array" ref="L618">INDEX(products!$A$1:$G$49,MATCH(orders!$D618,products!$A$1:$A$49,0),MATCH(orders!L$1,products!$A$1:$G$1,0))</f>
        <v>31.625</v>
      </c>
      <c r="M618" s="4">
        <f t="shared" si="27"/>
        <v>126.5</v>
      </c>
      <c r="N618" t="str">
        <f t="shared" si="28"/>
        <v>Excelsa</v>
      </c>
      <c r="O618" t="str">
        <f t="shared" si="29"/>
        <v>Medium</v>
      </c>
      <c r="P618" s="5" t="str">
        <f>IF(_xlfn.XLOOKUP(Orders[[#This Row],[Customer ID]],customers!A618:A1617,customers!I618:I1617,"")="Yes","Yes","No")</f>
        <v>No</v>
      </c>
    </row>
    <row r="619" spans="1:16">
      <c r="A619" s="2" t="s">
        <v>1250</v>
      </c>
      <c r="B619" s="3">
        <v>43928</v>
      </c>
      <c r="C619" s="2" t="s">
        <v>1251</v>
      </c>
      <c r="D619" t="s">
        <v>242</v>
      </c>
      <c r="E619" s="2">
        <v>1</v>
      </c>
      <c r="F619" s="2">
        <f>_xlfn.XLOOKUP(C619,customers!$A$1:$A$1001,customers!B618:B1618)</f>
        <v>0</v>
      </c>
      <c r="G619" s="2" t="str">
        <f>IF(_xlfn.XLOOKUP(C619,customers!$A$1:$A$1001,customers!$C$1:$C$1001,0)=0,"",(_xlfn.XLOOKUP(C619,customers!$A$1:$A$1001,customers!$C$1:$C$1001,0)))</f>
        <v>relizabethh5@live.com</v>
      </c>
      <c r="H619" s="2" t="str">
        <f>_xlfn.XLOOKUP(C619,customers!$A$1:$A$1001,customers!$G$1:$G$1001,,0)</f>
        <v>United States</v>
      </c>
      <c r="I619" t="str" cm="1">
        <f t="array" ref="I619">INDEX(products!$A$1:$G$49,MATCH(orders!$D619,products!$A$1:$A$49,0),MATCH(orders!I$1,products!$A$1:$G$1,0))</f>
        <v>Lib</v>
      </c>
      <c r="J619" t="str" cm="1">
        <f t="array" ref="J619">INDEX(products!$A$1:$G$49,MATCH(orders!$D619,products!$A$1:$A$49,0),MATCH(orders!J$1,products!$A$1:$G$1,0))</f>
        <v>M</v>
      </c>
      <c r="K619" cm="1">
        <f t="array" ref="K619">INDEX(products!$A$1:$G$49,MATCH(orders!$D619,products!$A$1:$A$49,0),MATCH(orders!K$1,products!$A$1:$G$1,0))</f>
        <v>2.5</v>
      </c>
      <c r="L619" s="4" cm="1">
        <f t="array" ref="L619">INDEX(products!$A$1:$G$49,MATCH(orders!$D619,products!$A$1:$A$49,0),MATCH(orders!L$1,products!$A$1:$G$1,0))</f>
        <v>33.465</v>
      </c>
      <c r="M619" s="4">
        <f t="shared" si="27"/>
        <v>33.465</v>
      </c>
      <c r="N619" t="str">
        <f t="shared" si="28"/>
        <v>Liberica</v>
      </c>
      <c r="O619" t="str">
        <f t="shared" si="29"/>
        <v>Medium</v>
      </c>
      <c r="P619" s="5" t="str">
        <f>IF(_xlfn.XLOOKUP(Orders[[#This Row],[Customer ID]],customers!A619:A1618,customers!I619:I1618,"")="Yes","Yes","No")</f>
        <v>No</v>
      </c>
    </row>
    <row r="620" spans="1:16">
      <c r="A620" s="2" t="s">
        <v>1252</v>
      </c>
      <c r="B620" s="3">
        <v>44469</v>
      </c>
      <c r="C620" s="2" t="s">
        <v>1253</v>
      </c>
      <c r="D620" t="s">
        <v>290</v>
      </c>
      <c r="E620" s="2">
        <v>6</v>
      </c>
      <c r="F620" s="2">
        <f>_xlfn.XLOOKUP(C620,customers!$A$1:$A$1001,customers!B619:B1619)</f>
        <v>0</v>
      </c>
      <c r="G620" s="2" t="str">
        <f>IF(_xlfn.XLOOKUP(C620,customers!$A$1:$A$1001,customers!$C$1:$C$1001,0)=0,"",(_xlfn.XLOOKUP(C620,customers!$A$1:$A$1001,customers!$C$1:$C$1001,0)))</f>
        <v>irenhardh6@i2i.jp</v>
      </c>
      <c r="H620" s="2" t="str">
        <f>_xlfn.XLOOKUP(C620,customers!$A$1:$A$1001,customers!$G$1:$G$1001,,0)</f>
        <v>United States</v>
      </c>
      <c r="I620" t="str" cm="1">
        <f t="array" ref="I620">INDEX(products!$A$1:$G$49,MATCH(orders!$D620,products!$A$1:$A$49,0),MATCH(orders!I$1,products!$A$1:$G$1,0))</f>
        <v>Exc</v>
      </c>
      <c r="J620" t="str" cm="1">
        <f t="array" ref="J620">INDEX(products!$A$1:$G$49,MATCH(orders!$D620,products!$A$1:$A$49,0),MATCH(orders!J$1,products!$A$1:$G$1,0))</f>
        <v>D</v>
      </c>
      <c r="K620" cm="1">
        <f t="array" ref="K620">INDEX(products!$A$1:$G$49,MATCH(orders!$D620,products!$A$1:$A$49,0),MATCH(orders!K$1,products!$A$1:$G$1,0))</f>
        <v>1</v>
      </c>
      <c r="L620" s="4" cm="1">
        <f t="array" ref="L620">INDEX(products!$A$1:$G$49,MATCH(orders!$D620,products!$A$1:$A$49,0),MATCH(orders!L$1,products!$A$1:$G$1,0))</f>
        <v>12.15</v>
      </c>
      <c r="M620" s="4">
        <f t="shared" si="27"/>
        <v>72.9</v>
      </c>
      <c r="N620" t="str">
        <f t="shared" si="28"/>
        <v>Excelsa</v>
      </c>
      <c r="O620" t="str">
        <f t="shared" si="29"/>
        <v>Dark</v>
      </c>
      <c r="P620" s="5" t="str">
        <f>IF(_xlfn.XLOOKUP(Orders[[#This Row],[Customer ID]],customers!A620:A1619,customers!I620:I1619,"")="Yes","Yes","No")</f>
        <v>Yes</v>
      </c>
    </row>
    <row r="621" spans="1:16">
      <c r="A621" s="2" t="s">
        <v>1254</v>
      </c>
      <c r="B621" s="3">
        <v>44682</v>
      </c>
      <c r="C621" s="2" t="s">
        <v>1255</v>
      </c>
      <c r="D621" t="s">
        <v>168</v>
      </c>
      <c r="E621" s="2">
        <v>2</v>
      </c>
      <c r="F621" s="2">
        <f>_xlfn.XLOOKUP(C621,customers!$A$1:$A$1001,customers!B620:B1620)</f>
        <v>0</v>
      </c>
      <c r="G621" s="2" t="str">
        <f>IF(_xlfn.XLOOKUP(C621,customers!$A$1:$A$1001,customers!$C$1:$C$1001,0)=0,"",(_xlfn.XLOOKUP(C621,customers!$A$1:$A$1001,customers!$C$1:$C$1001,0)))</f>
        <v>wrocheh7@xinhuanet.com</v>
      </c>
      <c r="H621" s="2" t="str">
        <f>_xlfn.XLOOKUP(C621,customers!$A$1:$A$1001,customers!$G$1:$G$1001,,0)</f>
        <v>United States</v>
      </c>
      <c r="I621" t="str" cm="1">
        <f t="array" ref="I621">INDEX(products!$A$1:$G$49,MATCH(orders!$D621,products!$A$1:$A$49,0),MATCH(orders!I$1,products!$A$1:$G$1,0))</f>
        <v>Lib</v>
      </c>
      <c r="J621" t="str" cm="1">
        <f t="array" ref="J621">INDEX(products!$A$1:$G$49,MATCH(orders!$D621,products!$A$1:$A$49,0),MATCH(orders!J$1,products!$A$1:$G$1,0))</f>
        <v>D</v>
      </c>
      <c r="K621" cm="1">
        <f t="array" ref="K621">INDEX(products!$A$1:$G$49,MATCH(orders!$D621,products!$A$1:$A$49,0),MATCH(orders!K$1,products!$A$1:$G$1,0))</f>
        <v>0.5</v>
      </c>
      <c r="L621" s="4" cm="1">
        <f t="array" ref="L621">INDEX(products!$A$1:$G$49,MATCH(orders!$D621,products!$A$1:$A$49,0),MATCH(orders!L$1,products!$A$1:$G$1,0))</f>
        <v>7.77</v>
      </c>
      <c r="M621" s="4">
        <f t="shared" si="27"/>
        <v>15.54</v>
      </c>
      <c r="N621" t="str">
        <f t="shared" si="28"/>
        <v>Liberica</v>
      </c>
      <c r="O621" t="str">
        <f t="shared" si="29"/>
        <v>Dark</v>
      </c>
      <c r="P621" s="5" t="str">
        <f>IF(_xlfn.XLOOKUP(Orders[[#This Row],[Customer ID]],customers!A621:A1620,customers!I621:I1620,"")="Yes","Yes","No")</f>
        <v>Yes</v>
      </c>
    </row>
    <row r="622" spans="1:16">
      <c r="A622" s="2" t="s">
        <v>1256</v>
      </c>
      <c r="B622" s="3">
        <v>44217</v>
      </c>
      <c r="C622" s="2" t="s">
        <v>1257</v>
      </c>
      <c r="D622" t="s">
        <v>89</v>
      </c>
      <c r="E622" s="2">
        <v>6</v>
      </c>
      <c r="F622" s="2">
        <f>_xlfn.XLOOKUP(C622,customers!$A$1:$A$1001,customers!B621:B1621)</f>
        <v>0</v>
      </c>
      <c r="G622" s="2" t="str">
        <f>IF(_xlfn.XLOOKUP(C622,customers!$A$1:$A$1001,customers!$C$1:$C$1001,0)=0,"",(_xlfn.XLOOKUP(C622,customers!$A$1:$A$1001,customers!$C$1:$C$1001,0)))</f>
        <v>lalawayhh@weather.com</v>
      </c>
      <c r="H622" s="2" t="str">
        <f>_xlfn.XLOOKUP(C622,customers!$A$1:$A$1001,customers!$G$1:$G$1001,,0)</f>
        <v>United States</v>
      </c>
      <c r="I622" t="str" cm="1">
        <f t="array" ref="I622">INDEX(products!$A$1:$G$49,MATCH(orders!$D622,products!$A$1:$A$49,0),MATCH(orders!I$1,products!$A$1:$G$1,0))</f>
        <v>Ara</v>
      </c>
      <c r="J622" t="str" cm="1">
        <f t="array" ref="J622">INDEX(products!$A$1:$G$49,MATCH(orders!$D622,products!$A$1:$A$49,0),MATCH(orders!J$1,products!$A$1:$G$1,0))</f>
        <v>M</v>
      </c>
      <c r="K622" cm="1">
        <f t="array" ref="K622">INDEX(products!$A$1:$G$49,MATCH(orders!$D622,products!$A$1:$A$49,0),MATCH(orders!K$1,products!$A$1:$G$1,0))</f>
        <v>0.2</v>
      </c>
      <c r="L622" s="4" cm="1">
        <f t="array" ref="L622">INDEX(products!$A$1:$G$49,MATCH(orders!$D622,products!$A$1:$A$49,0),MATCH(orders!L$1,products!$A$1:$G$1,0))</f>
        <v>3.375</v>
      </c>
      <c r="M622" s="4">
        <f t="shared" si="27"/>
        <v>20.25</v>
      </c>
      <c r="N622" t="str">
        <f t="shared" si="28"/>
        <v>Arabica</v>
      </c>
      <c r="O622" t="str">
        <f t="shared" si="29"/>
        <v>Medium</v>
      </c>
      <c r="P622" s="5" t="str">
        <f>IF(_xlfn.XLOOKUP(Orders[[#This Row],[Customer ID]],customers!A622:A1621,customers!I622:I1621,"")="Yes","Yes","No")</f>
        <v>No</v>
      </c>
    </row>
    <row r="623" spans="1:16">
      <c r="A623" s="2" t="s">
        <v>1258</v>
      </c>
      <c r="B623" s="3">
        <v>44006</v>
      </c>
      <c r="C623" s="2" t="s">
        <v>1259</v>
      </c>
      <c r="D623" t="s">
        <v>51</v>
      </c>
      <c r="E623" s="2">
        <v>6</v>
      </c>
      <c r="F623" s="2">
        <f>_xlfn.XLOOKUP(C623,customers!$A$1:$A$1001,customers!B622:B1622)</f>
        <v>0</v>
      </c>
      <c r="G623" s="2" t="str">
        <f>IF(_xlfn.XLOOKUP(C623,customers!$A$1:$A$1001,customers!$C$1:$C$1001,0)=0,"",(_xlfn.XLOOKUP(C623,customers!$A$1:$A$1001,customers!$C$1:$C$1001,0)))</f>
        <v>codgaardh9@nsw.gov.au</v>
      </c>
      <c r="H623" s="2" t="str">
        <f>_xlfn.XLOOKUP(C623,customers!$A$1:$A$1001,customers!$G$1:$G$1001,,0)</f>
        <v>United States</v>
      </c>
      <c r="I623" t="str" cm="1">
        <f t="array" ref="I623">INDEX(products!$A$1:$G$49,MATCH(orders!$D623,products!$A$1:$A$49,0),MATCH(orders!I$1,products!$A$1:$G$1,0))</f>
        <v>Ara</v>
      </c>
      <c r="J623" t="str" cm="1">
        <f t="array" ref="J623">INDEX(products!$A$1:$G$49,MATCH(orders!$D623,products!$A$1:$A$49,0),MATCH(orders!J$1,products!$A$1:$G$1,0))</f>
        <v>L</v>
      </c>
      <c r="K623" cm="1">
        <f t="array" ref="K623">INDEX(products!$A$1:$G$49,MATCH(orders!$D623,products!$A$1:$A$49,0),MATCH(orders!K$1,products!$A$1:$G$1,0))</f>
        <v>1</v>
      </c>
      <c r="L623" s="4" cm="1">
        <f t="array" ref="L623">INDEX(products!$A$1:$G$49,MATCH(orders!$D623,products!$A$1:$A$49,0),MATCH(orders!L$1,products!$A$1:$G$1,0))</f>
        <v>12.95</v>
      </c>
      <c r="M623" s="4">
        <f t="shared" si="27"/>
        <v>77.7</v>
      </c>
      <c r="N623" t="str">
        <f t="shared" si="28"/>
        <v>Arabica</v>
      </c>
      <c r="O623" t="str">
        <f t="shared" si="29"/>
        <v>Light</v>
      </c>
      <c r="P623" s="5" t="str">
        <f>IF(_xlfn.XLOOKUP(Orders[[#This Row],[Customer ID]],customers!A623:A1622,customers!I623:I1622,"")="Yes","Yes","No")</f>
        <v>No</v>
      </c>
    </row>
    <row r="624" spans="1:16">
      <c r="A624" s="2" t="s">
        <v>1260</v>
      </c>
      <c r="B624" s="3">
        <v>43527</v>
      </c>
      <c r="C624" s="2" t="s">
        <v>1261</v>
      </c>
      <c r="D624" t="s">
        <v>242</v>
      </c>
      <c r="E624" s="2">
        <v>4</v>
      </c>
      <c r="F624" s="2">
        <f>_xlfn.XLOOKUP(C624,customers!$A$1:$A$1001,customers!B623:B1623)</f>
        <v>0</v>
      </c>
      <c r="G624" s="2" t="str">
        <f>IF(_xlfn.XLOOKUP(C624,customers!$A$1:$A$1001,customers!$C$1:$C$1001,0)=0,"",(_xlfn.XLOOKUP(C624,customers!$A$1:$A$1001,customers!$C$1:$C$1001,0)))</f>
        <v>bbyrdha@4shared.com</v>
      </c>
      <c r="H624" s="2" t="str">
        <f>_xlfn.XLOOKUP(C624,customers!$A$1:$A$1001,customers!$G$1:$G$1001,,0)</f>
        <v>United States</v>
      </c>
      <c r="I624" t="str" cm="1">
        <f t="array" ref="I624">INDEX(products!$A$1:$G$49,MATCH(orders!$D624,products!$A$1:$A$49,0),MATCH(orders!I$1,products!$A$1:$G$1,0))</f>
        <v>Lib</v>
      </c>
      <c r="J624" t="str" cm="1">
        <f t="array" ref="J624">INDEX(products!$A$1:$G$49,MATCH(orders!$D624,products!$A$1:$A$49,0),MATCH(orders!J$1,products!$A$1:$G$1,0))</f>
        <v>M</v>
      </c>
      <c r="K624" cm="1">
        <f t="array" ref="K624">INDEX(products!$A$1:$G$49,MATCH(orders!$D624,products!$A$1:$A$49,0),MATCH(orders!K$1,products!$A$1:$G$1,0))</f>
        <v>2.5</v>
      </c>
      <c r="L624" s="4" cm="1">
        <f t="array" ref="L624">INDEX(products!$A$1:$G$49,MATCH(orders!$D624,products!$A$1:$A$49,0),MATCH(orders!L$1,products!$A$1:$G$1,0))</f>
        <v>33.465</v>
      </c>
      <c r="M624" s="4">
        <f t="shared" si="27"/>
        <v>133.86</v>
      </c>
      <c r="N624" t="str">
        <f t="shared" si="28"/>
        <v>Liberica</v>
      </c>
      <c r="O624" t="str">
        <f t="shared" si="29"/>
        <v>Medium</v>
      </c>
      <c r="P624" s="5" t="str">
        <f>IF(_xlfn.XLOOKUP(Orders[[#This Row],[Customer ID]],customers!A624:A1623,customers!I624:I1623,"")="Yes","Yes","No")</f>
        <v>No</v>
      </c>
    </row>
    <row r="625" spans="1:16">
      <c r="A625" s="2" t="s">
        <v>1262</v>
      </c>
      <c r="B625" s="3">
        <v>44224</v>
      </c>
      <c r="C625" s="2" t="s">
        <v>1263</v>
      </c>
      <c r="D625" t="s">
        <v>290</v>
      </c>
      <c r="E625" s="2">
        <v>1</v>
      </c>
      <c r="F625" s="2">
        <f>_xlfn.XLOOKUP(C625,customers!$A$1:$A$1001,customers!B624:B1624)</f>
        <v>0</v>
      </c>
      <c r="G625" s="2" t="str">
        <f>IF(_xlfn.XLOOKUP(C625,customers!$A$1:$A$1001,customers!$C$1:$C$1001,0)=0,"",(_xlfn.XLOOKUP(C625,customers!$A$1:$A$1001,customers!$C$1:$C$1001,0)))</f>
        <v/>
      </c>
      <c r="H625" s="2" t="str">
        <f>_xlfn.XLOOKUP(C625,customers!$A$1:$A$1001,customers!$G$1:$G$1001,,0)</f>
        <v>United Kingdom</v>
      </c>
      <c r="I625" t="str" cm="1">
        <f t="array" ref="I625">INDEX(products!$A$1:$G$49,MATCH(orders!$D625,products!$A$1:$A$49,0),MATCH(orders!I$1,products!$A$1:$G$1,0))</f>
        <v>Exc</v>
      </c>
      <c r="J625" t="str" cm="1">
        <f t="array" ref="J625">INDEX(products!$A$1:$G$49,MATCH(orders!$D625,products!$A$1:$A$49,0),MATCH(orders!J$1,products!$A$1:$G$1,0))</f>
        <v>D</v>
      </c>
      <c r="K625" cm="1">
        <f t="array" ref="K625">INDEX(products!$A$1:$G$49,MATCH(orders!$D625,products!$A$1:$A$49,0),MATCH(orders!K$1,products!$A$1:$G$1,0))</f>
        <v>1</v>
      </c>
      <c r="L625" s="4" cm="1">
        <f t="array" ref="L625">INDEX(products!$A$1:$G$49,MATCH(orders!$D625,products!$A$1:$A$49,0),MATCH(orders!L$1,products!$A$1:$G$1,0))</f>
        <v>12.15</v>
      </c>
      <c r="M625" s="4">
        <f t="shared" si="27"/>
        <v>12.15</v>
      </c>
      <c r="N625" t="str">
        <f t="shared" si="28"/>
        <v>Excelsa</v>
      </c>
      <c r="O625" t="str">
        <f t="shared" si="29"/>
        <v>Dark</v>
      </c>
      <c r="P625" s="5" t="str">
        <f>IF(_xlfn.XLOOKUP(Orders[[#This Row],[Customer ID]],customers!A625:A1624,customers!I625:I1624,"")="Yes","Yes","No")</f>
        <v>No</v>
      </c>
    </row>
    <row r="626" spans="1:16">
      <c r="A626" s="2" t="s">
        <v>1264</v>
      </c>
      <c r="B626" s="3">
        <v>44010</v>
      </c>
      <c r="C626" s="2" t="s">
        <v>1265</v>
      </c>
      <c r="D626" t="s">
        <v>157</v>
      </c>
      <c r="E626" s="2">
        <v>2</v>
      </c>
      <c r="F626" s="2">
        <f>_xlfn.XLOOKUP(C626,customers!$A$1:$A$1001,customers!B625:B1625)</f>
        <v>0</v>
      </c>
      <c r="G626" s="2" t="str">
        <f>IF(_xlfn.XLOOKUP(C626,customers!$A$1:$A$1001,customers!$C$1:$C$1001,0)=0,"",(_xlfn.XLOOKUP(C626,customers!$A$1:$A$1001,customers!$C$1:$C$1001,0)))</f>
        <v>dchardinhc@nhs.uk</v>
      </c>
      <c r="H626" s="2" t="str">
        <f>_xlfn.XLOOKUP(C626,customers!$A$1:$A$1001,customers!$G$1:$G$1001,,0)</f>
        <v>Ireland</v>
      </c>
      <c r="I626" t="str" cm="1">
        <f t="array" ref="I626">INDEX(products!$A$1:$G$49,MATCH(orders!$D626,products!$A$1:$A$49,0),MATCH(orders!I$1,products!$A$1:$G$1,0))</f>
        <v>Exc</v>
      </c>
      <c r="J626" t="str" cm="1">
        <f t="array" ref="J626">INDEX(products!$A$1:$G$49,MATCH(orders!$D626,products!$A$1:$A$49,0),MATCH(orders!J$1,products!$A$1:$G$1,0))</f>
        <v>M</v>
      </c>
      <c r="K626" cm="1">
        <f t="array" ref="K626">INDEX(products!$A$1:$G$49,MATCH(orders!$D626,products!$A$1:$A$49,0),MATCH(orders!K$1,products!$A$1:$G$1,0))</f>
        <v>2.5</v>
      </c>
      <c r="L626" s="4" cm="1">
        <f t="array" ref="L626">INDEX(products!$A$1:$G$49,MATCH(orders!$D626,products!$A$1:$A$49,0),MATCH(orders!L$1,products!$A$1:$G$1,0))</f>
        <v>31.625</v>
      </c>
      <c r="M626" s="4">
        <f t="shared" si="27"/>
        <v>63.25</v>
      </c>
      <c r="N626" t="str">
        <f t="shared" si="28"/>
        <v>Excelsa</v>
      </c>
      <c r="O626" t="str">
        <f t="shared" si="29"/>
        <v>Medium</v>
      </c>
      <c r="P626" s="5" t="str">
        <f>IF(_xlfn.XLOOKUP(Orders[[#This Row],[Customer ID]],customers!A626:A1625,customers!I626:I1625,"")="Yes","Yes","No")</f>
        <v>Yes</v>
      </c>
    </row>
    <row r="627" spans="1:16">
      <c r="A627" s="2" t="s">
        <v>1266</v>
      </c>
      <c r="B627" s="3">
        <v>44017</v>
      </c>
      <c r="C627" s="2" t="s">
        <v>1267</v>
      </c>
      <c r="D627" t="s">
        <v>202</v>
      </c>
      <c r="E627" s="2">
        <v>5</v>
      </c>
      <c r="F627" s="2">
        <f>_xlfn.XLOOKUP(C627,customers!$A$1:$A$1001,customers!B626:B1626)</f>
        <v>0</v>
      </c>
      <c r="G627" s="2" t="str">
        <f>IF(_xlfn.XLOOKUP(C627,customers!$A$1:$A$1001,customers!$C$1:$C$1001,0)=0,"",(_xlfn.XLOOKUP(C627,customers!$A$1:$A$1001,customers!$C$1:$C$1001,0)))</f>
        <v>hradbonehd@newsvine.com</v>
      </c>
      <c r="H627" s="2" t="str">
        <f>_xlfn.XLOOKUP(C627,customers!$A$1:$A$1001,customers!$G$1:$G$1001,,0)</f>
        <v>United States</v>
      </c>
      <c r="I627" t="str" cm="1">
        <f t="array" ref="I627">INDEX(products!$A$1:$G$49,MATCH(orders!$D627,products!$A$1:$A$49,0),MATCH(orders!I$1,products!$A$1:$G$1,0))</f>
        <v>Rob</v>
      </c>
      <c r="J627" t="str" cm="1">
        <f t="array" ref="J627">INDEX(products!$A$1:$G$49,MATCH(orders!$D627,products!$A$1:$A$49,0),MATCH(orders!J$1,products!$A$1:$G$1,0))</f>
        <v>L</v>
      </c>
      <c r="K627" cm="1">
        <f t="array" ref="K627">INDEX(products!$A$1:$G$49,MATCH(orders!$D627,products!$A$1:$A$49,0),MATCH(orders!K$1,products!$A$1:$G$1,0))</f>
        <v>0.5</v>
      </c>
      <c r="L627" s="4" cm="1">
        <f t="array" ref="L627">INDEX(products!$A$1:$G$49,MATCH(orders!$D627,products!$A$1:$A$49,0),MATCH(orders!L$1,products!$A$1:$G$1,0))</f>
        <v>7.17</v>
      </c>
      <c r="M627" s="4">
        <f t="shared" si="27"/>
        <v>35.85</v>
      </c>
      <c r="N627" t="str">
        <f t="shared" si="28"/>
        <v>Robusta</v>
      </c>
      <c r="O627" t="str">
        <f t="shared" si="29"/>
        <v>Light</v>
      </c>
      <c r="P627" s="5" t="str">
        <f>IF(_xlfn.XLOOKUP(Orders[[#This Row],[Customer ID]],customers!A627:A1626,customers!I627:I1626,"")="Yes","Yes","No")</f>
        <v>No</v>
      </c>
    </row>
    <row r="628" spans="1:16">
      <c r="A628" s="2" t="s">
        <v>1268</v>
      </c>
      <c r="B628" s="3">
        <v>43526</v>
      </c>
      <c r="C628" s="2" t="s">
        <v>1269</v>
      </c>
      <c r="D628" t="s">
        <v>216</v>
      </c>
      <c r="E628" s="2">
        <v>3</v>
      </c>
      <c r="F628" s="2">
        <f>_xlfn.XLOOKUP(C628,customers!$A$1:$A$1001,customers!B627:B1627)</f>
        <v>0</v>
      </c>
      <c r="G628" s="2" t="str">
        <f>IF(_xlfn.XLOOKUP(C628,customers!$A$1:$A$1001,customers!$C$1:$C$1001,0)=0,"",(_xlfn.XLOOKUP(C628,customers!$A$1:$A$1001,customers!$C$1:$C$1001,0)))</f>
        <v>wbernthhe@miitbeian.gov.cn</v>
      </c>
      <c r="H628" s="2" t="str">
        <f>_xlfn.XLOOKUP(C628,customers!$A$1:$A$1001,customers!$G$1:$G$1001,,0)</f>
        <v>United States</v>
      </c>
      <c r="I628" t="str" cm="1">
        <f t="array" ref="I628">INDEX(products!$A$1:$G$49,MATCH(orders!$D628,products!$A$1:$A$49,0),MATCH(orders!I$1,products!$A$1:$G$1,0))</f>
        <v>Ara</v>
      </c>
      <c r="J628" t="str" cm="1">
        <f t="array" ref="J628">INDEX(products!$A$1:$G$49,MATCH(orders!$D628,products!$A$1:$A$49,0),MATCH(orders!J$1,products!$A$1:$G$1,0))</f>
        <v>M</v>
      </c>
      <c r="K628" cm="1">
        <f t="array" ref="K628">INDEX(products!$A$1:$G$49,MATCH(orders!$D628,products!$A$1:$A$49,0),MATCH(orders!K$1,products!$A$1:$G$1,0))</f>
        <v>2.5</v>
      </c>
      <c r="L628" s="4" cm="1">
        <f t="array" ref="L628">INDEX(products!$A$1:$G$49,MATCH(orders!$D628,products!$A$1:$A$49,0),MATCH(orders!L$1,products!$A$1:$G$1,0))</f>
        <v>25.875</v>
      </c>
      <c r="M628" s="4">
        <f t="shared" si="27"/>
        <v>77.625</v>
      </c>
      <c r="N628" t="str">
        <f t="shared" si="28"/>
        <v>Arabica</v>
      </c>
      <c r="O628" t="str">
        <f t="shared" si="29"/>
        <v>Medium</v>
      </c>
      <c r="P628" s="5" t="str">
        <f>IF(_xlfn.XLOOKUP(Orders[[#This Row],[Customer ID]],customers!A628:A1627,customers!I628:I1627,"")="Yes","Yes","No")</f>
        <v>No</v>
      </c>
    </row>
    <row r="629" spans="1:16">
      <c r="A629" s="2" t="s">
        <v>1270</v>
      </c>
      <c r="B629" s="3">
        <v>44682</v>
      </c>
      <c r="C629" s="2" t="s">
        <v>1271</v>
      </c>
      <c r="D629" t="s">
        <v>157</v>
      </c>
      <c r="E629" s="2">
        <v>2</v>
      </c>
      <c r="F629" s="2">
        <f>_xlfn.XLOOKUP(C629,customers!$A$1:$A$1001,customers!B628:B1628)</f>
        <v>0</v>
      </c>
      <c r="G629" s="2" t="str">
        <f>IF(_xlfn.XLOOKUP(C629,customers!$A$1:$A$1001,customers!$C$1:$C$1001,0)=0,"",(_xlfn.XLOOKUP(C629,customers!$A$1:$A$1001,customers!$C$1:$C$1001,0)))</f>
        <v>bacarsonhf@cnn.com</v>
      </c>
      <c r="H629" s="2" t="str">
        <f>_xlfn.XLOOKUP(C629,customers!$A$1:$A$1001,customers!$G$1:$G$1001,,0)</f>
        <v>United States</v>
      </c>
      <c r="I629" t="str" cm="1">
        <f t="array" ref="I629">INDEX(products!$A$1:$G$49,MATCH(orders!$D629,products!$A$1:$A$49,0),MATCH(orders!I$1,products!$A$1:$G$1,0))</f>
        <v>Exc</v>
      </c>
      <c r="J629" t="str" cm="1">
        <f t="array" ref="J629">INDEX(products!$A$1:$G$49,MATCH(orders!$D629,products!$A$1:$A$49,0),MATCH(orders!J$1,products!$A$1:$G$1,0))</f>
        <v>M</v>
      </c>
      <c r="K629" cm="1">
        <f t="array" ref="K629">INDEX(products!$A$1:$G$49,MATCH(orders!$D629,products!$A$1:$A$49,0),MATCH(orders!K$1,products!$A$1:$G$1,0))</f>
        <v>2.5</v>
      </c>
      <c r="L629" s="4" cm="1">
        <f t="array" ref="L629">INDEX(products!$A$1:$G$49,MATCH(orders!$D629,products!$A$1:$A$49,0),MATCH(orders!L$1,products!$A$1:$G$1,0))</f>
        <v>31.625</v>
      </c>
      <c r="M629" s="4">
        <f t="shared" si="27"/>
        <v>63.25</v>
      </c>
      <c r="N629" t="str">
        <f t="shared" si="28"/>
        <v>Excelsa</v>
      </c>
      <c r="O629" t="str">
        <f t="shared" si="29"/>
        <v>Medium</v>
      </c>
      <c r="P629" s="5" t="str">
        <f>IF(_xlfn.XLOOKUP(Orders[[#This Row],[Customer ID]],customers!A629:A1628,customers!I629:I1628,"")="Yes","Yes","No")</f>
        <v>Yes</v>
      </c>
    </row>
    <row r="630" spans="1:16">
      <c r="A630" s="2" t="s">
        <v>1272</v>
      </c>
      <c r="B630" s="3">
        <v>44680</v>
      </c>
      <c r="C630" s="2" t="s">
        <v>1273</v>
      </c>
      <c r="D630" t="s">
        <v>299</v>
      </c>
      <c r="E630" s="2">
        <v>6</v>
      </c>
      <c r="F630" s="2">
        <f>_xlfn.XLOOKUP(C630,customers!$A$1:$A$1001,customers!B629:B1629)</f>
        <v>0</v>
      </c>
      <c r="G630" s="2" t="str">
        <f>IF(_xlfn.XLOOKUP(C630,customers!$A$1:$A$1001,customers!$C$1:$C$1001,0)=0,"",(_xlfn.XLOOKUP(C630,customers!$A$1:$A$1001,customers!$C$1:$C$1001,0)))</f>
        <v>fbrighamhg@blog.com</v>
      </c>
      <c r="H630" s="2" t="str">
        <f>_xlfn.XLOOKUP(C630,customers!$A$1:$A$1001,customers!$G$1:$G$1001,,0)</f>
        <v>Ireland</v>
      </c>
      <c r="I630" t="str" cm="1">
        <f t="array" ref="I630">INDEX(products!$A$1:$G$49,MATCH(orders!$D630,products!$A$1:$A$49,0),MATCH(orders!I$1,products!$A$1:$G$1,0))</f>
        <v>Exc</v>
      </c>
      <c r="J630" t="str" cm="1">
        <f t="array" ref="J630">INDEX(products!$A$1:$G$49,MATCH(orders!$D630,products!$A$1:$A$49,0),MATCH(orders!J$1,products!$A$1:$G$1,0))</f>
        <v>L</v>
      </c>
      <c r="K630" cm="1">
        <f t="array" ref="K630">INDEX(products!$A$1:$G$49,MATCH(orders!$D630,products!$A$1:$A$49,0),MATCH(orders!K$1,products!$A$1:$G$1,0))</f>
        <v>0.2</v>
      </c>
      <c r="L630" s="4" cm="1">
        <f t="array" ref="L630">INDEX(products!$A$1:$G$49,MATCH(orders!$D630,products!$A$1:$A$49,0),MATCH(orders!L$1,products!$A$1:$G$1,0))</f>
        <v>4.455</v>
      </c>
      <c r="M630" s="4">
        <f t="shared" si="27"/>
        <v>26.73</v>
      </c>
      <c r="N630" t="str">
        <f t="shared" si="28"/>
        <v>Excelsa</v>
      </c>
      <c r="O630" t="str">
        <f t="shared" si="29"/>
        <v>Light</v>
      </c>
      <c r="P630" s="5" t="str">
        <f>IF(_xlfn.XLOOKUP(Orders[[#This Row],[Customer ID]],customers!A630:A1629,customers!I630:I1629,"")="Yes","Yes","No")</f>
        <v>Yes</v>
      </c>
    </row>
    <row r="631" spans="1:16">
      <c r="A631" s="2" t="s">
        <v>1272</v>
      </c>
      <c r="B631" s="3">
        <v>44680</v>
      </c>
      <c r="C631" s="2" t="s">
        <v>1273</v>
      </c>
      <c r="D631" t="s">
        <v>168</v>
      </c>
      <c r="E631" s="2">
        <v>4</v>
      </c>
      <c r="F631" s="2">
        <f>_xlfn.XLOOKUP(C631,customers!$A$1:$A$1001,customers!B630:B1630)</f>
        <v>0</v>
      </c>
      <c r="G631" s="2" t="str">
        <f>IF(_xlfn.XLOOKUP(C631,customers!$A$1:$A$1001,customers!$C$1:$C$1001,0)=0,"",(_xlfn.XLOOKUP(C631,customers!$A$1:$A$1001,customers!$C$1:$C$1001,0)))</f>
        <v>fbrighamhg@blog.com</v>
      </c>
      <c r="H631" s="2" t="str">
        <f>_xlfn.XLOOKUP(C631,customers!$A$1:$A$1001,customers!$G$1:$G$1001,,0)</f>
        <v>Ireland</v>
      </c>
      <c r="I631" t="str" cm="1">
        <f t="array" ref="I631">INDEX(products!$A$1:$G$49,MATCH(orders!$D631,products!$A$1:$A$49,0),MATCH(orders!I$1,products!$A$1:$G$1,0))</f>
        <v>Lib</v>
      </c>
      <c r="J631" t="str" cm="1">
        <f t="array" ref="J631">INDEX(products!$A$1:$G$49,MATCH(orders!$D631,products!$A$1:$A$49,0),MATCH(orders!J$1,products!$A$1:$G$1,0))</f>
        <v>D</v>
      </c>
      <c r="K631" cm="1">
        <f t="array" ref="K631">INDEX(products!$A$1:$G$49,MATCH(orders!$D631,products!$A$1:$A$49,0),MATCH(orders!K$1,products!$A$1:$G$1,0))</f>
        <v>0.5</v>
      </c>
      <c r="L631" s="4" cm="1">
        <f t="array" ref="L631">INDEX(products!$A$1:$G$49,MATCH(orders!$D631,products!$A$1:$A$49,0),MATCH(orders!L$1,products!$A$1:$G$1,0))</f>
        <v>7.77</v>
      </c>
      <c r="M631" s="4">
        <f t="shared" si="27"/>
        <v>31.08</v>
      </c>
      <c r="N631" t="str">
        <f t="shared" si="28"/>
        <v>Liberica</v>
      </c>
      <c r="O631" t="str">
        <f t="shared" si="29"/>
        <v>Dark</v>
      </c>
      <c r="P631" s="5" t="str">
        <f>IF(_xlfn.XLOOKUP(Orders[[#This Row],[Customer ID]],customers!A631:A1630,customers!I631:I1630,"")="Yes","Yes","No")</f>
        <v>No</v>
      </c>
    </row>
    <row r="632" spans="1:16">
      <c r="A632" s="2" t="s">
        <v>1272</v>
      </c>
      <c r="B632" s="3">
        <v>44680</v>
      </c>
      <c r="C632" s="2" t="s">
        <v>1273</v>
      </c>
      <c r="D632" t="s">
        <v>99</v>
      </c>
      <c r="E632" s="2">
        <v>1</v>
      </c>
      <c r="F632" s="2">
        <f>_xlfn.XLOOKUP(C632,customers!$A$1:$A$1001,customers!B631:B1631)</f>
        <v>0</v>
      </c>
      <c r="G632" s="2" t="str">
        <f>IF(_xlfn.XLOOKUP(C632,customers!$A$1:$A$1001,customers!$C$1:$C$1001,0)=0,"",(_xlfn.XLOOKUP(C632,customers!$A$1:$A$1001,customers!$C$1:$C$1001,0)))</f>
        <v>fbrighamhg@blog.com</v>
      </c>
      <c r="H632" s="2" t="str">
        <f>_xlfn.XLOOKUP(C632,customers!$A$1:$A$1001,customers!$G$1:$G$1001,,0)</f>
        <v>Ireland</v>
      </c>
      <c r="I632" t="str" cm="1">
        <f t="array" ref="I632">INDEX(products!$A$1:$G$49,MATCH(orders!$D632,products!$A$1:$A$49,0),MATCH(orders!I$1,products!$A$1:$G$1,0))</f>
        <v>Ara</v>
      </c>
      <c r="J632" t="str" cm="1">
        <f t="array" ref="J632">INDEX(products!$A$1:$G$49,MATCH(orders!$D632,products!$A$1:$A$49,0),MATCH(orders!J$1,products!$A$1:$G$1,0))</f>
        <v>D</v>
      </c>
      <c r="K632" cm="1">
        <f t="array" ref="K632">INDEX(products!$A$1:$G$49,MATCH(orders!$D632,products!$A$1:$A$49,0),MATCH(orders!K$1,products!$A$1:$G$1,0))</f>
        <v>0.2</v>
      </c>
      <c r="L632" s="4" cm="1">
        <f t="array" ref="L632">INDEX(products!$A$1:$G$49,MATCH(orders!$D632,products!$A$1:$A$49,0),MATCH(orders!L$1,products!$A$1:$G$1,0))</f>
        <v>2.985</v>
      </c>
      <c r="M632" s="4">
        <f t="shared" si="27"/>
        <v>2.985</v>
      </c>
      <c r="N632" t="str">
        <f t="shared" si="28"/>
        <v>Arabica</v>
      </c>
      <c r="O632" t="str">
        <f t="shared" si="29"/>
        <v>Dark</v>
      </c>
      <c r="P632" s="5" t="str">
        <f>IF(_xlfn.XLOOKUP(Orders[[#This Row],[Customer ID]],customers!A632:A1631,customers!I632:I1631,"")="Yes","Yes","No")</f>
        <v>No</v>
      </c>
    </row>
    <row r="633" spans="1:16">
      <c r="A633" s="2" t="s">
        <v>1272</v>
      </c>
      <c r="B633" s="3">
        <v>44680</v>
      </c>
      <c r="C633" s="2" t="s">
        <v>1273</v>
      </c>
      <c r="D633" t="s">
        <v>80</v>
      </c>
      <c r="E633" s="2">
        <v>5</v>
      </c>
      <c r="F633" s="2">
        <f>_xlfn.XLOOKUP(C633,customers!$A$1:$A$1001,customers!B632:B1632)</f>
        <v>0</v>
      </c>
      <c r="G633" s="2" t="str">
        <f>IF(_xlfn.XLOOKUP(C633,customers!$A$1:$A$1001,customers!$C$1:$C$1001,0)=0,"",(_xlfn.XLOOKUP(C633,customers!$A$1:$A$1001,customers!$C$1:$C$1001,0)))</f>
        <v>fbrighamhg@blog.com</v>
      </c>
      <c r="H633" s="2" t="str">
        <f>_xlfn.XLOOKUP(C633,customers!$A$1:$A$1001,customers!$G$1:$G$1001,,0)</f>
        <v>Ireland</v>
      </c>
      <c r="I633" t="str" cm="1">
        <f t="array" ref="I633">INDEX(products!$A$1:$G$49,MATCH(orders!$D633,products!$A$1:$A$49,0),MATCH(orders!I$1,products!$A$1:$G$1,0))</f>
        <v>Rob</v>
      </c>
      <c r="J633" t="str" cm="1">
        <f t="array" ref="J633">INDEX(products!$A$1:$G$49,MATCH(orders!$D633,products!$A$1:$A$49,0),MATCH(orders!J$1,products!$A$1:$G$1,0))</f>
        <v>D</v>
      </c>
      <c r="K633" cm="1">
        <f t="array" ref="K633">INDEX(products!$A$1:$G$49,MATCH(orders!$D633,products!$A$1:$A$49,0),MATCH(orders!K$1,products!$A$1:$G$1,0))</f>
        <v>2.5</v>
      </c>
      <c r="L633" s="4" cm="1">
        <f t="array" ref="L633">INDEX(products!$A$1:$G$49,MATCH(orders!$D633,products!$A$1:$A$49,0),MATCH(orders!L$1,products!$A$1:$G$1,0))</f>
        <v>20.585</v>
      </c>
      <c r="M633" s="4">
        <f t="shared" si="27"/>
        <v>102.925</v>
      </c>
      <c r="N633" t="str">
        <f t="shared" si="28"/>
        <v>Robusta</v>
      </c>
      <c r="O633" t="str">
        <f t="shared" si="29"/>
        <v>Dark</v>
      </c>
      <c r="P633" s="5" t="str">
        <f>IF(_xlfn.XLOOKUP(Orders[[#This Row],[Customer ID]],customers!A633:A1632,customers!I633:I1632,"")="Yes","Yes","No")</f>
        <v>No</v>
      </c>
    </row>
    <row r="634" spans="1:16">
      <c r="A634" s="2" t="s">
        <v>1274</v>
      </c>
      <c r="B634" s="3">
        <v>44049</v>
      </c>
      <c r="C634" s="2" t="s">
        <v>1275</v>
      </c>
      <c r="D634" t="s">
        <v>221</v>
      </c>
      <c r="E634" s="2">
        <v>4</v>
      </c>
      <c r="F634" s="2">
        <f>_xlfn.XLOOKUP(C634,customers!$A$1:$A$1001,customers!B633:B1633)</f>
        <v>0</v>
      </c>
      <c r="G634" s="2" t="str">
        <f>IF(_xlfn.XLOOKUP(C634,customers!$A$1:$A$1001,customers!$C$1:$C$1001,0)=0,"",(_xlfn.XLOOKUP(C634,customers!$A$1:$A$1001,customers!$C$1:$C$1001,0)))</f>
        <v>myoxenhk@google.com</v>
      </c>
      <c r="H634" s="2" t="str">
        <f>_xlfn.XLOOKUP(C634,customers!$A$1:$A$1001,customers!$G$1:$G$1001,,0)</f>
        <v>United States</v>
      </c>
      <c r="I634" t="str" cm="1">
        <f t="array" ref="I634">INDEX(products!$A$1:$G$49,MATCH(orders!$D634,products!$A$1:$A$49,0),MATCH(orders!I$1,products!$A$1:$G$1,0))</f>
        <v>Exc</v>
      </c>
      <c r="J634" t="str" cm="1">
        <f t="array" ref="J634">INDEX(products!$A$1:$G$49,MATCH(orders!$D634,products!$A$1:$A$49,0),MATCH(orders!J$1,products!$A$1:$G$1,0))</f>
        <v>L</v>
      </c>
      <c r="K634" cm="1">
        <f t="array" ref="K634">INDEX(products!$A$1:$G$49,MATCH(orders!$D634,products!$A$1:$A$49,0),MATCH(orders!K$1,products!$A$1:$G$1,0))</f>
        <v>0.5</v>
      </c>
      <c r="L634" s="4" cm="1">
        <f t="array" ref="L634">INDEX(products!$A$1:$G$49,MATCH(orders!$D634,products!$A$1:$A$49,0),MATCH(orders!L$1,products!$A$1:$G$1,0))</f>
        <v>8.91</v>
      </c>
      <c r="M634" s="4">
        <f t="shared" si="27"/>
        <v>35.64</v>
      </c>
      <c r="N634" t="str">
        <f t="shared" si="28"/>
        <v>Excelsa</v>
      </c>
      <c r="O634" t="str">
        <f t="shared" si="29"/>
        <v>Light</v>
      </c>
      <c r="P634" s="5" t="str">
        <f>IF(_xlfn.XLOOKUP(Orders[[#This Row],[Customer ID]],customers!A634:A1633,customers!I634:I1633,"")="Yes","Yes","No")</f>
        <v>No</v>
      </c>
    </row>
    <row r="635" spans="1:16">
      <c r="A635" s="2" t="s">
        <v>1276</v>
      </c>
      <c r="B635" s="3">
        <v>43820</v>
      </c>
      <c r="C635" s="2" t="s">
        <v>1277</v>
      </c>
      <c r="D635" t="s">
        <v>234</v>
      </c>
      <c r="E635" s="2">
        <v>4</v>
      </c>
      <c r="F635" s="2">
        <f>_xlfn.XLOOKUP(C635,customers!$A$1:$A$1001,customers!B634:B1634)</f>
        <v>0</v>
      </c>
      <c r="G635" s="2" t="str">
        <f>IF(_xlfn.XLOOKUP(C635,customers!$A$1:$A$1001,customers!$C$1:$C$1001,0)=0,"",(_xlfn.XLOOKUP(C635,customers!$A$1:$A$1001,customers!$C$1:$C$1001,0)))</f>
        <v>gmcgavinhl@histats.com</v>
      </c>
      <c r="H635" s="2" t="str">
        <f>_xlfn.XLOOKUP(C635,customers!$A$1:$A$1001,customers!$G$1:$G$1001,,0)</f>
        <v>United States</v>
      </c>
      <c r="I635" t="str" cm="1">
        <f t="array" ref="I635">INDEX(products!$A$1:$G$49,MATCH(orders!$D635,products!$A$1:$A$49,0),MATCH(orders!I$1,products!$A$1:$G$1,0))</f>
        <v>Rob</v>
      </c>
      <c r="J635" t="str" cm="1">
        <f t="array" ref="J635">INDEX(products!$A$1:$G$49,MATCH(orders!$D635,products!$A$1:$A$49,0),MATCH(orders!J$1,products!$A$1:$G$1,0))</f>
        <v>L</v>
      </c>
      <c r="K635" cm="1">
        <f t="array" ref="K635">INDEX(products!$A$1:$G$49,MATCH(orders!$D635,products!$A$1:$A$49,0),MATCH(orders!K$1,products!$A$1:$G$1,0))</f>
        <v>1</v>
      </c>
      <c r="L635" s="4" cm="1">
        <f t="array" ref="L635">INDEX(products!$A$1:$G$49,MATCH(orders!$D635,products!$A$1:$A$49,0),MATCH(orders!L$1,products!$A$1:$G$1,0))</f>
        <v>11.95</v>
      </c>
      <c r="M635" s="4">
        <f t="shared" si="27"/>
        <v>47.8</v>
      </c>
      <c r="N635" t="str">
        <f t="shared" si="28"/>
        <v>Robusta</v>
      </c>
      <c r="O635" t="str">
        <f t="shared" si="29"/>
        <v>Light</v>
      </c>
      <c r="P635" s="5" t="str">
        <f>IF(_xlfn.XLOOKUP(Orders[[#This Row],[Customer ID]],customers!A635:A1634,customers!I635:I1634,"")="Yes","Yes","No")</f>
        <v>No</v>
      </c>
    </row>
    <row r="636" spans="1:16">
      <c r="A636" s="2" t="s">
        <v>1278</v>
      </c>
      <c r="B636" s="3">
        <v>43940</v>
      </c>
      <c r="C636" s="2" t="s">
        <v>1279</v>
      </c>
      <c r="D636" t="s">
        <v>141</v>
      </c>
      <c r="E636" s="2">
        <v>3</v>
      </c>
      <c r="F636" s="2">
        <f>_xlfn.XLOOKUP(C636,customers!$A$1:$A$1001,customers!B635:B1635)</f>
        <v>0</v>
      </c>
      <c r="G636" s="2" t="str">
        <f>IF(_xlfn.XLOOKUP(C636,customers!$A$1:$A$1001,customers!$C$1:$C$1001,0)=0,"",(_xlfn.XLOOKUP(C636,customers!$A$1:$A$1001,customers!$C$1:$C$1001,0)))</f>
        <v>luttermarehm@engadget.com</v>
      </c>
      <c r="H636" s="2" t="str">
        <f>_xlfn.XLOOKUP(C636,customers!$A$1:$A$1001,customers!$G$1:$G$1001,,0)</f>
        <v>United States</v>
      </c>
      <c r="I636" t="str" cm="1">
        <f t="array" ref="I636">INDEX(products!$A$1:$G$49,MATCH(orders!$D636,products!$A$1:$A$49,0),MATCH(orders!I$1,products!$A$1:$G$1,0))</f>
        <v>Lib</v>
      </c>
      <c r="J636" t="str" cm="1">
        <f t="array" ref="J636">INDEX(products!$A$1:$G$49,MATCH(orders!$D636,products!$A$1:$A$49,0),MATCH(orders!J$1,products!$A$1:$G$1,0))</f>
        <v>M</v>
      </c>
      <c r="K636" cm="1">
        <f t="array" ref="K636">INDEX(products!$A$1:$G$49,MATCH(orders!$D636,products!$A$1:$A$49,0),MATCH(orders!K$1,products!$A$1:$G$1,0))</f>
        <v>1</v>
      </c>
      <c r="L636" s="4" cm="1">
        <f t="array" ref="L636">INDEX(products!$A$1:$G$49,MATCH(orders!$D636,products!$A$1:$A$49,0),MATCH(orders!L$1,products!$A$1:$G$1,0))</f>
        <v>14.55</v>
      </c>
      <c r="M636" s="4">
        <f t="shared" si="27"/>
        <v>43.65</v>
      </c>
      <c r="N636" t="str">
        <f t="shared" si="28"/>
        <v>Liberica</v>
      </c>
      <c r="O636" t="str">
        <f t="shared" si="29"/>
        <v>Medium</v>
      </c>
      <c r="P636" s="5" t="str">
        <f>IF(_xlfn.XLOOKUP(Orders[[#This Row],[Customer ID]],customers!A636:A1635,customers!I636:I1635,"")="Yes","Yes","No")</f>
        <v>No</v>
      </c>
    </row>
    <row r="637" spans="1:16">
      <c r="A637" s="2" t="s">
        <v>1280</v>
      </c>
      <c r="B637" s="3">
        <v>44578</v>
      </c>
      <c r="C637" s="2" t="s">
        <v>1281</v>
      </c>
      <c r="D637" t="s">
        <v>221</v>
      </c>
      <c r="E637" s="2">
        <v>4</v>
      </c>
      <c r="F637" s="2">
        <f>_xlfn.XLOOKUP(C637,customers!$A$1:$A$1001,customers!B636:B1636)</f>
        <v>0</v>
      </c>
      <c r="G637" s="2" t="str">
        <f>IF(_xlfn.XLOOKUP(C637,customers!$A$1:$A$1001,customers!$C$1:$C$1001,0)=0,"",(_xlfn.XLOOKUP(C637,customers!$A$1:$A$1001,customers!$C$1:$C$1001,0)))</f>
        <v>edambrogiohn@techcrunch.com</v>
      </c>
      <c r="H637" s="2" t="str">
        <f>_xlfn.XLOOKUP(C637,customers!$A$1:$A$1001,customers!$G$1:$G$1001,,0)</f>
        <v>United States</v>
      </c>
      <c r="I637" t="str" cm="1">
        <f t="array" ref="I637">INDEX(products!$A$1:$G$49,MATCH(orders!$D637,products!$A$1:$A$49,0),MATCH(orders!I$1,products!$A$1:$G$1,0))</f>
        <v>Exc</v>
      </c>
      <c r="J637" t="str" cm="1">
        <f t="array" ref="J637">INDEX(products!$A$1:$G$49,MATCH(orders!$D637,products!$A$1:$A$49,0),MATCH(orders!J$1,products!$A$1:$G$1,0))</f>
        <v>L</v>
      </c>
      <c r="K637" cm="1">
        <f t="array" ref="K637">INDEX(products!$A$1:$G$49,MATCH(orders!$D637,products!$A$1:$A$49,0),MATCH(orders!K$1,products!$A$1:$G$1,0))</f>
        <v>0.5</v>
      </c>
      <c r="L637" s="4" cm="1">
        <f t="array" ref="L637">INDEX(products!$A$1:$G$49,MATCH(orders!$D637,products!$A$1:$A$49,0),MATCH(orders!L$1,products!$A$1:$G$1,0))</f>
        <v>8.91</v>
      </c>
      <c r="M637" s="4">
        <f t="shared" si="27"/>
        <v>35.64</v>
      </c>
      <c r="N637" t="str">
        <f t="shared" si="28"/>
        <v>Excelsa</v>
      </c>
      <c r="O637" t="str">
        <f t="shared" si="29"/>
        <v>Light</v>
      </c>
      <c r="P637" s="5" t="str">
        <f>IF(_xlfn.XLOOKUP(Orders[[#This Row],[Customer ID]],customers!A637:A1636,customers!I637:I1636,"")="Yes","Yes","No")</f>
        <v>Yes</v>
      </c>
    </row>
    <row r="638" spans="1:16">
      <c r="A638" s="2" t="s">
        <v>1282</v>
      </c>
      <c r="B638" s="3">
        <v>43487</v>
      </c>
      <c r="C638" s="2" t="s">
        <v>1283</v>
      </c>
      <c r="D638" t="s">
        <v>177</v>
      </c>
      <c r="E638" s="2">
        <v>6</v>
      </c>
      <c r="F638" s="2">
        <f>_xlfn.XLOOKUP(C638,customers!$A$1:$A$1001,customers!B637:B1637)</f>
        <v>0</v>
      </c>
      <c r="G638" s="2" t="str">
        <f>IF(_xlfn.XLOOKUP(C638,customers!$A$1:$A$1001,customers!$C$1:$C$1001,0)=0,"",(_xlfn.XLOOKUP(C638,customers!$A$1:$A$1001,customers!$C$1:$C$1001,0)))</f>
        <v>cwinchcombeho@jiathis.com</v>
      </c>
      <c r="H638" s="2" t="str">
        <f>_xlfn.XLOOKUP(C638,customers!$A$1:$A$1001,customers!$G$1:$G$1001,,0)</f>
        <v>United States</v>
      </c>
      <c r="I638" t="str" cm="1">
        <f t="array" ref="I638">INDEX(products!$A$1:$G$49,MATCH(orders!$D638,products!$A$1:$A$49,0),MATCH(orders!I$1,products!$A$1:$G$1,0))</f>
        <v>Lib</v>
      </c>
      <c r="J638" t="str" cm="1">
        <f t="array" ref="J638">INDEX(products!$A$1:$G$49,MATCH(orders!$D638,products!$A$1:$A$49,0),MATCH(orders!J$1,products!$A$1:$G$1,0))</f>
        <v>L</v>
      </c>
      <c r="K638" cm="1">
        <f t="array" ref="K638">INDEX(products!$A$1:$G$49,MATCH(orders!$D638,products!$A$1:$A$49,0),MATCH(orders!K$1,products!$A$1:$G$1,0))</f>
        <v>1</v>
      </c>
      <c r="L638" s="4" cm="1">
        <f t="array" ref="L638">INDEX(products!$A$1:$G$49,MATCH(orders!$D638,products!$A$1:$A$49,0),MATCH(orders!L$1,products!$A$1:$G$1,0))</f>
        <v>15.85</v>
      </c>
      <c r="M638" s="4">
        <f t="shared" si="27"/>
        <v>95.1</v>
      </c>
      <c r="N638" t="str">
        <f t="shared" si="28"/>
        <v>Liberica</v>
      </c>
      <c r="O638" t="str">
        <f t="shared" si="29"/>
        <v>Light</v>
      </c>
      <c r="P638" s="5" t="str">
        <f>IF(_xlfn.XLOOKUP(Orders[[#This Row],[Customer ID]],customers!A638:A1637,customers!I638:I1637,"")="Yes","Yes","No")</f>
        <v>Yes</v>
      </c>
    </row>
    <row r="639" spans="1:16">
      <c r="A639" s="2" t="s">
        <v>1284</v>
      </c>
      <c r="B639" s="3">
        <v>43889</v>
      </c>
      <c r="C639" s="2" t="s">
        <v>1285</v>
      </c>
      <c r="D639" t="s">
        <v>157</v>
      </c>
      <c r="E639" s="2">
        <v>1</v>
      </c>
      <c r="F639" s="2">
        <f>_xlfn.XLOOKUP(C639,customers!$A$1:$A$1001,customers!B638:B1638)</f>
        <v>0</v>
      </c>
      <c r="G639" s="2" t="str">
        <f>IF(_xlfn.XLOOKUP(C639,customers!$A$1:$A$1001,customers!$C$1:$C$1001,0)=0,"",(_xlfn.XLOOKUP(C639,customers!$A$1:$A$1001,customers!$C$1:$C$1001,0)))</f>
        <v>bpaumierhp@umn.edu</v>
      </c>
      <c r="H639" s="2" t="str">
        <f>_xlfn.XLOOKUP(C639,customers!$A$1:$A$1001,customers!$G$1:$G$1001,,0)</f>
        <v>Ireland</v>
      </c>
      <c r="I639" t="str" cm="1">
        <f t="array" ref="I639">INDEX(products!$A$1:$G$49,MATCH(orders!$D639,products!$A$1:$A$49,0),MATCH(orders!I$1,products!$A$1:$G$1,0))</f>
        <v>Exc</v>
      </c>
      <c r="J639" t="str" cm="1">
        <f t="array" ref="J639">INDEX(products!$A$1:$G$49,MATCH(orders!$D639,products!$A$1:$A$49,0),MATCH(orders!J$1,products!$A$1:$G$1,0))</f>
        <v>M</v>
      </c>
      <c r="K639" cm="1">
        <f t="array" ref="K639">INDEX(products!$A$1:$G$49,MATCH(orders!$D639,products!$A$1:$A$49,0),MATCH(orders!K$1,products!$A$1:$G$1,0))</f>
        <v>2.5</v>
      </c>
      <c r="L639" s="4" cm="1">
        <f t="array" ref="L639">INDEX(products!$A$1:$G$49,MATCH(orders!$D639,products!$A$1:$A$49,0),MATCH(orders!L$1,products!$A$1:$G$1,0))</f>
        <v>31.625</v>
      </c>
      <c r="M639" s="4">
        <f t="shared" si="27"/>
        <v>31.625</v>
      </c>
      <c r="N639" t="str">
        <f t="shared" si="28"/>
        <v>Excelsa</v>
      </c>
      <c r="O639" t="str">
        <f t="shared" si="29"/>
        <v>Medium</v>
      </c>
      <c r="P639" s="5" t="str">
        <f>IF(_xlfn.XLOOKUP(Orders[[#This Row],[Customer ID]],customers!A639:A1638,customers!I639:I1638,"")="Yes","Yes","No")</f>
        <v>Yes</v>
      </c>
    </row>
    <row r="640" spans="1:16">
      <c r="A640" s="2" t="s">
        <v>1286</v>
      </c>
      <c r="B640" s="3">
        <v>43684</v>
      </c>
      <c r="C640" s="2" t="s">
        <v>1287</v>
      </c>
      <c r="D640" t="s">
        <v>216</v>
      </c>
      <c r="E640" s="2">
        <v>3</v>
      </c>
      <c r="F640" s="2">
        <f>_xlfn.XLOOKUP(C640,customers!$A$1:$A$1001,customers!B639:B1639)</f>
        <v>0</v>
      </c>
      <c r="G640" s="2" t="str">
        <f>IF(_xlfn.XLOOKUP(C640,customers!$A$1:$A$1001,customers!$C$1:$C$1001,0)=0,"",(_xlfn.XLOOKUP(C640,customers!$A$1:$A$1001,customers!$C$1:$C$1001,0)))</f>
        <v/>
      </c>
      <c r="H640" s="2" t="str">
        <f>_xlfn.XLOOKUP(C640,customers!$A$1:$A$1001,customers!$G$1:$G$1001,,0)</f>
        <v>Ireland</v>
      </c>
      <c r="I640" t="str" cm="1">
        <f t="array" ref="I640">INDEX(products!$A$1:$G$49,MATCH(orders!$D640,products!$A$1:$A$49,0),MATCH(orders!I$1,products!$A$1:$G$1,0))</f>
        <v>Ara</v>
      </c>
      <c r="J640" t="str" cm="1">
        <f t="array" ref="J640">INDEX(products!$A$1:$G$49,MATCH(orders!$D640,products!$A$1:$A$49,0),MATCH(orders!J$1,products!$A$1:$G$1,0))</f>
        <v>M</v>
      </c>
      <c r="K640" cm="1">
        <f t="array" ref="K640">INDEX(products!$A$1:$G$49,MATCH(orders!$D640,products!$A$1:$A$49,0),MATCH(orders!K$1,products!$A$1:$G$1,0))</f>
        <v>2.5</v>
      </c>
      <c r="L640" s="4" cm="1">
        <f t="array" ref="L640">INDEX(products!$A$1:$G$49,MATCH(orders!$D640,products!$A$1:$A$49,0),MATCH(orders!L$1,products!$A$1:$G$1,0))</f>
        <v>25.875</v>
      </c>
      <c r="M640" s="4">
        <f t="shared" si="27"/>
        <v>77.625</v>
      </c>
      <c r="N640" t="str">
        <f t="shared" si="28"/>
        <v>Arabica</v>
      </c>
      <c r="O640" t="str">
        <f t="shared" si="29"/>
        <v>Medium</v>
      </c>
      <c r="P640" s="5" t="str">
        <f>IF(_xlfn.XLOOKUP(Orders[[#This Row],[Customer ID]],customers!A640:A1639,customers!I640:I1639,"")="Yes","Yes","No")</f>
        <v>Yes</v>
      </c>
    </row>
    <row r="641" spans="1:16">
      <c r="A641" s="2" t="s">
        <v>1288</v>
      </c>
      <c r="B641" s="3">
        <v>44331</v>
      </c>
      <c r="C641" s="2" t="s">
        <v>1289</v>
      </c>
      <c r="D641" t="s">
        <v>83</v>
      </c>
      <c r="E641" s="2">
        <v>1</v>
      </c>
      <c r="F641" s="2">
        <f>_xlfn.XLOOKUP(C641,customers!$A$1:$A$1001,customers!B640:B1640)</f>
        <v>0</v>
      </c>
      <c r="G641" s="2" t="str">
        <f>IF(_xlfn.XLOOKUP(C641,customers!$A$1:$A$1001,customers!$C$1:$C$1001,0)=0,"",(_xlfn.XLOOKUP(C641,customers!$A$1:$A$1001,customers!$C$1:$C$1001,0)))</f>
        <v>jcapeyhr@bravesites.com</v>
      </c>
      <c r="H641" s="2" t="str">
        <f>_xlfn.XLOOKUP(C641,customers!$A$1:$A$1001,customers!$G$1:$G$1001,,0)</f>
        <v>United States</v>
      </c>
      <c r="I641" t="str" cm="1">
        <f t="array" ref="I641">INDEX(products!$A$1:$G$49,MATCH(orders!$D641,products!$A$1:$A$49,0),MATCH(orders!I$1,products!$A$1:$G$1,0))</f>
        <v>Lib</v>
      </c>
      <c r="J641" t="str" cm="1">
        <f t="array" ref="J641">INDEX(products!$A$1:$G$49,MATCH(orders!$D641,products!$A$1:$A$49,0),MATCH(orders!J$1,products!$A$1:$G$1,0))</f>
        <v>D</v>
      </c>
      <c r="K641" cm="1">
        <f t="array" ref="K641">INDEX(products!$A$1:$G$49,MATCH(orders!$D641,products!$A$1:$A$49,0),MATCH(orders!K$1,products!$A$1:$G$1,0))</f>
        <v>0.2</v>
      </c>
      <c r="L641" s="4" cm="1">
        <f t="array" ref="L641">INDEX(products!$A$1:$G$49,MATCH(orders!$D641,products!$A$1:$A$49,0),MATCH(orders!L$1,products!$A$1:$G$1,0))</f>
        <v>3.885</v>
      </c>
      <c r="M641" s="4">
        <f t="shared" si="27"/>
        <v>3.885</v>
      </c>
      <c r="N641" t="str">
        <f t="shared" si="28"/>
        <v>Liberica</v>
      </c>
      <c r="O641" t="str">
        <f t="shared" si="29"/>
        <v>Dark</v>
      </c>
      <c r="P641" s="5" t="str">
        <f>IF(_xlfn.XLOOKUP(Orders[[#This Row],[Customer ID]],customers!A641:A1640,customers!I641:I1640,"")="Yes","Yes","No")</f>
        <v>Yes</v>
      </c>
    </row>
    <row r="642" spans="1:16">
      <c r="A642" s="2" t="s">
        <v>1290</v>
      </c>
      <c r="B642" s="3">
        <v>44547</v>
      </c>
      <c r="C642" s="2" t="s">
        <v>1291</v>
      </c>
      <c r="D642" t="s">
        <v>55</v>
      </c>
      <c r="E642" s="2">
        <v>5</v>
      </c>
      <c r="F642" s="2">
        <f>_xlfn.XLOOKUP(C642,customers!$A$1:$A$1001,customers!B641:B1641)</f>
        <v>0</v>
      </c>
      <c r="G642" s="2" t="str">
        <f>IF(_xlfn.XLOOKUP(C642,customers!$A$1:$A$1001,customers!$C$1:$C$1001,0)=0,"",(_xlfn.XLOOKUP(C642,customers!$A$1:$A$1001,customers!$C$1:$C$1001,0)))</f>
        <v>tmathonneti0@google.co.jp</v>
      </c>
      <c r="H642" s="2" t="str">
        <f>_xlfn.XLOOKUP(C642,customers!$A$1:$A$1001,customers!$G$1:$G$1001,,0)</f>
        <v>United States</v>
      </c>
      <c r="I642" t="str" cm="1">
        <f t="array" ref="I642">INDEX(products!$A$1:$G$49,MATCH(orders!$D642,products!$A$1:$A$49,0),MATCH(orders!I$1,products!$A$1:$G$1,0))</f>
        <v>Rob</v>
      </c>
      <c r="J642" t="str" cm="1">
        <f t="array" ref="J642">INDEX(products!$A$1:$G$49,MATCH(orders!$D642,products!$A$1:$A$49,0),MATCH(orders!J$1,products!$A$1:$G$1,0))</f>
        <v>L</v>
      </c>
      <c r="K642" cm="1">
        <f t="array" ref="K642">INDEX(products!$A$1:$G$49,MATCH(orders!$D642,products!$A$1:$A$49,0),MATCH(orders!K$1,products!$A$1:$G$1,0))</f>
        <v>2.5</v>
      </c>
      <c r="L642" s="4" cm="1">
        <f t="array" ref="L642">INDEX(products!$A$1:$G$49,MATCH(orders!$D642,products!$A$1:$A$49,0),MATCH(orders!L$1,products!$A$1:$G$1,0))</f>
        <v>27.485</v>
      </c>
      <c r="M642" s="4">
        <f t="shared" si="27"/>
        <v>137.425</v>
      </c>
      <c r="N642" t="str">
        <f t="shared" si="28"/>
        <v>Robusta</v>
      </c>
      <c r="O642" t="str">
        <f t="shared" si="29"/>
        <v>Light</v>
      </c>
      <c r="P642" s="5" t="str">
        <f>IF(_xlfn.XLOOKUP(Orders[[#This Row],[Customer ID]],customers!A642:A1641,customers!I642:I1641,"")="Yes","Yes","No")</f>
        <v>No</v>
      </c>
    </row>
    <row r="643" spans="1:16">
      <c r="A643" s="2" t="s">
        <v>1292</v>
      </c>
      <c r="B643" s="3">
        <v>44448</v>
      </c>
      <c r="C643" s="2" t="s">
        <v>1293</v>
      </c>
      <c r="D643" t="s">
        <v>234</v>
      </c>
      <c r="E643" s="2">
        <v>3</v>
      </c>
      <c r="F643" s="2">
        <f>_xlfn.XLOOKUP(C643,customers!$A$1:$A$1001,customers!B642:B1642)</f>
        <v>0</v>
      </c>
      <c r="G643" s="2" t="str">
        <f>IF(_xlfn.XLOOKUP(C643,customers!$A$1:$A$1001,customers!$C$1:$C$1001,0)=0,"",(_xlfn.XLOOKUP(C643,customers!$A$1:$A$1001,customers!$C$1:$C$1001,0)))</f>
        <v>ybasillht@theguardian.com</v>
      </c>
      <c r="H643" s="2" t="str">
        <f>_xlfn.XLOOKUP(C643,customers!$A$1:$A$1001,customers!$G$1:$G$1001,,0)</f>
        <v>United States</v>
      </c>
      <c r="I643" t="str" cm="1">
        <f t="array" ref="I643">INDEX(products!$A$1:$G$49,MATCH(orders!$D643,products!$A$1:$A$49,0),MATCH(orders!I$1,products!$A$1:$G$1,0))</f>
        <v>Rob</v>
      </c>
      <c r="J643" t="str" cm="1">
        <f t="array" ref="J643">INDEX(products!$A$1:$G$49,MATCH(orders!$D643,products!$A$1:$A$49,0),MATCH(orders!J$1,products!$A$1:$G$1,0))</f>
        <v>L</v>
      </c>
      <c r="K643" cm="1">
        <f t="array" ref="K643">INDEX(products!$A$1:$G$49,MATCH(orders!$D643,products!$A$1:$A$49,0),MATCH(orders!K$1,products!$A$1:$G$1,0))</f>
        <v>1</v>
      </c>
      <c r="L643" s="4" cm="1">
        <f t="array" ref="L643">INDEX(products!$A$1:$G$49,MATCH(orders!$D643,products!$A$1:$A$49,0),MATCH(orders!L$1,products!$A$1:$G$1,0))</f>
        <v>11.95</v>
      </c>
      <c r="M643" s="4">
        <f t="shared" ref="M643:M706" si="30">L643*E643</f>
        <v>35.85</v>
      </c>
      <c r="N643" t="str">
        <f t="shared" ref="N643:N706" si="31">IF(I643="Rob","Robusta",IF(I643="Exc","Excelsa",IF(I643="Ara","Arabica",IF(I643="Lib","Liberica",""))))</f>
        <v>Robusta</v>
      </c>
      <c r="O643" t="str">
        <f t="shared" ref="O643:O706" si="32">IF(J643="M","Medium",IF(J643="L","Light",IF(J643="D","Dark","")))</f>
        <v>Light</v>
      </c>
      <c r="P643" s="5" t="str">
        <f>IF(_xlfn.XLOOKUP(Orders[[#This Row],[Customer ID]],customers!A643:A1642,customers!I643:I1642,"")="Yes","Yes","No")</f>
        <v>Yes</v>
      </c>
    </row>
    <row r="644" spans="1:16">
      <c r="A644" s="2" t="s">
        <v>1294</v>
      </c>
      <c r="B644" s="3">
        <v>43880</v>
      </c>
      <c r="C644" s="2" t="s">
        <v>1295</v>
      </c>
      <c r="D644" t="s">
        <v>109</v>
      </c>
      <c r="E644" s="2">
        <v>2</v>
      </c>
      <c r="F644" s="2">
        <f>_xlfn.XLOOKUP(C644,customers!$A$1:$A$1001,customers!B643:B1643)</f>
        <v>0</v>
      </c>
      <c r="G644" s="2" t="str">
        <f>IF(_xlfn.XLOOKUP(C644,customers!$A$1:$A$1001,customers!$C$1:$C$1001,0)=0,"",(_xlfn.XLOOKUP(C644,customers!$A$1:$A$1001,customers!$C$1:$C$1001,0)))</f>
        <v>mbaistowhu@i2i.jp</v>
      </c>
      <c r="H644" s="2" t="str">
        <f>_xlfn.XLOOKUP(C644,customers!$A$1:$A$1001,customers!$G$1:$G$1001,,0)</f>
        <v>United Kingdom</v>
      </c>
      <c r="I644" t="str" cm="1">
        <f t="array" ref="I644">INDEX(products!$A$1:$G$49,MATCH(orders!$D644,products!$A$1:$A$49,0),MATCH(orders!I$1,products!$A$1:$G$1,0))</f>
        <v>Exc</v>
      </c>
      <c r="J644" t="str" cm="1">
        <f t="array" ref="J644">INDEX(products!$A$1:$G$49,MATCH(orders!$D644,products!$A$1:$A$49,0),MATCH(orders!J$1,products!$A$1:$G$1,0))</f>
        <v>M</v>
      </c>
      <c r="K644" cm="1">
        <f t="array" ref="K644">INDEX(products!$A$1:$G$49,MATCH(orders!$D644,products!$A$1:$A$49,0),MATCH(orders!K$1,products!$A$1:$G$1,0))</f>
        <v>0.2</v>
      </c>
      <c r="L644" s="4" cm="1">
        <f t="array" ref="L644">INDEX(products!$A$1:$G$49,MATCH(orders!$D644,products!$A$1:$A$49,0),MATCH(orders!L$1,products!$A$1:$G$1,0))</f>
        <v>4.125</v>
      </c>
      <c r="M644" s="4">
        <f t="shared" si="30"/>
        <v>8.25</v>
      </c>
      <c r="N644" t="str">
        <f t="shared" si="31"/>
        <v>Excelsa</v>
      </c>
      <c r="O644" t="str">
        <f t="shared" si="32"/>
        <v>Medium</v>
      </c>
      <c r="P644" s="5" t="str">
        <f>IF(_xlfn.XLOOKUP(Orders[[#This Row],[Customer ID]],customers!A644:A1643,customers!I644:I1643,"")="Yes","Yes","No")</f>
        <v>Yes</v>
      </c>
    </row>
    <row r="645" spans="1:16">
      <c r="A645" s="2" t="s">
        <v>1296</v>
      </c>
      <c r="B645" s="3">
        <v>44011</v>
      </c>
      <c r="C645" s="2" t="s">
        <v>1297</v>
      </c>
      <c r="D645" t="s">
        <v>75</v>
      </c>
      <c r="E645" s="2">
        <v>3</v>
      </c>
      <c r="F645" s="2">
        <f>_xlfn.XLOOKUP(C645,customers!$A$1:$A$1001,customers!B644:B1644)</f>
        <v>0</v>
      </c>
      <c r="G645" s="2" t="str">
        <f>IF(_xlfn.XLOOKUP(C645,customers!$A$1:$A$1001,customers!$C$1:$C$1001,0)=0,"",(_xlfn.XLOOKUP(C645,customers!$A$1:$A$1001,customers!$C$1:$C$1001,0)))</f>
        <v>cpallanthv@typepad.com</v>
      </c>
      <c r="H645" s="2" t="str">
        <f>_xlfn.XLOOKUP(C645,customers!$A$1:$A$1001,customers!$G$1:$G$1001,,0)</f>
        <v>United States</v>
      </c>
      <c r="I645" t="str" cm="1">
        <f t="array" ref="I645">INDEX(products!$A$1:$G$49,MATCH(orders!$D645,products!$A$1:$A$49,0),MATCH(orders!I$1,products!$A$1:$G$1,0))</f>
        <v>Exc</v>
      </c>
      <c r="J645" t="str" cm="1">
        <f t="array" ref="J645">INDEX(products!$A$1:$G$49,MATCH(orders!$D645,products!$A$1:$A$49,0),MATCH(orders!J$1,products!$A$1:$G$1,0))</f>
        <v>L</v>
      </c>
      <c r="K645" cm="1">
        <f t="array" ref="K645">INDEX(products!$A$1:$G$49,MATCH(orders!$D645,products!$A$1:$A$49,0),MATCH(orders!K$1,products!$A$1:$G$1,0))</f>
        <v>2.5</v>
      </c>
      <c r="L645" s="4" cm="1">
        <f t="array" ref="L645">INDEX(products!$A$1:$G$49,MATCH(orders!$D645,products!$A$1:$A$49,0),MATCH(orders!L$1,products!$A$1:$G$1,0))</f>
        <v>34.155</v>
      </c>
      <c r="M645" s="4">
        <f t="shared" si="30"/>
        <v>102.465</v>
      </c>
      <c r="N645" t="str">
        <f t="shared" si="31"/>
        <v>Excelsa</v>
      </c>
      <c r="O645" t="str">
        <f t="shared" si="32"/>
        <v>Light</v>
      </c>
      <c r="P645" s="5" t="str">
        <f>IF(_xlfn.XLOOKUP(Orders[[#This Row],[Customer ID]],customers!A645:A1644,customers!I645:I1644,"")="Yes","Yes","No")</f>
        <v>Yes</v>
      </c>
    </row>
    <row r="646" spans="1:16">
      <c r="A646" s="2" t="s">
        <v>1298</v>
      </c>
      <c r="B646" s="3">
        <v>44694</v>
      </c>
      <c r="C646" s="2" t="s">
        <v>1299</v>
      </c>
      <c r="D646" t="s">
        <v>80</v>
      </c>
      <c r="E646" s="2">
        <v>2</v>
      </c>
      <c r="F646" s="2">
        <f>_xlfn.XLOOKUP(C646,customers!$A$1:$A$1001,customers!B645:B1645)</f>
        <v>0</v>
      </c>
      <c r="G646" s="2" t="str">
        <f>IF(_xlfn.XLOOKUP(C646,customers!$A$1:$A$1001,customers!$C$1:$C$1001,0)=0,"",(_xlfn.XLOOKUP(C646,customers!$A$1:$A$1001,customers!$C$1:$C$1001,0)))</f>
        <v/>
      </c>
      <c r="H646" s="2" t="str">
        <f>_xlfn.XLOOKUP(C646,customers!$A$1:$A$1001,customers!$G$1:$G$1001,,0)</f>
        <v>United States</v>
      </c>
      <c r="I646" t="str" cm="1">
        <f t="array" ref="I646">INDEX(products!$A$1:$G$49,MATCH(orders!$D646,products!$A$1:$A$49,0),MATCH(orders!I$1,products!$A$1:$G$1,0))</f>
        <v>Rob</v>
      </c>
      <c r="J646" t="str" cm="1">
        <f t="array" ref="J646">INDEX(products!$A$1:$G$49,MATCH(orders!$D646,products!$A$1:$A$49,0),MATCH(orders!J$1,products!$A$1:$G$1,0))</f>
        <v>D</v>
      </c>
      <c r="K646" cm="1">
        <f t="array" ref="K646">INDEX(products!$A$1:$G$49,MATCH(orders!$D646,products!$A$1:$A$49,0),MATCH(orders!K$1,products!$A$1:$G$1,0))</f>
        <v>2.5</v>
      </c>
      <c r="L646" s="4" cm="1">
        <f t="array" ref="L646">INDEX(products!$A$1:$G$49,MATCH(orders!$D646,products!$A$1:$A$49,0),MATCH(orders!L$1,products!$A$1:$G$1,0))</f>
        <v>20.585</v>
      </c>
      <c r="M646" s="4">
        <f t="shared" si="30"/>
        <v>41.17</v>
      </c>
      <c r="N646" t="str">
        <f t="shared" si="31"/>
        <v>Robusta</v>
      </c>
      <c r="O646" t="str">
        <f t="shared" si="32"/>
        <v>Dark</v>
      </c>
      <c r="P646" s="5" t="str">
        <f>IF(_xlfn.XLOOKUP(Orders[[#This Row],[Customer ID]],customers!A646:A1645,customers!I646:I1645,"")="Yes","Yes","No")</f>
        <v>No</v>
      </c>
    </row>
    <row r="647" spans="1:16">
      <c r="A647" s="2" t="s">
        <v>1300</v>
      </c>
      <c r="B647" s="3">
        <v>44106</v>
      </c>
      <c r="C647" s="2" t="s">
        <v>1301</v>
      </c>
      <c r="D647" t="s">
        <v>163</v>
      </c>
      <c r="E647" s="2">
        <v>3</v>
      </c>
      <c r="F647" s="2">
        <f>_xlfn.XLOOKUP(C647,customers!$A$1:$A$1001,customers!B646:B1646)</f>
        <v>0</v>
      </c>
      <c r="G647" s="2" t="str">
        <f>IF(_xlfn.XLOOKUP(C647,customers!$A$1:$A$1001,customers!$C$1:$C$1001,0)=0,"",(_xlfn.XLOOKUP(C647,customers!$A$1:$A$1001,customers!$C$1:$C$1001,0)))</f>
        <v>dohx@redcross.org</v>
      </c>
      <c r="H647" s="2" t="str">
        <f>_xlfn.XLOOKUP(C647,customers!$A$1:$A$1001,customers!$G$1:$G$1001,,0)</f>
        <v>United States</v>
      </c>
      <c r="I647" t="str" cm="1">
        <f t="array" ref="I647">INDEX(products!$A$1:$G$49,MATCH(orders!$D647,products!$A$1:$A$49,0),MATCH(orders!I$1,products!$A$1:$G$1,0))</f>
        <v>Ara</v>
      </c>
      <c r="J647" t="str" cm="1">
        <f t="array" ref="J647">INDEX(products!$A$1:$G$49,MATCH(orders!$D647,products!$A$1:$A$49,0),MATCH(orders!J$1,products!$A$1:$G$1,0))</f>
        <v>D</v>
      </c>
      <c r="K647" cm="1">
        <f t="array" ref="K647">INDEX(products!$A$1:$G$49,MATCH(orders!$D647,products!$A$1:$A$49,0),MATCH(orders!K$1,products!$A$1:$G$1,0))</f>
        <v>2.5</v>
      </c>
      <c r="L647" s="4" cm="1">
        <f t="array" ref="L647">INDEX(products!$A$1:$G$49,MATCH(orders!$D647,products!$A$1:$A$49,0),MATCH(orders!L$1,products!$A$1:$G$1,0))</f>
        <v>22.885</v>
      </c>
      <c r="M647" s="4">
        <f t="shared" si="30"/>
        <v>68.655</v>
      </c>
      <c r="N647" t="str">
        <f t="shared" si="31"/>
        <v>Arabica</v>
      </c>
      <c r="O647" t="str">
        <f t="shared" si="32"/>
        <v>Dark</v>
      </c>
      <c r="P647" s="5" t="str">
        <f>IF(_xlfn.XLOOKUP(Orders[[#This Row],[Customer ID]],customers!A647:A1646,customers!I647:I1646,"")="Yes","Yes","No")</f>
        <v>Yes</v>
      </c>
    </row>
    <row r="648" spans="1:16">
      <c r="A648" s="2" t="s">
        <v>1302</v>
      </c>
      <c r="B648" s="3">
        <v>44532</v>
      </c>
      <c r="C648" s="2" t="s">
        <v>1303</v>
      </c>
      <c r="D648" t="s">
        <v>72</v>
      </c>
      <c r="E648" s="2">
        <v>1</v>
      </c>
      <c r="F648" s="2">
        <f>_xlfn.XLOOKUP(C648,customers!$A$1:$A$1001,customers!B647:B1647)</f>
        <v>0</v>
      </c>
      <c r="G648" s="2" t="str">
        <f>IF(_xlfn.XLOOKUP(C648,customers!$A$1:$A$1001,customers!$C$1:$C$1001,0)=0,"",(_xlfn.XLOOKUP(C648,customers!$A$1:$A$1001,customers!$C$1:$C$1001,0)))</f>
        <v>drallinhy@howstuffworks.com</v>
      </c>
      <c r="H648" s="2" t="str">
        <f>_xlfn.XLOOKUP(C648,customers!$A$1:$A$1001,customers!$G$1:$G$1001,,0)</f>
        <v>United States</v>
      </c>
      <c r="I648" t="str" cm="1">
        <f t="array" ref="I648">INDEX(products!$A$1:$G$49,MATCH(orders!$D648,products!$A$1:$A$49,0),MATCH(orders!I$1,products!$A$1:$G$1,0))</f>
        <v>Ara</v>
      </c>
      <c r="J648" t="str" cm="1">
        <f t="array" ref="J648">INDEX(products!$A$1:$G$49,MATCH(orders!$D648,products!$A$1:$A$49,0),MATCH(orders!J$1,products!$A$1:$G$1,0))</f>
        <v>D</v>
      </c>
      <c r="K648" cm="1">
        <f t="array" ref="K648">INDEX(products!$A$1:$G$49,MATCH(orders!$D648,products!$A$1:$A$49,0),MATCH(orders!K$1,products!$A$1:$G$1,0))</f>
        <v>1</v>
      </c>
      <c r="L648" s="4" cm="1">
        <f t="array" ref="L648">INDEX(products!$A$1:$G$49,MATCH(orders!$D648,products!$A$1:$A$49,0),MATCH(orders!L$1,products!$A$1:$G$1,0))</f>
        <v>9.95</v>
      </c>
      <c r="M648" s="4">
        <f t="shared" si="30"/>
        <v>9.95</v>
      </c>
      <c r="N648" t="str">
        <f t="shared" si="31"/>
        <v>Arabica</v>
      </c>
      <c r="O648" t="str">
        <f t="shared" si="32"/>
        <v>Dark</v>
      </c>
      <c r="P648" s="5" t="str">
        <f>IF(_xlfn.XLOOKUP(Orders[[#This Row],[Customer ID]],customers!A648:A1647,customers!I648:I1647,"")="Yes","Yes","No")</f>
        <v>Yes</v>
      </c>
    </row>
    <row r="649" spans="1:16">
      <c r="A649" s="2" t="s">
        <v>1304</v>
      </c>
      <c r="B649" s="3">
        <v>44502</v>
      </c>
      <c r="C649" s="2" t="s">
        <v>1305</v>
      </c>
      <c r="D649" t="s">
        <v>128</v>
      </c>
      <c r="E649" s="2">
        <v>3</v>
      </c>
      <c r="F649" s="2">
        <f>_xlfn.XLOOKUP(C649,customers!$A$1:$A$1001,customers!B648:B1648)</f>
        <v>0</v>
      </c>
      <c r="G649" s="2" t="str">
        <f>IF(_xlfn.XLOOKUP(C649,customers!$A$1:$A$1001,customers!$C$1:$C$1001,0)=0,"",(_xlfn.XLOOKUP(C649,customers!$A$1:$A$1001,customers!$C$1:$C$1001,0)))</f>
        <v>achillhz@epa.gov</v>
      </c>
      <c r="H649" s="2" t="str">
        <f>_xlfn.XLOOKUP(C649,customers!$A$1:$A$1001,customers!$G$1:$G$1001,,0)</f>
        <v>United Kingdom</v>
      </c>
      <c r="I649" t="str" cm="1">
        <f t="array" ref="I649">INDEX(products!$A$1:$G$49,MATCH(orders!$D649,products!$A$1:$A$49,0),MATCH(orders!I$1,products!$A$1:$G$1,0))</f>
        <v>Lib</v>
      </c>
      <c r="J649" t="str" cm="1">
        <f t="array" ref="J649">INDEX(products!$A$1:$G$49,MATCH(orders!$D649,products!$A$1:$A$49,0),MATCH(orders!J$1,products!$A$1:$G$1,0))</f>
        <v>L</v>
      </c>
      <c r="K649" cm="1">
        <f t="array" ref="K649">INDEX(products!$A$1:$G$49,MATCH(orders!$D649,products!$A$1:$A$49,0),MATCH(orders!K$1,products!$A$1:$G$1,0))</f>
        <v>0.5</v>
      </c>
      <c r="L649" s="4" cm="1">
        <f t="array" ref="L649">INDEX(products!$A$1:$G$49,MATCH(orders!$D649,products!$A$1:$A$49,0),MATCH(orders!L$1,products!$A$1:$G$1,0))</f>
        <v>9.51</v>
      </c>
      <c r="M649" s="4">
        <f t="shared" si="30"/>
        <v>28.53</v>
      </c>
      <c r="N649" t="str">
        <f t="shared" si="31"/>
        <v>Liberica</v>
      </c>
      <c r="O649" t="str">
        <f t="shared" si="32"/>
        <v>Light</v>
      </c>
      <c r="P649" s="5" t="str">
        <f>IF(_xlfn.XLOOKUP(Orders[[#This Row],[Customer ID]],customers!A649:A1648,customers!I649:I1648,"")="Yes","Yes","No")</f>
        <v>Yes</v>
      </c>
    </row>
    <row r="650" spans="1:16">
      <c r="A650" s="2" t="s">
        <v>1306</v>
      </c>
      <c r="B650" s="3">
        <v>43884</v>
      </c>
      <c r="C650" s="2" t="s">
        <v>1291</v>
      </c>
      <c r="D650" t="s">
        <v>146</v>
      </c>
      <c r="E650" s="2">
        <v>6</v>
      </c>
      <c r="F650" s="2">
        <f>_xlfn.XLOOKUP(C650,customers!$A$1:$A$1001,customers!B649:B1649)</f>
        <v>0</v>
      </c>
      <c r="G650" s="2" t="str">
        <f>IF(_xlfn.XLOOKUP(C650,customers!$A$1:$A$1001,customers!$C$1:$C$1001,0)=0,"",(_xlfn.XLOOKUP(C650,customers!$A$1:$A$1001,customers!$C$1:$C$1001,0)))</f>
        <v>tmathonneti0@google.co.jp</v>
      </c>
      <c r="H650" s="2" t="str">
        <f>_xlfn.XLOOKUP(C650,customers!$A$1:$A$1001,customers!$G$1:$G$1001,,0)</f>
        <v>United States</v>
      </c>
      <c r="I650" t="str" cm="1">
        <f t="array" ref="I650">INDEX(products!$A$1:$G$49,MATCH(orders!$D650,products!$A$1:$A$49,0),MATCH(orders!I$1,products!$A$1:$G$1,0))</f>
        <v>Rob</v>
      </c>
      <c r="J650" t="str" cm="1">
        <f t="array" ref="J650">INDEX(products!$A$1:$G$49,MATCH(orders!$D650,products!$A$1:$A$49,0),MATCH(orders!J$1,products!$A$1:$G$1,0))</f>
        <v>D</v>
      </c>
      <c r="K650" cm="1">
        <f t="array" ref="K650">INDEX(products!$A$1:$G$49,MATCH(orders!$D650,products!$A$1:$A$49,0),MATCH(orders!K$1,products!$A$1:$G$1,0))</f>
        <v>0.2</v>
      </c>
      <c r="L650" s="4" cm="1">
        <f t="array" ref="L650">INDEX(products!$A$1:$G$49,MATCH(orders!$D650,products!$A$1:$A$49,0),MATCH(orders!L$1,products!$A$1:$G$1,0))</f>
        <v>2.685</v>
      </c>
      <c r="M650" s="4">
        <f t="shared" si="30"/>
        <v>16.11</v>
      </c>
      <c r="N650" t="str">
        <f t="shared" si="31"/>
        <v>Robusta</v>
      </c>
      <c r="O650" t="str">
        <f t="shared" si="32"/>
        <v>Dark</v>
      </c>
      <c r="P650" s="5" t="str">
        <f>IF(_xlfn.XLOOKUP(Orders[[#This Row],[Customer ID]],customers!A650:A1649,customers!I650:I1649,"")="Yes","Yes","No")</f>
        <v>No</v>
      </c>
    </row>
    <row r="651" spans="1:16">
      <c r="A651" s="2" t="s">
        <v>1307</v>
      </c>
      <c r="B651" s="3">
        <v>44015</v>
      </c>
      <c r="C651" s="2" t="s">
        <v>1308</v>
      </c>
      <c r="D651" t="s">
        <v>177</v>
      </c>
      <c r="E651" s="2">
        <v>6</v>
      </c>
      <c r="F651" s="2">
        <f>_xlfn.XLOOKUP(C651,customers!$A$1:$A$1001,customers!B650:B1650)</f>
        <v>0</v>
      </c>
      <c r="G651" s="2" t="str">
        <f>IF(_xlfn.XLOOKUP(C651,customers!$A$1:$A$1001,customers!$C$1:$C$1001,0)=0,"",(_xlfn.XLOOKUP(C651,customers!$A$1:$A$1001,customers!$C$1:$C$1001,0)))</f>
        <v>cdenysi1@is.gd</v>
      </c>
      <c r="H651" s="2" t="str">
        <f>_xlfn.XLOOKUP(C651,customers!$A$1:$A$1001,customers!$G$1:$G$1001,,0)</f>
        <v>United Kingdom</v>
      </c>
      <c r="I651" t="str" cm="1">
        <f t="array" ref="I651">INDEX(products!$A$1:$G$49,MATCH(orders!$D651,products!$A$1:$A$49,0),MATCH(orders!I$1,products!$A$1:$G$1,0))</f>
        <v>Lib</v>
      </c>
      <c r="J651" t="str" cm="1">
        <f t="array" ref="J651">INDEX(products!$A$1:$G$49,MATCH(orders!$D651,products!$A$1:$A$49,0),MATCH(orders!J$1,products!$A$1:$G$1,0))</f>
        <v>L</v>
      </c>
      <c r="K651" cm="1">
        <f t="array" ref="K651">INDEX(products!$A$1:$G$49,MATCH(orders!$D651,products!$A$1:$A$49,0),MATCH(orders!K$1,products!$A$1:$G$1,0))</f>
        <v>1</v>
      </c>
      <c r="L651" s="4" cm="1">
        <f t="array" ref="L651">INDEX(products!$A$1:$G$49,MATCH(orders!$D651,products!$A$1:$A$49,0),MATCH(orders!L$1,products!$A$1:$G$1,0))</f>
        <v>15.85</v>
      </c>
      <c r="M651" s="4">
        <f t="shared" si="30"/>
        <v>95.1</v>
      </c>
      <c r="N651" t="str">
        <f t="shared" si="31"/>
        <v>Liberica</v>
      </c>
      <c r="O651" t="str">
        <f t="shared" si="32"/>
        <v>Light</v>
      </c>
      <c r="P651" s="5" t="str">
        <f>IF(_xlfn.XLOOKUP(Orders[[#This Row],[Customer ID]],customers!A651:A1650,customers!I651:I1650,"")="Yes","Yes","No")</f>
        <v>No</v>
      </c>
    </row>
    <row r="652" spans="1:16">
      <c r="A652" s="2" t="s">
        <v>1309</v>
      </c>
      <c r="B652" s="3">
        <v>43507</v>
      </c>
      <c r="C652" s="2" t="s">
        <v>1310</v>
      </c>
      <c r="D652" t="s">
        <v>191</v>
      </c>
      <c r="E652" s="2">
        <v>1</v>
      </c>
      <c r="F652" s="2">
        <f>_xlfn.XLOOKUP(C652,customers!$A$1:$A$1001,customers!B651:B1651)</f>
        <v>0</v>
      </c>
      <c r="G652" s="2" t="str">
        <f>IF(_xlfn.XLOOKUP(C652,customers!$A$1:$A$1001,customers!$C$1:$C$1001,0)=0,"",(_xlfn.XLOOKUP(C652,customers!$A$1:$A$1001,customers!$C$1:$C$1001,0)))</f>
        <v>cstebbingsi2@drupal.org</v>
      </c>
      <c r="H652" s="2" t="str">
        <f>_xlfn.XLOOKUP(C652,customers!$A$1:$A$1001,customers!$G$1:$G$1001,,0)</f>
        <v>United States</v>
      </c>
      <c r="I652" t="str" cm="1">
        <f t="array" ref="I652">INDEX(products!$A$1:$G$49,MATCH(orders!$D652,products!$A$1:$A$49,0),MATCH(orders!I$1,products!$A$1:$G$1,0))</f>
        <v>Rob</v>
      </c>
      <c r="J652" t="str" cm="1">
        <f t="array" ref="J652">INDEX(products!$A$1:$G$49,MATCH(orders!$D652,products!$A$1:$A$49,0),MATCH(orders!J$1,products!$A$1:$G$1,0))</f>
        <v>D</v>
      </c>
      <c r="K652" cm="1">
        <f t="array" ref="K652">INDEX(products!$A$1:$G$49,MATCH(orders!$D652,products!$A$1:$A$49,0),MATCH(orders!K$1,products!$A$1:$G$1,0))</f>
        <v>0.5</v>
      </c>
      <c r="L652" s="4" cm="1">
        <f t="array" ref="L652">INDEX(products!$A$1:$G$49,MATCH(orders!$D652,products!$A$1:$A$49,0),MATCH(orders!L$1,products!$A$1:$G$1,0))</f>
        <v>5.37</v>
      </c>
      <c r="M652" s="4">
        <f t="shared" si="30"/>
        <v>5.37</v>
      </c>
      <c r="N652" t="str">
        <f t="shared" si="31"/>
        <v>Robusta</v>
      </c>
      <c r="O652" t="str">
        <f t="shared" si="32"/>
        <v>Dark</v>
      </c>
      <c r="P652" s="5" t="str">
        <f>IF(_xlfn.XLOOKUP(Orders[[#This Row],[Customer ID]],customers!A652:A1651,customers!I652:I1651,"")="Yes","Yes","No")</f>
        <v>Yes</v>
      </c>
    </row>
    <row r="653" spans="1:16">
      <c r="A653" s="2" t="s">
        <v>1311</v>
      </c>
      <c r="B653" s="3">
        <v>44084</v>
      </c>
      <c r="C653" s="2" t="s">
        <v>1312</v>
      </c>
      <c r="D653" t="s">
        <v>234</v>
      </c>
      <c r="E653" s="2">
        <v>4</v>
      </c>
      <c r="F653" s="2">
        <f>_xlfn.XLOOKUP(C653,customers!$A$1:$A$1001,customers!B652:B1652)</f>
        <v>0</v>
      </c>
      <c r="G653" s="2" t="str">
        <f>IF(_xlfn.XLOOKUP(C653,customers!$A$1:$A$1001,customers!$C$1:$C$1001,0)=0,"",(_xlfn.XLOOKUP(C653,customers!$A$1:$A$1001,customers!$C$1:$C$1001,0)))</f>
        <v/>
      </c>
      <c r="H653" s="2" t="str">
        <f>_xlfn.XLOOKUP(C653,customers!$A$1:$A$1001,customers!$G$1:$G$1001,,0)</f>
        <v>United States</v>
      </c>
      <c r="I653" t="str" cm="1">
        <f t="array" ref="I653">INDEX(products!$A$1:$G$49,MATCH(orders!$D653,products!$A$1:$A$49,0),MATCH(orders!I$1,products!$A$1:$G$1,0))</f>
        <v>Rob</v>
      </c>
      <c r="J653" t="str" cm="1">
        <f t="array" ref="J653">INDEX(products!$A$1:$G$49,MATCH(orders!$D653,products!$A$1:$A$49,0),MATCH(orders!J$1,products!$A$1:$G$1,0))</f>
        <v>L</v>
      </c>
      <c r="K653" cm="1">
        <f t="array" ref="K653">INDEX(products!$A$1:$G$49,MATCH(orders!$D653,products!$A$1:$A$49,0),MATCH(orders!K$1,products!$A$1:$G$1,0))</f>
        <v>1</v>
      </c>
      <c r="L653" s="4" cm="1">
        <f t="array" ref="L653">INDEX(products!$A$1:$G$49,MATCH(orders!$D653,products!$A$1:$A$49,0),MATCH(orders!L$1,products!$A$1:$G$1,0))</f>
        <v>11.95</v>
      </c>
      <c r="M653" s="4">
        <f t="shared" si="30"/>
        <v>47.8</v>
      </c>
      <c r="N653" t="str">
        <f t="shared" si="31"/>
        <v>Robusta</v>
      </c>
      <c r="O653" t="str">
        <f t="shared" si="32"/>
        <v>Light</v>
      </c>
      <c r="P653" s="5" t="str">
        <f>IF(_xlfn.XLOOKUP(Orders[[#This Row],[Customer ID]],customers!A653:A1652,customers!I653:I1652,"")="Yes","Yes","No")</f>
        <v>No</v>
      </c>
    </row>
    <row r="654" spans="1:16">
      <c r="A654" s="2" t="s">
        <v>1313</v>
      </c>
      <c r="B654" s="3">
        <v>43892</v>
      </c>
      <c r="C654" s="2" t="s">
        <v>1314</v>
      </c>
      <c r="D654" t="s">
        <v>177</v>
      </c>
      <c r="E654" s="2">
        <v>4</v>
      </c>
      <c r="F654" s="2">
        <f>_xlfn.XLOOKUP(C654,customers!$A$1:$A$1001,customers!B653:B1653)</f>
        <v>0</v>
      </c>
      <c r="G654" s="2" t="str">
        <f>IF(_xlfn.XLOOKUP(C654,customers!$A$1:$A$1001,customers!$C$1:$C$1001,0)=0,"",(_xlfn.XLOOKUP(C654,customers!$A$1:$A$1001,customers!$C$1:$C$1001,0)))</f>
        <v>rzywickii4@ifeng.com</v>
      </c>
      <c r="H654" s="2" t="str">
        <f>_xlfn.XLOOKUP(C654,customers!$A$1:$A$1001,customers!$G$1:$G$1001,,0)</f>
        <v>Ireland</v>
      </c>
      <c r="I654" t="str" cm="1">
        <f t="array" ref="I654">INDEX(products!$A$1:$G$49,MATCH(orders!$D654,products!$A$1:$A$49,0),MATCH(orders!I$1,products!$A$1:$G$1,0))</f>
        <v>Lib</v>
      </c>
      <c r="J654" t="str" cm="1">
        <f t="array" ref="J654">INDEX(products!$A$1:$G$49,MATCH(orders!$D654,products!$A$1:$A$49,0),MATCH(orders!J$1,products!$A$1:$G$1,0))</f>
        <v>L</v>
      </c>
      <c r="K654" cm="1">
        <f t="array" ref="K654">INDEX(products!$A$1:$G$49,MATCH(orders!$D654,products!$A$1:$A$49,0),MATCH(orders!K$1,products!$A$1:$G$1,0))</f>
        <v>1</v>
      </c>
      <c r="L654" s="4" cm="1">
        <f t="array" ref="L654">INDEX(products!$A$1:$G$49,MATCH(orders!$D654,products!$A$1:$A$49,0),MATCH(orders!L$1,products!$A$1:$G$1,0))</f>
        <v>15.85</v>
      </c>
      <c r="M654" s="4">
        <f t="shared" si="30"/>
        <v>63.4</v>
      </c>
      <c r="N654" t="str">
        <f t="shared" si="31"/>
        <v>Liberica</v>
      </c>
      <c r="O654" t="str">
        <f t="shared" si="32"/>
        <v>Light</v>
      </c>
      <c r="P654" s="5" t="str">
        <f>IF(_xlfn.XLOOKUP(Orders[[#This Row],[Customer ID]],customers!A654:A1653,customers!I654:I1653,"")="Yes","Yes","No")</f>
        <v>No</v>
      </c>
    </row>
    <row r="655" spans="1:16">
      <c r="A655" s="2" t="s">
        <v>1315</v>
      </c>
      <c r="B655" s="3">
        <v>44375</v>
      </c>
      <c r="C655" s="2" t="s">
        <v>1316</v>
      </c>
      <c r="D655" t="s">
        <v>216</v>
      </c>
      <c r="E655" s="2">
        <v>4</v>
      </c>
      <c r="F655" s="2">
        <f>_xlfn.XLOOKUP(C655,customers!$A$1:$A$1001,customers!B654:B1654)</f>
        <v>0</v>
      </c>
      <c r="G655" s="2" t="str">
        <f>IF(_xlfn.XLOOKUP(C655,customers!$A$1:$A$1001,customers!$C$1:$C$1001,0)=0,"",(_xlfn.XLOOKUP(C655,customers!$A$1:$A$1001,customers!$C$1:$C$1001,0)))</f>
        <v>aburgetti5@moonfruit.com</v>
      </c>
      <c r="H655" s="2" t="str">
        <f>_xlfn.XLOOKUP(C655,customers!$A$1:$A$1001,customers!$G$1:$G$1001,,0)</f>
        <v>United States</v>
      </c>
      <c r="I655" t="str" cm="1">
        <f t="array" ref="I655">INDEX(products!$A$1:$G$49,MATCH(orders!$D655,products!$A$1:$A$49,0),MATCH(orders!I$1,products!$A$1:$G$1,0))</f>
        <v>Ara</v>
      </c>
      <c r="J655" t="str" cm="1">
        <f t="array" ref="J655">INDEX(products!$A$1:$G$49,MATCH(orders!$D655,products!$A$1:$A$49,0),MATCH(orders!J$1,products!$A$1:$G$1,0))</f>
        <v>M</v>
      </c>
      <c r="K655" cm="1">
        <f t="array" ref="K655">INDEX(products!$A$1:$G$49,MATCH(orders!$D655,products!$A$1:$A$49,0),MATCH(orders!K$1,products!$A$1:$G$1,0))</f>
        <v>2.5</v>
      </c>
      <c r="L655" s="4" cm="1">
        <f t="array" ref="L655">INDEX(products!$A$1:$G$49,MATCH(orders!$D655,products!$A$1:$A$49,0),MATCH(orders!L$1,products!$A$1:$G$1,0))</f>
        <v>25.875</v>
      </c>
      <c r="M655" s="4">
        <f t="shared" si="30"/>
        <v>103.5</v>
      </c>
      <c r="N655" t="str">
        <f t="shared" si="31"/>
        <v>Arabica</v>
      </c>
      <c r="O655" t="str">
        <f t="shared" si="32"/>
        <v>Medium</v>
      </c>
      <c r="P655" s="5" t="str">
        <f>IF(_xlfn.XLOOKUP(Orders[[#This Row],[Customer ID]],customers!A655:A1654,customers!I655:I1654,"")="Yes","Yes","No")</f>
        <v>No</v>
      </c>
    </row>
    <row r="656" spans="1:16">
      <c r="A656" s="2" t="s">
        <v>1317</v>
      </c>
      <c r="B656" s="3">
        <v>43476</v>
      </c>
      <c r="C656" s="2" t="s">
        <v>1318</v>
      </c>
      <c r="D656" t="s">
        <v>163</v>
      </c>
      <c r="E656" s="2">
        <v>3</v>
      </c>
      <c r="F656" s="2">
        <f>_xlfn.XLOOKUP(C656,customers!$A$1:$A$1001,customers!B655:B1655)</f>
        <v>0</v>
      </c>
      <c r="G656" s="2" t="str">
        <f>IF(_xlfn.XLOOKUP(C656,customers!$A$1:$A$1001,customers!$C$1:$C$1001,0)=0,"",(_xlfn.XLOOKUP(C656,customers!$A$1:$A$1001,customers!$C$1:$C$1001,0)))</f>
        <v>mmalloyi6@seattletimes.com</v>
      </c>
      <c r="H656" s="2" t="str">
        <f>_xlfn.XLOOKUP(C656,customers!$A$1:$A$1001,customers!$G$1:$G$1001,,0)</f>
        <v>United States</v>
      </c>
      <c r="I656" t="str" cm="1">
        <f t="array" ref="I656">INDEX(products!$A$1:$G$49,MATCH(orders!$D656,products!$A$1:$A$49,0),MATCH(orders!I$1,products!$A$1:$G$1,0))</f>
        <v>Ara</v>
      </c>
      <c r="J656" t="str" cm="1">
        <f t="array" ref="J656">INDEX(products!$A$1:$G$49,MATCH(orders!$D656,products!$A$1:$A$49,0),MATCH(orders!J$1,products!$A$1:$G$1,0))</f>
        <v>D</v>
      </c>
      <c r="K656" cm="1">
        <f t="array" ref="K656">INDEX(products!$A$1:$G$49,MATCH(orders!$D656,products!$A$1:$A$49,0),MATCH(orders!K$1,products!$A$1:$G$1,0))</f>
        <v>2.5</v>
      </c>
      <c r="L656" s="4" cm="1">
        <f t="array" ref="L656">INDEX(products!$A$1:$G$49,MATCH(orders!$D656,products!$A$1:$A$49,0),MATCH(orders!L$1,products!$A$1:$G$1,0))</f>
        <v>22.885</v>
      </c>
      <c r="M656" s="4">
        <f t="shared" si="30"/>
        <v>68.655</v>
      </c>
      <c r="N656" t="str">
        <f t="shared" si="31"/>
        <v>Arabica</v>
      </c>
      <c r="O656" t="str">
        <f t="shared" si="32"/>
        <v>Dark</v>
      </c>
      <c r="P656" s="5" t="str">
        <f>IF(_xlfn.XLOOKUP(Orders[[#This Row],[Customer ID]],customers!A656:A1655,customers!I656:I1655,"")="Yes","Yes","No")</f>
        <v>No</v>
      </c>
    </row>
    <row r="657" spans="1:16">
      <c r="A657" s="2" t="s">
        <v>1319</v>
      </c>
      <c r="B657" s="3">
        <v>43728</v>
      </c>
      <c r="C657" s="2" t="s">
        <v>1320</v>
      </c>
      <c r="D657" t="s">
        <v>86</v>
      </c>
      <c r="E657" s="2">
        <v>2</v>
      </c>
      <c r="F657" s="2">
        <f>_xlfn.XLOOKUP(C657,customers!$A$1:$A$1001,customers!B656:B1656)</f>
        <v>0</v>
      </c>
      <c r="G657" s="2" t="str">
        <f>IF(_xlfn.XLOOKUP(C657,customers!$A$1:$A$1001,customers!$C$1:$C$1001,0)=0,"",(_xlfn.XLOOKUP(C657,customers!$A$1:$A$1001,customers!$C$1:$C$1001,0)))</f>
        <v>mmcparlandi7@w3.org</v>
      </c>
      <c r="H657" s="2" t="str">
        <f>_xlfn.XLOOKUP(C657,customers!$A$1:$A$1001,customers!$G$1:$G$1001,,0)</f>
        <v>United States</v>
      </c>
      <c r="I657" t="str" cm="1">
        <f t="array" ref="I657">INDEX(products!$A$1:$G$49,MATCH(orders!$D657,products!$A$1:$A$49,0),MATCH(orders!I$1,products!$A$1:$G$1,0))</f>
        <v>Rob</v>
      </c>
      <c r="J657" t="str" cm="1">
        <f t="array" ref="J657">INDEX(products!$A$1:$G$49,MATCH(orders!$D657,products!$A$1:$A$49,0),MATCH(orders!J$1,products!$A$1:$G$1,0))</f>
        <v>M</v>
      </c>
      <c r="K657" cm="1">
        <f t="array" ref="K657">INDEX(products!$A$1:$G$49,MATCH(orders!$D657,products!$A$1:$A$49,0),MATCH(orders!K$1,products!$A$1:$G$1,0))</f>
        <v>2.5</v>
      </c>
      <c r="L657" s="4" cm="1">
        <f t="array" ref="L657">INDEX(products!$A$1:$G$49,MATCH(orders!$D657,products!$A$1:$A$49,0),MATCH(orders!L$1,products!$A$1:$G$1,0))</f>
        <v>22.885</v>
      </c>
      <c r="M657" s="4">
        <f t="shared" si="30"/>
        <v>45.77</v>
      </c>
      <c r="N657" t="str">
        <f t="shared" si="31"/>
        <v>Robusta</v>
      </c>
      <c r="O657" t="str">
        <f t="shared" si="32"/>
        <v>Medium</v>
      </c>
      <c r="P657" s="5" t="str">
        <f>IF(_xlfn.XLOOKUP(Orders[[#This Row],[Customer ID]],customers!A657:A1656,customers!I657:I1656,"")="Yes","Yes","No")</f>
        <v>Yes</v>
      </c>
    </row>
    <row r="658" spans="1:16">
      <c r="A658" s="2" t="s">
        <v>1321</v>
      </c>
      <c r="B658" s="3">
        <v>44485</v>
      </c>
      <c r="C658" s="2" t="s">
        <v>1322</v>
      </c>
      <c r="D658" t="s">
        <v>58</v>
      </c>
      <c r="E658" s="2">
        <v>4</v>
      </c>
      <c r="F658" s="2">
        <f>_xlfn.XLOOKUP(C658,customers!$A$1:$A$1001,customers!B657:B1657)</f>
        <v>0</v>
      </c>
      <c r="G658" s="2" t="str">
        <f>IF(_xlfn.XLOOKUP(C658,customers!$A$1:$A$1001,customers!$C$1:$C$1001,0)=0,"",(_xlfn.XLOOKUP(C658,customers!$A$1:$A$1001,customers!$C$1:$C$1001,0)))</f>
        <v>sjennaroyi8@purevolume.com</v>
      </c>
      <c r="H658" s="2" t="str">
        <f>_xlfn.XLOOKUP(C658,customers!$A$1:$A$1001,customers!$G$1:$G$1001,,0)</f>
        <v>United States</v>
      </c>
      <c r="I658" t="str" cm="1">
        <f t="array" ref="I658">INDEX(products!$A$1:$G$49,MATCH(orders!$D658,products!$A$1:$A$49,0),MATCH(orders!I$1,products!$A$1:$G$1,0))</f>
        <v>Lib</v>
      </c>
      <c r="J658" t="str" cm="1">
        <f t="array" ref="J658">INDEX(products!$A$1:$G$49,MATCH(orders!$D658,products!$A$1:$A$49,0),MATCH(orders!J$1,products!$A$1:$G$1,0))</f>
        <v>D</v>
      </c>
      <c r="K658" cm="1">
        <f t="array" ref="K658">INDEX(products!$A$1:$G$49,MATCH(orders!$D658,products!$A$1:$A$49,0),MATCH(orders!K$1,products!$A$1:$G$1,0))</f>
        <v>1</v>
      </c>
      <c r="L658" s="4" cm="1">
        <f t="array" ref="L658">INDEX(products!$A$1:$G$49,MATCH(orders!$D658,products!$A$1:$A$49,0),MATCH(orders!L$1,products!$A$1:$G$1,0))</f>
        <v>12.95</v>
      </c>
      <c r="M658" s="4">
        <f t="shared" si="30"/>
        <v>51.8</v>
      </c>
      <c r="N658" t="str">
        <f t="shared" si="31"/>
        <v>Liberica</v>
      </c>
      <c r="O658" t="str">
        <f t="shared" si="32"/>
        <v>Dark</v>
      </c>
      <c r="P658" s="5" t="str">
        <f>IF(_xlfn.XLOOKUP(Orders[[#This Row],[Customer ID]],customers!A658:A1657,customers!I658:I1657,"")="Yes","Yes","No")</f>
        <v>No</v>
      </c>
    </row>
    <row r="659" spans="1:16">
      <c r="A659" s="2" t="s">
        <v>1323</v>
      </c>
      <c r="B659" s="3">
        <v>43831</v>
      </c>
      <c r="C659" s="2" t="s">
        <v>1324</v>
      </c>
      <c r="D659" t="s">
        <v>112</v>
      </c>
      <c r="E659" s="2">
        <v>2</v>
      </c>
      <c r="F659" s="2">
        <f>_xlfn.XLOOKUP(C659,customers!$A$1:$A$1001,customers!B658:B1658)</f>
        <v>0</v>
      </c>
      <c r="G659" s="2" t="str">
        <f>IF(_xlfn.XLOOKUP(C659,customers!$A$1:$A$1001,customers!$C$1:$C$1001,0)=0,"",(_xlfn.XLOOKUP(C659,customers!$A$1:$A$1001,customers!$C$1:$C$1001,0)))</f>
        <v>wplacei9@wsj.com</v>
      </c>
      <c r="H659" s="2" t="str">
        <f>_xlfn.XLOOKUP(C659,customers!$A$1:$A$1001,customers!$G$1:$G$1001,,0)</f>
        <v>United States</v>
      </c>
      <c r="I659" t="str" cm="1">
        <f t="array" ref="I659">INDEX(products!$A$1:$G$49,MATCH(orders!$D659,products!$A$1:$A$49,0),MATCH(orders!I$1,products!$A$1:$G$1,0))</f>
        <v>Ara</v>
      </c>
      <c r="J659" t="str" cm="1">
        <f t="array" ref="J659">INDEX(products!$A$1:$G$49,MATCH(orders!$D659,products!$A$1:$A$49,0),MATCH(orders!J$1,products!$A$1:$G$1,0))</f>
        <v>M</v>
      </c>
      <c r="K659" cm="1">
        <f t="array" ref="K659">INDEX(products!$A$1:$G$49,MATCH(orders!$D659,products!$A$1:$A$49,0),MATCH(orders!K$1,products!$A$1:$G$1,0))</f>
        <v>0.5</v>
      </c>
      <c r="L659" s="4" cm="1">
        <f t="array" ref="L659">INDEX(products!$A$1:$G$49,MATCH(orders!$D659,products!$A$1:$A$49,0),MATCH(orders!L$1,products!$A$1:$G$1,0))</f>
        <v>6.75</v>
      </c>
      <c r="M659" s="4">
        <f t="shared" si="30"/>
        <v>13.5</v>
      </c>
      <c r="N659" t="str">
        <f t="shared" si="31"/>
        <v>Arabica</v>
      </c>
      <c r="O659" t="str">
        <f t="shared" si="32"/>
        <v>Medium</v>
      </c>
      <c r="P659" s="5" t="str">
        <f>IF(_xlfn.XLOOKUP(Orders[[#This Row],[Customer ID]],customers!A659:A1658,customers!I659:I1658,"")="Yes","Yes","No")</f>
        <v>Yes</v>
      </c>
    </row>
    <row r="660" spans="1:16">
      <c r="A660" s="2" t="s">
        <v>1325</v>
      </c>
      <c r="B660" s="3">
        <v>44630</v>
      </c>
      <c r="C660" s="2" t="s">
        <v>1326</v>
      </c>
      <c r="D660" t="s">
        <v>48</v>
      </c>
      <c r="E660" s="2">
        <v>3</v>
      </c>
      <c r="F660" s="2">
        <f>_xlfn.XLOOKUP(C660,customers!$A$1:$A$1001,customers!B659:B1659)</f>
        <v>0</v>
      </c>
      <c r="G660" s="2" t="str">
        <f>IF(_xlfn.XLOOKUP(C660,customers!$A$1:$A$1001,customers!$C$1:$C$1001,0)=0,"",(_xlfn.XLOOKUP(C660,customers!$A$1:$A$1001,customers!$C$1:$C$1001,0)))</f>
        <v>jmillettik@addtoany.com</v>
      </c>
      <c r="H660" s="2" t="str">
        <f>_xlfn.XLOOKUP(C660,customers!$A$1:$A$1001,customers!$G$1:$G$1001,,0)</f>
        <v>United States</v>
      </c>
      <c r="I660" t="str" cm="1">
        <f t="array" ref="I660">INDEX(products!$A$1:$G$49,MATCH(orders!$D660,products!$A$1:$A$49,0),MATCH(orders!I$1,products!$A$1:$G$1,0))</f>
        <v>Exc</v>
      </c>
      <c r="J660" t="str" cm="1">
        <f t="array" ref="J660">INDEX(products!$A$1:$G$49,MATCH(orders!$D660,products!$A$1:$A$49,0),MATCH(orders!J$1,products!$A$1:$G$1,0))</f>
        <v>M</v>
      </c>
      <c r="K660" cm="1">
        <f t="array" ref="K660">INDEX(products!$A$1:$G$49,MATCH(orders!$D660,products!$A$1:$A$49,0),MATCH(orders!K$1,products!$A$1:$G$1,0))</f>
        <v>0.5</v>
      </c>
      <c r="L660" s="4" cm="1">
        <f t="array" ref="L660">INDEX(products!$A$1:$G$49,MATCH(orders!$D660,products!$A$1:$A$49,0),MATCH(orders!L$1,products!$A$1:$G$1,0))</f>
        <v>8.25</v>
      </c>
      <c r="M660" s="4">
        <f t="shared" si="30"/>
        <v>24.75</v>
      </c>
      <c r="N660" t="str">
        <f t="shared" si="31"/>
        <v>Excelsa</v>
      </c>
      <c r="O660" t="str">
        <f t="shared" si="32"/>
        <v>Medium</v>
      </c>
      <c r="P660" s="5" t="str">
        <f>IF(_xlfn.XLOOKUP(Orders[[#This Row],[Customer ID]],customers!A660:A1659,customers!I660:I1659,"")="Yes","Yes","No")</f>
        <v>Yes</v>
      </c>
    </row>
    <row r="661" spans="1:16">
      <c r="A661" s="2" t="s">
        <v>1327</v>
      </c>
      <c r="B661" s="3">
        <v>44693</v>
      </c>
      <c r="C661" s="2" t="s">
        <v>1328</v>
      </c>
      <c r="D661" t="s">
        <v>163</v>
      </c>
      <c r="E661" s="2">
        <v>2</v>
      </c>
      <c r="F661" s="2">
        <f>_xlfn.XLOOKUP(C661,customers!$A$1:$A$1001,customers!B660:B1660)</f>
        <v>0</v>
      </c>
      <c r="G661" s="2" t="str">
        <f>IF(_xlfn.XLOOKUP(C661,customers!$A$1:$A$1001,customers!$C$1:$C$1001,0)=0,"",(_xlfn.XLOOKUP(C661,customers!$A$1:$A$1001,customers!$C$1:$C$1001,0)))</f>
        <v>dgadsdenib@google.com.hk</v>
      </c>
      <c r="H661" s="2" t="str">
        <f>_xlfn.XLOOKUP(C661,customers!$A$1:$A$1001,customers!$G$1:$G$1001,,0)</f>
        <v>Ireland</v>
      </c>
      <c r="I661" t="str" cm="1">
        <f t="array" ref="I661">INDEX(products!$A$1:$G$49,MATCH(orders!$D661,products!$A$1:$A$49,0),MATCH(orders!I$1,products!$A$1:$G$1,0))</f>
        <v>Ara</v>
      </c>
      <c r="J661" t="str" cm="1">
        <f t="array" ref="J661">INDEX(products!$A$1:$G$49,MATCH(orders!$D661,products!$A$1:$A$49,0),MATCH(orders!J$1,products!$A$1:$G$1,0))</f>
        <v>D</v>
      </c>
      <c r="K661" cm="1">
        <f t="array" ref="K661">INDEX(products!$A$1:$G$49,MATCH(orders!$D661,products!$A$1:$A$49,0),MATCH(orders!K$1,products!$A$1:$G$1,0))</f>
        <v>2.5</v>
      </c>
      <c r="L661" s="4" cm="1">
        <f t="array" ref="L661">INDEX(products!$A$1:$G$49,MATCH(orders!$D661,products!$A$1:$A$49,0),MATCH(orders!L$1,products!$A$1:$G$1,0))</f>
        <v>22.885</v>
      </c>
      <c r="M661" s="4">
        <f t="shared" si="30"/>
        <v>45.77</v>
      </c>
      <c r="N661" t="str">
        <f t="shared" si="31"/>
        <v>Arabica</v>
      </c>
      <c r="O661" t="str">
        <f t="shared" si="32"/>
        <v>Dark</v>
      </c>
      <c r="P661" s="5" t="str">
        <f>IF(_xlfn.XLOOKUP(Orders[[#This Row],[Customer ID]],customers!A661:A1660,customers!I661:I1660,"")="Yes","Yes","No")</f>
        <v>Yes</v>
      </c>
    </row>
    <row r="662" spans="1:16">
      <c r="A662" s="2" t="s">
        <v>1329</v>
      </c>
      <c r="B662" s="3">
        <v>44084</v>
      </c>
      <c r="C662" s="2" t="s">
        <v>1330</v>
      </c>
      <c r="D662" t="s">
        <v>221</v>
      </c>
      <c r="E662" s="2">
        <v>6</v>
      </c>
      <c r="F662" s="2">
        <f>_xlfn.XLOOKUP(C662,customers!$A$1:$A$1001,customers!B661:B1661)</f>
        <v>0</v>
      </c>
      <c r="G662" s="2" t="str">
        <f>IF(_xlfn.XLOOKUP(C662,customers!$A$1:$A$1001,customers!$C$1:$C$1001,0)=0,"",(_xlfn.XLOOKUP(C662,customers!$A$1:$A$1001,customers!$C$1:$C$1001,0)))</f>
        <v>vwakelinic@unesco.org</v>
      </c>
      <c r="H662" s="2" t="str">
        <f>_xlfn.XLOOKUP(C662,customers!$A$1:$A$1001,customers!$G$1:$G$1001,,0)</f>
        <v>United States</v>
      </c>
      <c r="I662" t="str" cm="1">
        <f t="array" ref="I662">INDEX(products!$A$1:$G$49,MATCH(orders!$D662,products!$A$1:$A$49,0),MATCH(orders!I$1,products!$A$1:$G$1,0))</f>
        <v>Exc</v>
      </c>
      <c r="J662" t="str" cm="1">
        <f t="array" ref="J662">INDEX(products!$A$1:$G$49,MATCH(orders!$D662,products!$A$1:$A$49,0),MATCH(orders!J$1,products!$A$1:$G$1,0))</f>
        <v>L</v>
      </c>
      <c r="K662" cm="1">
        <f t="array" ref="K662">INDEX(products!$A$1:$G$49,MATCH(orders!$D662,products!$A$1:$A$49,0),MATCH(orders!K$1,products!$A$1:$G$1,0))</f>
        <v>0.5</v>
      </c>
      <c r="L662" s="4" cm="1">
        <f t="array" ref="L662">INDEX(products!$A$1:$G$49,MATCH(orders!$D662,products!$A$1:$A$49,0),MATCH(orders!L$1,products!$A$1:$G$1,0))</f>
        <v>8.91</v>
      </c>
      <c r="M662" s="4">
        <f t="shared" si="30"/>
        <v>53.46</v>
      </c>
      <c r="N662" t="str">
        <f t="shared" si="31"/>
        <v>Excelsa</v>
      </c>
      <c r="O662" t="str">
        <f t="shared" si="32"/>
        <v>Light</v>
      </c>
      <c r="P662" s="5" t="str">
        <f>IF(_xlfn.XLOOKUP(Orders[[#This Row],[Customer ID]],customers!A662:A1661,customers!I662:I1661,"")="Yes","Yes","No")</f>
        <v>No</v>
      </c>
    </row>
    <row r="663" spans="1:16">
      <c r="A663" s="2" t="s">
        <v>1331</v>
      </c>
      <c r="B663" s="3">
        <v>44485</v>
      </c>
      <c r="C663" s="2" t="s">
        <v>1332</v>
      </c>
      <c r="D663" t="s">
        <v>89</v>
      </c>
      <c r="E663" s="2">
        <v>6</v>
      </c>
      <c r="F663" s="2">
        <f>_xlfn.XLOOKUP(C663,customers!$A$1:$A$1001,customers!B662:B1662)</f>
        <v>0</v>
      </c>
      <c r="G663" s="2" t="str">
        <f>IF(_xlfn.XLOOKUP(C663,customers!$A$1:$A$1001,customers!$C$1:$C$1001,0)=0,"",(_xlfn.XLOOKUP(C663,customers!$A$1:$A$1001,customers!$C$1:$C$1001,0)))</f>
        <v>acampsallid@zimbio.com</v>
      </c>
      <c r="H663" s="2" t="str">
        <f>_xlfn.XLOOKUP(C663,customers!$A$1:$A$1001,customers!$G$1:$G$1001,,0)</f>
        <v>United States</v>
      </c>
      <c r="I663" t="str" cm="1">
        <f t="array" ref="I663">INDEX(products!$A$1:$G$49,MATCH(orders!$D663,products!$A$1:$A$49,0),MATCH(orders!I$1,products!$A$1:$G$1,0))</f>
        <v>Ara</v>
      </c>
      <c r="J663" t="str" cm="1">
        <f t="array" ref="J663">INDEX(products!$A$1:$G$49,MATCH(orders!$D663,products!$A$1:$A$49,0),MATCH(orders!J$1,products!$A$1:$G$1,0))</f>
        <v>M</v>
      </c>
      <c r="K663" cm="1">
        <f t="array" ref="K663">INDEX(products!$A$1:$G$49,MATCH(orders!$D663,products!$A$1:$A$49,0),MATCH(orders!K$1,products!$A$1:$G$1,0))</f>
        <v>0.2</v>
      </c>
      <c r="L663" s="4" cm="1">
        <f t="array" ref="L663">INDEX(products!$A$1:$G$49,MATCH(orders!$D663,products!$A$1:$A$49,0),MATCH(orders!L$1,products!$A$1:$G$1,0))</f>
        <v>3.375</v>
      </c>
      <c r="M663" s="4">
        <f t="shared" si="30"/>
        <v>20.25</v>
      </c>
      <c r="N663" t="str">
        <f t="shared" si="31"/>
        <v>Arabica</v>
      </c>
      <c r="O663" t="str">
        <f t="shared" si="32"/>
        <v>Medium</v>
      </c>
      <c r="P663" s="5" t="str">
        <f>IF(_xlfn.XLOOKUP(Orders[[#This Row],[Customer ID]],customers!A663:A1662,customers!I663:I1662,"")="Yes","Yes","No")</f>
        <v>Yes</v>
      </c>
    </row>
    <row r="664" spans="1:16">
      <c r="A664" s="2" t="s">
        <v>1333</v>
      </c>
      <c r="B664" s="3">
        <v>44364</v>
      </c>
      <c r="C664" s="2" t="s">
        <v>1334</v>
      </c>
      <c r="D664" t="s">
        <v>154</v>
      </c>
      <c r="E664" s="2">
        <v>5</v>
      </c>
      <c r="F664" s="2">
        <f>_xlfn.XLOOKUP(C664,customers!$A$1:$A$1001,customers!B663:B1663)</f>
        <v>0</v>
      </c>
      <c r="G664" s="2" t="str">
        <f>IF(_xlfn.XLOOKUP(C664,customers!$A$1:$A$1001,customers!$C$1:$C$1001,0)=0,"",(_xlfn.XLOOKUP(C664,customers!$A$1:$A$1001,customers!$C$1:$C$1001,0)))</f>
        <v>smosebyie@stanford.edu</v>
      </c>
      <c r="H664" s="2" t="str">
        <f>_xlfn.XLOOKUP(C664,customers!$A$1:$A$1001,customers!$G$1:$G$1001,,0)</f>
        <v>United States</v>
      </c>
      <c r="I664" t="str" cm="1">
        <f t="array" ref="I664">INDEX(products!$A$1:$G$49,MATCH(orders!$D664,products!$A$1:$A$49,0),MATCH(orders!I$1,products!$A$1:$G$1,0))</f>
        <v>Lib</v>
      </c>
      <c r="J664" t="str" cm="1">
        <f t="array" ref="J664">INDEX(products!$A$1:$G$49,MATCH(orders!$D664,products!$A$1:$A$49,0),MATCH(orders!J$1,products!$A$1:$G$1,0))</f>
        <v>D</v>
      </c>
      <c r="K664" cm="1">
        <f t="array" ref="K664">INDEX(products!$A$1:$G$49,MATCH(orders!$D664,products!$A$1:$A$49,0),MATCH(orders!K$1,products!$A$1:$G$1,0))</f>
        <v>2.5</v>
      </c>
      <c r="L664" s="4" cm="1">
        <f t="array" ref="L664">INDEX(products!$A$1:$G$49,MATCH(orders!$D664,products!$A$1:$A$49,0),MATCH(orders!L$1,products!$A$1:$G$1,0))</f>
        <v>29.785</v>
      </c>
      <c r="M664" s="4">
        <f t="shared" si="30"/>
        <v>148.925</v>
      </c>
      <c r="N664" t="str">
        <f t="shared" si="31"/>
        <v>Liberica</v>
      </c>
      <c r="O664" t="str">
        <f t="shared" si="32"/>
        <v>Dark</v>
      </c>
      <c r="P664" s="5" t="str">
        <f>IF(_xlfn.XLOOKUP(Orders[[#This Row],[Customer ID]],customers!A664:A1663,customers!I664:I1663,"")="Yes","Yes","No")</f>
        <v>No</v>
      </c>
    </row>
    <row r="665" spans="1:16">
      <c r="A665" s="2" t="s">
        <v>1335</v>
      </c>
      <c r="B665" s="3">
        <v>43554</v>
      </c>
      <c r="C665" s="2" t="s">
        <v>1336</v>
      </c>
      <c r="D665" t="s">
        <v>106</v>
      </c>
      <c r="E665" s="2">
        <v>6</v>
      </c>
      <c r="F665" s="2">
        <f>_xlfn.XLOOKUP(C665,customers!$A$1:$A$1001,customers!B664:B1664)</f>
        <v>0</v>
      </c>
      <c r="G665" s="2" t="str">
        <f>IF(_xlfn.XLOOKUP(C665,customers!$A$1:$A$1001,customers!$C$1:$C$1001,0)=0,"",(_xlfn.XLOOKUP(C665,customers!$A$1:$A$1001,customers!$C$1:$C$1001,0)))</f>
        <v>cwassif@prweb.com</v>
      </c>
      <c r="H665" s="2" t="str">
        <f>_xlfn.XLOOKUP(C665,customers!$A$1:$A$1001,customers!$G$1:$G$1001,,0)</f>
        <v>United States</v>
      </c>
      <c r="I665" t="str" cm="1">
        <f t="array" ref="I665">INDEX(products!$A$1:$G$49,MATCH(orders!$D665,products!$A$1:$A$49,0),MATCH(orders!I$1,products!$A$1:$G$1,0))</f>
        <v>Ara</v>
      </c>
      <c r="J665" t="str" cm="1">
        <f t="array" ref="J665">INDEX(products!$A$1:$G$49,MATCH(orders!$D665,products!$A$1:$A$49,0),MATCH(orders!J$1,products!$A$1:$G$1,0))</f>
        <v>M</v>
      </c>
      <c r="K665" cm="1">
        <f t="array" ref="K665">INDEX(products!$A$1:$G$49,MATCH(orders!$D665,products!$A$1:$A$49,0),MATCH(orders!K$1,products!$A$1:$G$1,0))</f>
        <v>1</v>
      </c>
      <c r="L665" s="4" cm="1">
        <f t="array" ref="L665">INDEX(products!$A$1:$G$49,MATCH(orders!$D665,products!$A$1:$A$49,0),MATCH(orders!L$1,products!$A$1:$G$1,0))</f>
        <v>11.25</v>
      </c>
      <c r="M665" s="4">
        <f t="shared" si="30"/>
        <v>67.5</v>
      </c>
      <c r="N665" t="str">
        <f t="shared" si="31"/>
        <v>Arabica</v>
      </c>
      <c r="O665" t="str">
        <f t="shared" si="32"/>
        <v>Medium</v>
      </c>
      <c r="P665" s="5" t="str">
        <f>IF(_xlfn.XLOOKUP(Orders[[#This Row],[Customer ID]],customers!A665:A1664,customers!I665:I1664,"")="Yes","Yes","No")</f>
        <v>No</v>
      </c>
    </row>
    <row r="666" spans="1:16">
      <c r="A666" s="2" t="s">
        <v>1337</v>
      </c>
      <c r="B666" s="3">
        <v>44549</v>
      </c>
      <c r="C666" s="2" t="s">
        <v>1338</v>
      </c>
      <c r="D666" t="s">
        <v>290</v>
      </c>
      <c r="E666" s="2">
        <v>6</v>
      </c>
      <c r="F666" s="2">
        <f>_xlfn.XLOOKUP(C666,customers!$A$1:$A$1001,customers!B665:B1665)</f>
        <v>0</v>
      </c>
      <c r="G666" s="2" t="str">
        <f>IF(_xlfn.XLOOKUP(C666,customers!$A$1:$A$1001,customers!$C$1:$C$1001,0)=0,"",(_xlfn.XLOOKUP(C666,customers!$A$1:$A$1001,customers!$C$1:$C$1001,0)))</f>
        <v>isjostromig@pbs.org</v>
      </c>
      <c r="H666" s="2" t="str">
        <f>_xlfn.XLOOKUP(C666,customers!$A$1:$A$1001,customers!$G$1:$G$1001,,0)</f>
        <v>United States</v>
      </c>
      <c r="I666" t="str" cm="1">
        <f t="array" ref="I666">INDEX(products!$A$1:$G$49,MATCH(orders!$D666,products!$A$1:$A$49,0),MATCH(orders!I$1,products!$A$1:$G$1,0))</f>
        <v>Exc</v>
      </c>
      <c r="J666" t="str" cm="1">
        <f t="array" ref="J666">INDEX(products!$A$1:$G$49,MATCH(orders!$D666,products!$A$1:$A$49,0),MATCH(orders!J$1,products!$A$1:$G$1,0))</f>
        <v>D</v>
      </c>
      <c r="K666" cm="1">
        <f t="array" ref="K666">INDEX(products!$A$1:$G$49,MATCH(orders!$D666,products!$A$1:$A$49,0),MATCH(orders!K$1,products!$A$1:$G$1,0))</f>
        <v>1</v>
      </c>
      <c r="L666" s="4" cm="1">
        <f t="array" ref="L666">INDEX(products!$A$1:$G$49,MATCH(orders!$D666,products!$A$1:$A$49,0),MATCH(orders!L$1,products!$A$1:$G$1,0))</f>
        <v>12.15</v>
      </c>
      <c r="M666" s="4">
        <f t="shared" si="30"/>
        <v>72.9</v>
      </c>
      <c r="N666" t="str">
        <f t="shared" si="31"/>
        <v>Excelsa</v>
      </c>
      <c r="O666" t="str">
        <f t="shared" si="32"/>
        <v>Dark</v>
      </c>
      <c r="P666" s="5" t="str">
        <f>IF(_xlfn.XLOOKUP(Orders[[#This Row],[Customer ID]],customers!A666:A1665,customers!I666:I1665,"")="Yes","Yes","No")</f>
        <v>No</v>
      </c>
    </row>
    <row r="667" spans="1:16">
      <c r="A667" s="2" t="s">
        <v>1337</v>
      </c>
      <c r="B667" s="3">
        <v>44549</v>
      </c>
      <c r="C667" s="2" t="s">
        <v>1338</v>
      </c>
      <c r="D667" t="s">
        <v>83</v>
      </c>
      <c r="E667" s="2">
        <v>2</v>
      </c>
      <c r="F667" s="2">
        <f>_xlfn.XLOOKUP(C667,customers!$A$1:$A$1001,customers!B666:B1666)</f>
        <v>0</v>
      </c>
      <c r="G667" s="2" t="str">
        <f>IF(_xlfn.XLOOKUP(C667,customers!$A$1:$A$1001,customers!$C$1:$C$1001,0)=0,"",(_xlfn.XLOOKUP(C667,customers!$A$1:$A$1001,customers!$C$1:$C$1001,0)))</f>
        <v>isjostromig@pbs.org</v>
      </c>
      <c r="H667" s="2" t="str">
        <f>_xlfn.XLOOKUP(C667,customers!$A$1:$A$1001,customers!$G$1:$G$1001,,0)</f>
        <v>United States</v>
      </c>
      <c r="I667" t="str" cm="1">
        <f t="array" ref="I667">INDEX(products!$A$1:$G$49,MATCH(orders!$D667,products!$A$1:$A$49,0),MATCH(orders!I$1,products!$A$1:$G$1,0))</f>
        <v>Lib</v>
      </c>
      <c r="J667" t="str" cm="1">
        <f t="array" ref="J667">INDEX(products!$A$1:$G$49,MATCH(orders!$D667,products!$A$1:$A$49,0),MATCH(orders!J$1,products!$A$1:$G$1,0))</f>
        <v>D</v>
      </c>
      <c r="K667" cm="1">
        <f t="array" ref="K667">INDEX(products!$A$1:$G$49,MATCH(orders!$D667,products!$A$1:$A$49,0),MATCH(orders!K$1,products!$A$1:$G$1,0))</f>
        <v>0.2</v>
      </c>
      <c r="L667" s="4" cm="1">
        <f t="array" ref="L667">INDEX(products!$A$1:$G$49,MATCH(orders!$D667,products!$A$1:$A$49,0),MATCH(orders!L$1,products!$A$1:$G$1,0))</f>
        <v>3.885</v>
      </c>
      <c r="M667" s="4">
        <f t="shared" si="30"/>
        <v>7.77</v>
      </c>
      <c r="N667" t="str">
        <f t="shared" si="31"/>
        <v>Liberica</v>
      </c>
      <c r="O667" t="str">
        <f t="shared" si="32"/>
        <v>Dark</v>
      </c>
      <c r="P667" s="5" t="str">
        <f>IF(_xlfn.XLOOKUP(Orders[[#This Row],[Customer ID]],customers!A667:A1666,customers!I667:I1666,"")="Yes","Yes","No")</f>
        <v>No</v>
      </c>
    </row>
    <row r="668" spans="1:16">
      <c r="A668" s="2" t="s">
        <v>1339</v>
      </c>
      <c r="B668" s="3">
        <v>43987</v>
      </c>
      <c r="C668" s="2" t="s">
        <v>1340</v>
      </c>
      <c r="D668" t="s">
        <v>163</v>
      </c>
      <c r="E668" s="2">
        <v>4</v>
      </c>
      <c r="F668" s="2">
        <f>_xlfn.XLOOKUP(C668,customers!$A$1:$A$1001,customers!B667:B1667)</f>
        <v>0</v>
      </c>
      <c r="G668" s="2" t="str">
        <f>IF(_xlfn.XLOOKUP(C668,customers!$A$1:$A$1001,customers!$C$1:$C$1001,0)=0,"",(_xlfn.XLOOKUP(C668,customers!$A$1:$A$1001,customers!$C$1:$C$1001,0)))</f>
        <v>jbranchettii@bravesites.com</v>
      </c>
      <c r="H668" s="2" t="str">
        <f>_xlfn.XLOOKUP(C668,customers!$A$1:$A$1001,customers!$G$1:$G$1001,,0)</f>
        <v>United States</v>
      </c>
      <c r="I668" t="str" cm="1">
        <f t="array" ref="I668">INDEX(products!$A$1:$G$49,MATCH(orders!$D668,products!$A$1:$A$49,0),MATCH(orders!I$1,products!$A$1:$G$1,0))</f>
        <v>Ara</v>
      </c>
      <c r="J668" t="str" cm="1">
        <f t="array" ref="J668">INDEX(products!$A$1:$G$49,MATCH(orders!$D668,products!$A$1:$A$49,0),MATCH(orders!J$1,products!$A$1:$G$1,0))</f>
        <v>D</v>
      </c>
      <c r="K668" cm="1">
        <f t="array" ref="K668">INDEX(products!$A$1:$G$49,MATCH(orders!$D668,products!$A$1:$A$49,0),MATCH(orders!K$1,products!$A$1:$G$1,0))</f>
        <v>2.5</v>
      </c>
      <c r="L668" s="4" cm="1">
        <f t="array" ref="L668">INDEX(products!$A$1:$G$49,MATCH(orders!$D668,products!$A$1:$A$49,0),MATCH(orders!L$1,products!$A$1:$G$1,0))</f>
        <v>22.885</v>
      </c>
      <c r="M668" s="4">
        <f t="shared" si="30"/>
        <v>91.54</v>
      </c>
      <c r="N668" t="str">
        <f t="shared" si="31"/>
        <v>Arabica</v>
      </c>
      <c r="O668" t="str">
        <f t="shared" si="32"/>
        <v>Dark</v>
      </c>
      <c r="P668" s="5" t="str">
        <f>IF(_xlfn.XLOOKUP(Orders[[#This Row],[Customer ID]],customers!A668:A1667,customers!I668:I1667,"")="Yes","Yes","No")</f>
        <v>No</v>
      </c>
    </row>
    <row r="669" spans="1:16">
      <c r="A669" s="2" t="s">
        <v>1341</v>
      </c>
      <c r="B669" s="3">
        <v>44451</v>
      </c>
      <c r="C669" s="2" t="s">
        <v>1342</v>
      </c>
      <c r="D669" t="s">
        <v>72</v>
      </c>
      <c r="E669" s="2">
        <v>6</v>
      </c>
      <c r="F669" s="2">
        <f>_xlfn.XLOOKUP(C669,customers!$A$1:$A$1001,customers!B668:B1668)</f>
        <v>0</v>
      </c>
      <c r="G669" s="2" t="str">
        <f>IF(_xlfn.XLOOKUP(C669,customers!$A$1:$A$1001,customers!$C$1:$C$1001,0)=0,"",(_xlfn.XLOOKUP(C669,customers!$A$1:$A$1001,customers!$C$1:$C$1001,0)))</f>
        <v>nrudlandij@blogs.com</v>
      </c>
      <c r="H669" s="2" t="str">
        <f>_xlfn.XLOOKUP(C669,customers!$A$1:$A$1001,customers!$G$1:$G$1001,,0)</f>
        <v>Ireland</v>
      </c>
      <c r="I669" t="str" cm="1">
        <f t="array" ref="I669">INDEX(products!$A$1:$G$49,MATCH(orders!$D669,products!$A$1:$A$49,0),MATCH(orders!I$1,products!$A$1:$G$1,0))</f>
        <v>Ara</v>
      </c>
      <c r="J669" t="str" cm="1">
        <f t="array" ref="J669">INDEX(products!$A$1:$G$49,MATCH(orders!$D669,products!$A$1:$A$49,0),MATCH(orders!J$1,products!$A$1:$G$1,0))</f>
        <v>D</v>
      </c>
      <c r="K669" cm="1">
        <f t="array" ref="K669">INDEX(products!$A$1:$G$49,MATCH(orders!$D669,products!$A$1:$A$49,0),MATCH(orders!K$1,products!$A$1:$G$1,0))</f>
        <v>1</v>
      </c>
      <c r="L669" s="4" cm="1">
        <f t="array" ref="L669">INDEX(products!$A$1:$G$49,MATCH(orders!$D669,products!$A$1:$A$49,0),MATCH(orders!L$1,products!$A$1:$G$1,0))</f>
        <v>9.95</v>
      </c>
      <c r="M669" s="4">
        <f t="shared" si="30"/>
        <v>59.7</v>
      </c>
      <c r="N669" t="str">
        <f t="shared" si="31"/>
        <v>Arabica</v>
      </c>
      <c r="O669" t="str">
        <f t="shared" si="32"/>
        <v>Dark</v>
      </c>
      <c r="P669" s="5" t="str">
        <f>IF(_xlfn.XLOOKUP(Orders[[#This Row],[Customer ID]],customers!A669:A1668,customers!I669:I1668,"")="Yes","Yes","No")</f>
        <v>No</v>
      </c>
    </row>
    <row r="670" spans="1:16">
      <c r="A670" s="2" t="s">
        <v>1343</v>
      </c>
      <c r="B670" s="3">
        <v>44636</v>
      </c>
      <c r="C670" s="2" t="s">
        <v>1326</v>
      </c>
      <c r="D670" t="s">
        <v>55</v>
      </c>
      <c r="E670" s="2">
        <v>5</v>
      </c>
      <c r="F670" s="2">
        <f>_xlfn.XLOOKUP(C670,customers!$A$1:$A$1001,customers!B669:B1669)</f>
        <v>0</v>
      </c>
      <c r="G670" s="2" t="str">
        <f>IF(_xlfn.XLOOKUP(C670,customers!$A$1:$A$1001,customers!$C$1:$C$1001,0)=0,"",(_xlfn.XLOOKUP(C670,customers!$A$1:$A$1001,customers!$C$1:$C$1001,0)))</f>
        <v>jmillettik@addtoany.com</v>
      </c>
      <c r="H670" s="2" t="str">
        <f>_xlfn.XLOOKUP(C670,customers!$A$1:$A$1001,customers!$G$1:$G$1001,,0)</f>
        <v>United States</v>
      </c>
      <c r="I670" t="str" cm="1">
        <f t="array" ref="I670">INDEX(products!$A$1:$G$49,MATCH(orders!$D670,products!$A$1:$A$49,0),MATCH(orders!I$1,products!$A$1:$G$1,0))</f>
        <v>Rob</v>
      </c>
      <c r="J670" t="str" cm="1">
        <f t="array" ref="J670">INDEX(products!$A$1:$G$49,MATCH(orders!$D670,products!$A$1:$A$49,0),MATCH(orders!J$1,products!$A$1:$G$1,0))</f>
        <v>L</v>
      </c>
      <c r="K670" cm="1">
        <f t="array" ref="K670">INDEX(products!$A$1:$G$49,MATCH(orders!$D670,products!$A$1:$A$49,0),MATCH(orders!K$1,products!$A$1:$G$1,0))</f>
        <v>2.5</v>
      </c>
      <c r="L670" s="4" cm="1">
        <f t="array" ref="L670">INDEX(products!$A$1:$G$49,MATCH(orders!$D670,products!$A$1:$A$49,0),MATCH(orders!L$1,products!$A$1:$G$1,0))</f>
        <v>27.485</v>
      </c>
      <c r="M670" s="4">
        <f t="shared" si="30"/>
        <v>137.425</v>
      </c>
      <c r="N670" t="str">
        <f t="shared" si="31"/>
        <v>Robusta</v>
      </c>
      <c r="O670" t="str">
        <f t="shared" si="32"/>
        <v>Light</v>
      </c>
      <c r="P670" s="5" t="str">
        <f>IF(_xlfn.XLOOKUP(Orders[[#This Row],[Customer ID]],customers!A670:A1669,customers!I670:I1669,"")="Yes","Yes","No")</f>
        <v>Yes</v>
      </c>
    </row>
    <row r="671" spans="1:16">
      <c r="A671" s="2" t="s">
        <v>1344</v>
      </c>
      <c r="B671" s="3">
        <v>44551</v>
      </c>
      <c r="C671" s="2" t="s">
        <v>1345</v>
      </c>
      <c r="D671" t="s">
        <v>242</v>
      </c>
      <c r="E671" s="2">
        <v>2</v>
      </c>
      <c r="F671" s="2">
        <f>_xlfn.XLOOKUP(C671,customers!$A$1:$A$1001,customers!B670:B1670)</f>
        <v>0</v>
      </c>
      <c r="G671" s="2" t="str">
        <f>IF(_xlfn.XLOOKUP(C671,customers!$A$1:$A$1001,customers!$C$1:$C$1001,0)=0,"",(_xlfn.XLOOKUP(C671,customers!$A$1:$A$1001,customers!$C$1:$C$1001,0)))</f>
        <v>ftourryil@google.de</v>
      </c>
      <c r="H671" s="2" t="str">
        <f>_xlfn.XLOOKUP(C671,customers!$A$1:$A$1001,customers!$G$1:$G$1001,,0)</f>
        <v>United States</v>
      </c>
      <c r="I671" t="str" cm="1">
        <f t="array" ref="I671">INDEX(products!$A$1:$G$49,MATCH(orders!$D671,products!$A$1:$A$49,0),MATCH(orders!I$1,products!$A$1:$G$1,0))</f>
        <v>Lib</v>
      </c>
      <c r="J671" t="str" cm="1">
        <f t="array" ref="J671">INDEX(products!$A$1:$G$49,MATCH(orders!$D671,products!$A$1:$A$49,0),MATCH(orders!J$1,products!$A$1:$G$1,0))</f>
        <v>M</v>
      </c>
      <c r="K671" cm="1">
        <f t="array" ref="K671">INDEX(products!$A$1:$G$49,MATCH(orders!$D671,products!$A$1:$A$49,0),MATCH(orders!K$1,products!$A$1:$G$1,0))</f>
        <v>2.5</v>
      </c>
      <c r="L671" s="4" cm="1">
        <f t="array" ref="L671">INDEX(products!$A$1:$G$49,MATCH(orders!$D671,products!$A$1:$A$49,0),MATCH(orders!L$1,products!$A$1:$G$1,0))</f>
        <v>33.465</v>
      </c>
      <c r="M671" s="4">
        <f t="shared" si="30"/>
        <v>66.93</v>
      </c>
      <c r="N671" t="str">
        <f t="shared" si="31"/>
        <v>Liberica</v>
      </c>
      <c r="O671" t="str">
        <f t="shared" si="32"/>
        <v>Medium</v>
      </c>
      <c r="P671" s="5" t="str">
        <f>IF(_xlfn.XLOOKUP(Orders[[#This Row],[Customer ID]],customers!A671:A1670,customers!I671:I1670,"")="Yes","Yes","No")</f>
        <v>No</v>
      </c>
    </row>
    <row r="672" spans="1:16">
      <c r="A672" s="2" t="s">
        <v>1346</v>
      </c>
      <c r="B672" s="3">
        <v>43606</v>
      </c>
      <c r="C672" s="2" t="s">
        <v>1347</v>
      </c>
      <c r="D672" t="s">
        <v>122</v>
      </c>
      <c r="E672" s="2">
        <v>3</v>
      </c>
      <c r="F672" s="2">
        <f>_xlfn.XLOOKUP(C672,customers!$A$1:$A$1001,customers!B671:B1671)</f>
        <v>0</v>
      </c>
      <c r="G672" s="2" t="str">
        <f>IF(_xlfn.XLOOKUP(C672,customers!$A$1:$A$1001,customers!$C$1:$C$1001,0)=0,"",(_xlfn.XLOOKUP(C672,customers!$A$1:$A$1001,customers!$C$1:$C$1001,0)))</f>
        <v>cweatherallim@toplist.cz</v>
      </c>
      <c r="H672" s="2" t="str">
        <f>_xlfn.XLOOKUP(C672,customers!$A$1:$A$1001,customers!$G$1:$G$1001,,0)</f>
        <v>United States</v>
      </c>
      <c r="I672" t="str" cm="1">
        <f t="array" ref="I672">INDEX(products!$A$1:$G$49,MATCH(orders!$D672,products!$A$1:$A$49,0),MATCH(orders!I$1,products!$A$1:$G$1,0))</f>
        <v>Lib</v>
      </c>
      <c r="J672" t="str" cm="1">
        <f t="array" ref="J672">INDEX(products!$A$1:$G$49,MATCH(orders!$D672,products!$A$1:$A$49,0),MATCH(orders!J$1,products!$A$1:$G$1,0))</f>
        <v>M</v>
      </c>
      <c r="K672" cm="1">
        <f t="array" ref="K672">INDEX(products!$A$1:$G$49,MATCH(orders!$D672,products!$A$1:$A$49,0),MATCH(orders!K$1,products!$A$1:$G$1,0))</f>
        <v>0.2</v>
      </c>
      <c r="L672" s="4" cm="1">
        <f t="array" ref="L672">INDEX(products!$A$1:$G$49,MATCH(orders!$D672,products!$A$1:$A$49,0),MATCH(orders!L$1,products!$A$1:$G$1,0))</f>
        <v>4.365</v>
      </c>
      <c r="M672" s="4">
        <f t="shared" si="30"/>
        <v>13.095</v>
      </c>
      <c r="N672" t="str">
        <f t="shared" si="31"/>
        <v>Liberica</v>
      </c>
      <c r="O672" t="str">
        <f t="shared" si="32"/>
        <v>Medium</v>
      </c>
      <c r="P672" s="5" t="str">
        <f>IF(_xlfn.XLOOKUP(Orders[[#This Row],[Customer ID]],customers!A672:A1671,customers!I672:I1671,"")="Yes","Yes","No")</f>
        <v>Yes</v>
      </c>
    </row>
    <row r="673" spans="1:16">
      <c r="A673" s="2" t="s">
        <v>1348</v>
      </c>
      <c r="B673" s="3">
        <v>44495</v>
      </c>
      <c r="C673" s="2" t="s">
        <v>1349</v>
      </c>
      <c r="D673" t="s">
        <v>234</v>
      </c>
      <c r="E673" s="2">
        <v>5</v>
      </c>
      <c r="F673" s="2">
        <f>_xlfn.XLOOKUP(C673,customers!$A$1:$A$1001,customers!B672:B1672)</f>
        <v>0</v>
      </c>
      <c r="G673" s="2" t="str">
        <f>IF(_xlfn.XLOOKUP(C673,customers!$A$1:$A$1001,customers!$C$1:$C$1001,0)=0,"",(_xlfn.XLOOKUP(C673,customers!$A$1:$A$1001,customers!$C$1:$C$1001,0)))</f>
        <v>gheindrickin@usda.gov</v>
      </c>
      <c r="H673" s="2" t="str">
        <f>_xlfn.XLOOKUP(C673,customers!$A$1:$A$1001,customers!$G$1:$G$1001,,0)</f>
        <v>United States</v>
      </c>
      <c r="I673" t="str" cm="1">
        <f t="array" ref="I673">INDEX(products!$A$1:$G$49,MATCH(orders!$D673,products!$A$1:$A$49,0),MATCH(orders!I$1,products!$A$1:$G$1,0))</f>
        <v>Rob</v>
      </c>
      <c r="J673" t="str" cm="1">
        <f t="array" ref="J673">INDEX(products!$A$1:$G$49,MATCH(orders!$D673,products!$A$1:$A$49,0),MATCH(orders!J$1,products!$A$1:$G$1,0))</f>
        <v>L</v>
      </c>
      <c r="K673" cm="1">
        <f t="array" ref="K673">INDEX(products!$A$1:$G$49,MATCH(orders!$D673,products!$A$1:$A$49,0),MATCH(orders!K$1,products!$A$1:$G$1,0))</f>
        <v>1</v>
      </c>
      <c r="L673" s="4" cm="1">
        <f t="array" ref="L673">INDEX(products!$A$1:$G$49,MATCH(orders!$D673,products!$A$1:$A$49,0),MATCH(orders!L$1,products!$A$1:$G$1,0))</f>
        <v>11.95</v>
      </c>
      <c r="M673" s="4">
        <f t="shared" si="30"/>
        <v>59.75</v>
      </c>
      <c r="N673" t="str">
        <f t="shared" si="31"/>
        <v>Robusta</v>
      </c>
      <c r="O673" t="str">
        <f t="shared" si="32"/>
        <v>Light</v>
      </c>
      <c r="P673" s="5" t="str">
        <f>IF(_xlfn.XLOOKUP(Orders[[#This Row],[Customer ID]],customers!A673:A1672,customers!I673:I1672,"")="Yes","Yes","No")</f>
        <v>No</v>
      </c>
    </row>
    <row r="674" spans="1:16">
      <c r="A674" s="2" t="s">
        <v>1350</v>
      </c>
      <c r="B674" s="3">
        <v>43916</v>
      </c>
      <c r="C674" s="2" t="s">
        <v>1351</v>
      </c>
      <c r="D674" t="s">
        <v>123</v>
      </c>
      <c r="E674" s="2">
        <v>5</v>
      </c>
      <c r="F674" s="2">
        <f>_xlfn.XLOOKUP(C674,customers!$A$1:$A$1001,customers!B673:B1673)</f>
        <v>0</v>
      </c>
      <c r="G674" s="2" t="str">
        <f>IF(_xlfn.XLOOKUP(C674,customers!$A$1:$A$1001,customers!$C$1:$C$1001,0)=0,"",(_xlfn.XLOOKUP(C674,customers!$A$1:$A$1001,customers!$C$1:$C$1001,0)))</f>
        <v>limasonio@discuz.net</v>
      </c>
      <c r="H674" s="2" t="str">
        <f>_xlfn.XLOOKUP(C674,customers!$A$1:$A$1001,customers!$G$1:$G$1001,,0)</f>
        <v>United States</v>
      </c>
      <c r="I674" t="str" cm="1">
        <f t="array" ref="I674">INDEX(products!$A$1:$G$49,MATCH(orders!$D674,products!$A$1:$A$49,0),MATCH(orders!I$1,products!$A$1:$G$1,0))</f>
        <v>Lib</v>
      </c>
      <c r="J674" t="str" cm="1">
        <f t="array" ref="J674">INDEX(products!$A$1:$G$49,MATCH(orders!$D674,products!$A$1:$A$49,0),MATCH(orders!J$1,products!$A$1:$G$1,0))</f>
        <v>M</v>
      </c>
      <c r="K674" cm="1">
        <f t="array" ref="K674">INDEX(products!$A$1:$G$49,MATCH(orders!$D674,products!$A$1:$A$49,0),MATCH(orders!K$1,products!$A$1:$G$1,0))</f>
        <v>0.5</v>
      </c>
      <c r="L674" s="4" cm="1">
        <f t="array" ref="L674">INDEX(products!$A$1:$G$49,MATCH(orders!$D674,products!$A$1:$A$49,0),MATCH(orders!L$1,products!$A$1:$G$1,0))</f>
        <v>8.73</v>
      </c>
      <c r="M674" s="4">
        <f t="shared" si="30"/>
        <v>43.65</v>
      </c>
      <c r="N674" t="str">
        <f t="shared" si="31"/>
        <v>Liberica</v>
      </c>
      <c r="O674" t="str">
        <f t="shared" si="32"/>
        <v>Medium</v>
      </c>
      <c r="P674" s="5" t="str">
        <f>IF(_xlfn.XLOOKUP(Orders[[#This Row],[Customer ID]],customers!A674:A1673,customers!I674:I1673,"")="Yes","Yes","No")</f>
        <v>Yes</v>
      </c>
    </row>
    <row r="675" spans="1:16">
      <c r="A675" s="2" t="s">
        <v>1352</v>
      </c>
      <c r="B675" s="3">
        <v>44118</v>
      </c>
      <c r="C675" s="2" t="s">
        <v>1353</v>
      </c>
      <c r="D675" t="s">
        <v>54</v>
      </c>
      <c r="E675" s="2">
        <v>6</v>
      </c>
      <c r="F675" s="2">
        <f>_xlfn.XLOOKUP(C675,customers!$A$1:$A$1001,customers!B674:B1674)</f>
        <v>0</v>
      </c>
      <c r="G675" s="2" t="str">
        <f>IF(_xlfn.XLOOKUP(C675,customers!$A$1:$A$1001,customers!$C$1:$C$1001,0)=0,"",(_xlfn.XLOOKUP(C675,customers!$A$1:$A$1001,customers!$C$1:$C$1001,0)))</f>
        <v>hsaillip@odnoklassniki.ru</v>
      </c>
      <c r="H675" s="2" t="str">
        <f>_xlfn.XLOOKUP(C675,customers!$A$1:$A$1001,customers!$G$1:$G$1001,,0)</f>
        <v>United States</v>
      </c>
      <c r="I675" t="str" cm="1">
        <f t="array" ref="I675">INDEX(products!$A$1:$G$49,MATCH(orders!$D675,products!$A$1:$A$49,0),MATCH(orders!I$1,products!$A$1:$G$1,0))</f>
        <v>Exc</v>
      </c>
      <c r="J675" t="str" cm="1">
        <f t="array" ref="J675">INDEX(products!$A$1:$G$49,MATCH(orders!$D675,products!$A$1:$A$49,0),MATCH(orders!J$1,products!$A$1:$G$1,0))</f>
        <v>M</v>
      </c>
      <c r="K675" cm="1">
        <f t="array" ref="K675">INDEX(products!$A$1:$G$49,MATCH(orders!$D675,products!$A$1:$A$49,0),MATCH(orders!K$1,products!$A$1:$G$1,0))</f>
        <v>1</v>
      </c>
      <c r="L675" s="4" cm="1">
        <f t="array" ref="L675">INDEX(products!$A$1:$G$49,MATCH(orders!$D675,products!$A$1:$A$49,0),MATCH(orders!L$1,products!$A$1:$G$1,0))</f>
        <v>13.75</v>
      </c>
      <c r="M675" s="4">
        <f t="shared" si="30"/>
        <v>82.5</v>
      </c>
      <c r="N675" t="str">
        <f t="shared" si="31"/>
        <v>Excelsa</v>
      </c>
      <c r="O675" t="str">
        <f t="shared" si="32"/>
        <v>Medium</v>
      </c>
      <c r="P675" s="5" t="str">
        <f>IF(_xlfn.XLOOKUP(Orders[[#This Row],[Customer ID]],customers!A675:A1674,customers!I675:I1674,"")="Yes","Yes","No")</f>
        <v>Yes</v>
      </c>
    </row>
    <row r="676" spans="1:16">
      <c r="A676" s="2" t="s">
        <v>1354</v>
      </c>
      <c r="B676" s="3">
        <v>44543</v>
      </c>
      <c r="C676" s="2" t="s">
        <v>1355</v>
      </c>
      <c r="D676" t="s">
        <v>249</v>
      </c>
      <c r="E676" s="2">
        <v>6</v>
      </c>
      <c r="F676" s="2">
        <f>_xlfn.XLOOKUP(C676,customers!$A$1:$A$1001,customers!B675:B1675)</f>
        <v>0</v>
      </c>
      <c r="G676" s="2" t="str">
        <f>IF(_xlfn.XLOOKUP(C676,customers!$A$1:$A$1001,customers!$C$1:$C$1001,0)=0,"",(_xlfn.XLOOKUP(C676,customers!$A$1:$A$1001,customers!$C$1:$C$1001,0)))</f>
        <v>hlarvoriq@last.fm</v>
      </c>
      <c r="H676" s="2" t="str">
        <f>_xlfn.XLOOKUP(C676,customers!$A$1:$A$1001,customers!$G$1:$G$1001,,0)</f>
        <v>United States</v>
      </c>
      <c r="I676" t="str" cm="1">
        <f t="array" ref="I676">INDEX(products!$A$1:$G$49,MATCH(orders!$D676,products!$A$1:$A$49,0),MATCH(orders!I$1,products!$A$1:$G$1,0))</f>
        <v>Ara</v>
      </c>
      <c r="J676" t="str" cm="1">
        <f t="array" ref="J676">INDEX(products!$A$1:$G$49,MATCH(orders!$D676,products!$A$1:$A$49,0),MATCH(orders!J$1,products!$A$1:$G$1,0))</f>
        <v>L</v>
      </c>
      <c r="K676" cm="1">
        <f t="array" ref="K676">INDEX(products!$A$1:$G$49,MATCH(orders!$D676,products!$A$1:$A$49,0),MATCH(orders!K$1,products!$A$1:$G$1,0))</f>
        <v>2.5</v>
      </c>
      <c r="L676" s="4" cm="1">
        <f t="array" ref="L676">INDEX(products!$A$1:$G$49,MATCH(orders!$D676,products!$A$1:$A$49,0),MATCH(orders!L$1,products!$A$1:$G$1,0))</f>
        <v>29.785</v>
      </c>
      <c r="M676" s="4">
        <f t="shared" si="30"/>
        <v>178.71</v>
      </c>
      <c r="N676" t="str">
        <f t="shared" si="31"/>
        <v>Arabica</v>
      </c>
      <c r="O676" t="str">
        <f t="shared" si="32"/>
        <v>Light</v>
      </c>
      <c r="P676" s="5" t="str">
        <f>IF(_xlfn.XLOOKUP(Orders[[#This Row],[Customer ID]],customers!A676:A1675,customers!I676:I1675,"")="Yes","Yes","No")</f>
        <v>Yes</v>
      </c>
    </row>
    <row r="677" spans="1:16">
      <c r="A677" s="2" t="s">
        <v>1356</v>
      </c>
      <c r="B677" s="3">
        <v>44263</v>
      </c>
      <c r="C677" s="2" t="s">
        <v>1357</v>
      </c>
      <c r="D677" t="s">
        <v>154</v>
      </c>
      <c r="E677" s="2">
        <v>4</v>
      </c>
      <c r="F677" s="2">
        <f>_xlfn.XLOOKUP(C677,customers!$A$1:$A$1001,customers!B676:B1676)</f>
        <v>0</v>
      </c>
      <c r="G677" s="2" t="str">
        <f>IF(_xlfn.XLOOKUP(C677,customers!$A$1:$A$1001,customers!$C$1:$C$1001,0)=0,"",(_xlfn.XLOOKUP(C677,customers!$A$1:$A$1001,customers!$C$1:$C$1001,0)))</f>
        <v/>
      </c>
      <c r="H677" s="2" t="str">
        <f>_xlfn.XLOOKUP(C677,customers!$A$1:$A$1001,customers!$G$1:$G$1001,,0)</f>
        <v>United States</v>
      </c>
      <c r="I677" t="str" cm="1">
        <f t="array" ref="I677">INDEX(products!$A$1:$G$49,MATCH(orders!$D677,products!$A$1:$A$49,0),MATCH(orders!I$1,products!$A$1:$G$1,0))</f>
        <v>Lib</v>
      </c>
      <c r="J677" t="str" cm="1">
        <f t="array" ref="J677">INDEX(products!$A$1:$G$49,MATCH(orders!$D677,products!$A$1:$A$49,0),MATCH(orders!J$1,products!$A$1:$G$1,0))</f>
        <v>D</v>
      </c>
      <c r="K677" cm="1">
        <f t="array" ref="K677">INDEX(products!$A$1:$G$49,MATCH(orders!$D677,products!$A$1:$A$49,0),MATCH(orders!K$1,products!$A$1:$G$1,0))</f>
        <v>2.5</v>
      </c>
      <c r="L677" s="4" cm="1">
        <f t="array" ref="L677">INDEX(products!$A$1:$G$49,MATCH(orders!$D677,products!$A$1:$A$49,0),MATCH(orders!L$1,products!$A$1:$G$1,0))</f>
        <v>29.785</v>
      </c>
      <c r="M677" s="4">
        <f t="shared" si="30"/>
        <v>119.14</v>
      </c>
      <c r="N677" t="str">
        <f t="shared" si="31"/>
        <v>Liberica</v>
      </c>
      <c r="O677" t="str">
        <f t="shared" si="32"/>
        <v>Dark</v>
      </c>
      <c r="P677" s="5" t="str">
        <f>IF(_xlfn.XLOOKUP(Orders[[#This Row],[Customer ID]],customers!A677:A1676,customers!I677:I1676,"")="Yes","Yes","No")</f>
        <v>Yes</v>
      </c>
    </row>
    <row r="678" spans="1:16">
      <c r="A678" s="2" t="s">
        <v>1358</v>
      </c>
      <c r="B678" s="3">
        <v>44217</v>
      </c>
      <c r="C678" s="2" t="s">
        <v>1359</v>
      </c>
      <c r="D678" t="s">
        <v>128</v>
      </c>
      <c r="E678" s="2">
        <v>5</v>
      </c>
      <c r="F678" s="2">
        <f>_xlfn.XLOOKUP(C678,customers!$A$1:$A$1001,customers!B677:B1677)</f>
        <v>0</v>
      </c>
      <c r="G678" s="2" t="str">
        <f>IF(_xlfn.XLOOKUP(C678,customers!$A$1:$A$1001,customers!$C$1:$C$1001,0)=0,"",(_xlfn.XLOOKUP(C678,customers!$A$1:$A$1001,customers!$C$1:$C$1001,0)))</f>
        <v/>
      </c>
      <c r="H678" s="2" t="str">
        <f>_xlfn.XLOOKUP(C678,customers!$A$1:$A$1001,customers!$G$1:$G$1001,,0)</f>
        <v>United States</v>
      </c>
      <c r="I678" t="str" cm="1">
        <f t="array" ref="I678">INDEX(products!$A$1:$G$49,MATCH(orders!$D678,products!$A$1:$A$49,0),MATCH(orders!I$1,products!$A$1:$G$1,0))</f>
        <v>Lib</v>
      </c>
      <c r="J678" t="str" cm="1">
        <f t="array" ref="J678">INDEX(products!$A$1:$G$49,MATCH(orders!$D678,products!$A$1:$A$49,0),MATCH(orders!J$1,products!$A$1:$G$1,0))</f>
        <v>L</v>
      </c>
      <c r="K678" cm="1">
        <f t="array" ref="K678">INDEX(products!$A$1:$G$49,MATCH(orders!$D678,products!$A$1:$A$49,0),MATCH(orders!K$1,products!$A$1:$G$1,0))</f>
        <v>0.5</v>
      </c>
      <c r="L678" s="4" cm="1">
        <f t="array" ref="L678">INDEX(products!$A$1:$G$49,MATCH(orders!$D678,products!$A$1:$A$49,0),MATCH(orders!L$1,products!$A$1:$G$1,0))</f>
        <v>9.51</v>
      </c>
      <c r="M678" s="4">
        <f t="shared" si="30"/>
        <v>47.55</v>
      </c>
      <c r="N678" t="str">
        <f t="shared" si="31"/>
        <v>Liberica</v>
      </c>
      <c r="O678" t="str">
        <f t="shared" si="32"/>
        <v>Light</v>
      </c>
      <c r="P678" s="5" t="str">
        <f>IF(_xlfn.XLOOKUP(Orders[[#This Row],[Customer ID]],customers!A678:A1677,customers!I678:I1677,"")="Yes","Yes","No")</f>
        <v>No</v>
      </c>
    </row>
    <row r="679" spans="1:16">
      <c r="A679" s="2" t="s">
        <v>1360</v>
      </c>
      <c r="B679" s="3">
        <v>44206</v>
      </c>
      <c r="C679" s="2" t="s">
        <v>1361</v>
      </c>
      <c r="D679" t="s">
        <v>123</v>
      </c>
      <c r="E679" s="2">
        <v>5</v>
      </c>
      <c r="F679" s="2">
        <f>_xlfn.XLOOKUP(C679,customers!$A$1:$A$1001,customers!B678:B1678)</f>
        <v>0</v>
      </c>
      <c r="G679" s="2" t="str">
        <f>IF(_xlfn.XLOOKUP(C679,customers!$A$1:$A$1001,customers!$C$1:$C$1001,0)=0,"",(_xlfn.XLOOKUP(C679,customers!$A$1:$A$1001,customers!$C$1:$C$1001,0)))</f>
        <v>cpenwardenit@mlb.com</v>
      </c>
      <c r="H679" s="2" t="str">
        <f>_xlfn.XLOOKUP(C679,customers!$A$1:$A$1001,customers!$G$1:$G$1001,,0)</f>
        <v>Ireland</v>
      </c>
      <c r="I679" t="str" cm="1">
        <f t="array" ref="I679">INDEX(products!$A$1:$G$49,MATCH(orders!$D679,products!$A$1:$A$49,0),MATCH(orders!I$1,products!$A$1:$G$1,0))</f>
        <v>Lib</v>
      </c>
      <c r="J679" t="str" cm="1">
        <f t="array" ref="J679">INDEX(products!$A$1:$G$49,MATCH(orders!$D679,products!$A$1:$A$49,0),MATCH(orders!J$1,products!$A$1:$G$1,0))</f>
        <v>M</v>
      </c>
      <c r="K679" cm="1">
        <f t="array" ref="K679">INDEX(products!$A$1:$G$49,MATCH(orders!$D679,products!$A$1:$A$49,0),MATCH(orders!K$1,products!$A$1:$G$1,0))</f>
        <v>0.5</v>
      </c>
      <c r="L679" s="4" cm="1">
        <f t="array" ref="L679">INDEX(products!$A$1:$G$49,MATCH(orders!$D679,products!$A$1:$A$49,0),MATCH(orders!L$1,products!$A$1:$G$1,0))</f>
        <v>8.73</v>
      </c>
      <c r="M679" s="4">
        <f t="shared" si="30"/>
        <v>43.65</v>
      </c>
      <c r="N679" t="str">
        <f t="shared" si="31"/>
        <v>Liberica</v>
      </c>
      <c r="O679" t="str">
        <f t="shared" si="32"/>
        <v>Medium</v>
      </c>
      <c r="P679" s="5" t="str">
        <f>IF(_xlfn.XLOOKUP(Orders[[#This Row],[Customer ID]],customers!A679:A1678,customers!I679:I1678,"")="Yes","Yes","No")</f>
        <v>No</v>
      </c>
    </row>
    <row r="680" spans="1:16">
      <c r="A680" s="2" t="s">
        <v>1362</v>
      </c>
      <c r="B680" s="3">
        <v>44281</v>
      </c>
      <c r="C680" s="2" t="s">
        <v>1363</v>
      </c>
      <c r="D680" t="s">
        <v>249</v>
      </c>
      <c r="E680" s="2">
        <v>6</v>
      </c>
      <c r="F680" s="2">
        <f>_xlfn.XLOOKUP(C680,customers!$A$1:$A$1001,customers!B679:B1679)</f>
        <v>0</v>
      </c>
      <c r="G680" s="2" t="str">
        <f>IF(_xlfn.XLOOKUP(C680,customers!$A$1:$A$1001,customers!$C$1:$C$1001,0)=0,"",(_xlfn.XLOOKUP(C680,customers!$A$1:$A$1001,customers!$C$1:$C$1001,0)))</f>
        <v>mmiddisiu@dmoz.org</v>
      </c>
      <c r="H680" s="2" t="str">
        <f>_xlfn.XLOOKUP(C680,customers!$A$1:$A$1001,customers!$G$1:$G$1001,,0)</f>
        <v>United States</v>
      </c>
      <c r="I680" t="str" cm="1">
        <f t="array" ref="I680">INDEX(products!$A$1:$G$49,MATCH(orders!$D680,products!$A$1:$A$49,0),MATCH(orders!I$1,products!$A$1:$G$1,0))</f>
        <v>Ara</v>
      </c>
      <c r="J680" t="str" cm="1">
        <f t="array" ref="J680">INDEX(products!$A$1:$G$49,MATCH(orders!$D680,products!$A$1:$A$49,0),MATCH(orders!J$1,products!$A$1:$G$1,0))</f>
        <v>L</v>
      </c>
      <c r="K680" cm="1">
        <f t="array" ref="K680">INDEX(products!$A$1:$G$49,MATCH(orders!$D680,products!$A$1:$A$49,0),MATCH(orders!K$1,products!$A$1:$G$1,0))</f>
        <v>2.5</v>
      </c>
      <c r="L680" s="4" cm="1">
        <f t="array" ref="L680">INDEX(products!$A$1:$G$49,MATCH(orders!$D680,products!$A$1:$A$49,0),MATCH(orders!L$1,products!$A$1:$G$1,0))</f>
        <v>29.785</v>
      </c>
      <c r="M680" s="4">
        <f t="shared" si="30"/>
        <v>178.71</v>
      </c>
      <c r="N680" t="str">
        <f t="shared" si="31"/>
        <v>Arabica</v>
      </c>
      <c r="O680" t="str">
        <f t="shared" si="32"/>
        <v>Light</v>
      </c>
      <c r="P680" s="5" t="str">
        <f>IF(_xlfn.XLOOKUP(Orders[[#This Row],[Customer ID]],customers!A680:A1679,customers!I680:I1679,"")="Yes","Yes","No")</f>
        <v>Yes</v>
      </c>
    </row>
    <row r="681" spans="1:16">
      <c r="A681" s="2" t="s">
        <v>1364</v>
      </c>
      <c r="B681" s="3">
        <v>44645</v>
      </c>
      <c r="C681" s="2" t="s">
        <v>1365</v>
      </c>
      <c r="D681" t="s">
        <v>55</v>
      </c>
      <c r="E681" s="2">
        <v>1</v>
      </c>
      <c r="F681" s="2">
        <f>_xlfn.XLOOKUP(C681,customers!$A$1:$A$1001,customers!B680:B1680)</f>
        <v>0</v>
      </c>
      <c r="G681" s="2" t="str">
        <f>IF(_xlfn.XLOOKUP(C681,customers!$A$1:$A$1001,customers!$C$1:$C$1001,0)=0,"",(_xlfn.XLOOKUP(C681,customers!$A$1:$A$1001,customers!$C$1:$C$1001,0)))</f>
        <v>avairowiv@studiopress.com</v>
      </c>
      <c r="H681" s="2" t="str">
        <f>_xlfn.XLOOKUP(C681,customers!$A$1:$A$1001,customers!$G$1:$G$1001,,0)</f>
        <v>United Kingdom</v>
      </c>
      <c r="I681" t="str" cm="1">
        <f t="array" ref="I681">INDEX(products!$A$1:$G$49,MATCH(orders!$D681,products!$A$1:$A$49,0),MATCH(orders!I$1,products!$A$1:$G$1,0))</f>
        <v>Rob</v>
      </c>
      <c r="J681" t="str" cm="1">
        <f t="array" ref="J681">INDEX(products!$A$1:$G$49,MATCH(orders!$D681,products!$A$1:$A$49,0),MATCH(orders!J$1,products!$A$1:$G$1,0))</f>
        <v>L</v>
      </c>
      <c r="K681" cm="1">
        <f t="array" ref="K681">INDEX(products!$A$1:$G$49,MATCH(orders!$D681,products!$A$1:$A$49,0),MATCH(orders!K$1,products!$A$1:$G$1,0))</f>
        <v>2.5</v>
      </c>
      <c r="L681" s="4" cm="1">
        <f t="array" ref="L681">INDEX(products!$A$1:$G$49,MATCH(orders!$D681,products!$A$1:$A$49,0),MATCH(orders!L$1,products!$A$1:$G$1,0))</f>
        <v>27.485</v>
      </c>
      <c r="M681" s="4">
        <f t="shared" si="30"/>
        <v>27.485</v>
      </c>
      <c r="N681" t="str">
        <f t="shared" si="31"/>
        <v>Robusta</v>
      </c>
      <c r="O681" t="str">
        <f t="shared" si="32"/>
        <v>Light</v>
      </c>
      <c r="P681" s="5" t="str">
        <f>IF(_xlfn.XLOOKUP(Orders[[#This Row],[Customer ID]],customers!A681:A1680,customers!I681:I1680,"")="Yes","Yes","No")</f>
        <v>No</v>
      </c>
    </row>
    <row r="682" spans="1:16">
      <c r="A682" s="2" t="s">
        <v>1366</v>
      </c>
      <c r="B682" s="3">
        <v>44399</v>
      </c>
      <c r="C682" s="2" t="s">
        <v>1367</v>
      </c>
      <c r="D682" t="s">
        <v>106</v>
      </c>
      <c r="E682" s="2">
        <v>5</v>
      </c>
      <c r="F682" s="2">
        <f>_xlfn.XLOOKUP(C682,customers!$A$1:$A$1001,customers!B681:B1681)</f>
        <v>0</v>
      </c>
      <c r="G682" s="2" t="str">
        <f>IF(_xlfn.XLOOKUP(C682,customers!$A$1:$A$1001,customers!$C$1:$C$1001,0)=0,"",(_xlfn.XLOOKUP(C682,customers!$A$1:$A$1001,customers!$C$1:$C$1001,0)))</f>
        <v>agoldieiw@goo.gl</v>
      </c>
      <c r="H682" s="2" t="str">
        <f>_xlfn.XLOOKUP(C682,customers!$A$1:$A$1001,customers!$G$1:$G$1001,,0)</f>
        <v>United States</v>
      </c>
      <c r="I682" t="str" cm="1">
        <f t="array" ref="I682">INDEX(products!$A$1:$G$49,MATCH(orders!$D682,products!$A$1:$A$49,0),MATCH(orders!I$1,products!$A$1:$G$1,0))</f>
        <v>Ara</v>
      </c>
      <c r="J682" t="str" cm="1">
        <f t="array" ref="J682">INDEX(products!$A$1:$G$49,MATCH(orders!$D682,products!$A$1:$A$49,0),MATCH(orders!J$1,products!$A$1:$G$1,0))</f>
        <v>M</v>
      </c>
      <c r="K682" cm="1">
        <f t="array" ref="K682">INDEX(products!$A$1:$G$49,MATCH(orders!$D682,products!$A$1:$A$49,0),MATCH(orders!K$1,products!$A$1:$G$1,0))</f>
        <v>1</v>
      </c>
      <c r="L682" s="4" cm="1">
        <f t="array" ref="L682">INDEX(products!$A$1:$G$49,MATCH(orders!$D682,products!$A$1:$A$49,0),MATCH(orders!L$1,products!$A$1:$G$1,0))</f>
        <v>11.25</v>
      </c>
      <c r="M682" s="4">
        <f t="shared" si="30"/>
        <v>56.25</v>
      </c>
      <c r="N682" t="str">
        <f t="shared" si="31"/>
        <v>Arabica</v>
      </c>
      <c r="O682" t="str">
        <f t="shared" si="32"/>
        <v>Medium</v>
      </c>
      <c r="P682" s="5" t="str">
        <f>IF(_xlfn.XLOOKUP(Orders[[#This Row],[Customer ID]],customers!A682:A1681,customers!I682:I1681,"")="Yes","Yes","No")</f>
        <v>No</v>
      </c>
    </row>
    <row r="683" spans="1:16">
      <c r="A683" s="2" t="s">
        <v>1368</v>
      </c>
      <c r="B683" s="3">
        <v>44080</v>
      </c>
      <c r="C683" s="2" t="s">
        <v>1369</v>
      </c>
      <c r="D683" t="s">
        <v>64</v>
      </c>
      <c r="E683" s="2">
        <v>2</v>
      </c>
      <c r="F683" s="2">
        <f>_xlfn.XLOOKUP(C683,customers!$A$1:$A$1001,customers!B682:B1682)</f>
        <v>0</v>
      </c>
      <c r="G683" s="2" t="str">
        <f>IF(_xlfn.XLOOKUP(C683,customers!$A$1:$A$1001,customers!$C$1:$C$1001,0)=0,"",(_xlfn.XLOOKUP(C683,customers!$A$1:$A$1001,customers!$C$1:$C$1001,0)))</f>
        <v>nayrisix@t-online.de</v>
      </c>
      <c r="H683" s="2" t="str">
        <f>_xlfn.XLOOKUP(C683,customers!$A$1:$A$1001,customers!$G$1:$G$1001,,0)</f>
        <v>United Kingdom</v>
      </c>
      <c r="I683" t="str" cm="1">
        <f t="array" ref="I683">INDEX(products!$A$1:$G$49,MATCH(orders!$D683,products!$A$1:$A$49,0),MATCH(orders!I$1,products!$A$1:$G$1,0))</f>
        <v>Lib</v>
      </c>
      <c r="J683" t="str" cm="1">
        <f t="array" ref="J683">INDEX(products!$A$1:$G$49,MATCH(orders!$D683,products!$A$1:$A$49,0),MATCH(orders!J$1,products!$A$1:$G$1,0))</f>
        <v>L</v>
      </c>
      <c r="K683" cm="1">
        <f t="array" ref="K683">INDEX(products!$A$1:$G$49,MATCH(orders!$D683,products!$A$1:$A$49,0),MATCH(orders!K$1,products!$A$1:$G$1,0))</f>
        <v>0.2</v>
      </c>
      <c r="L683" s="4" cm="1">
        <f t="array" ref="L683">INDEX(products!$A$1:$G$49,MATCH(orders!$D683,products!$A$1:$A$49,0),MATCH(orders!L$1,products!$A$1:$G$1,0))</f>
        <v>4.755</v>
      </c>
      <c r="M683" s="4">
        <f t="shared" si="30"/>
        <v>9.51</v>
      </c>
      <c r="N683" t="str">
        <f t="shared" si="31"/>
        <v>Liberica</v>
      </c>
      <c r="O683" t="str">
        <f t="shared" si="32"/>
        <v>Light</v>
      </c>
      <c r="P683" s="5" t="str">
        <f>IF(_xlfn.XLOOKUP(Orders[[#This Row],[Customer ID]],customers!A683:A1682,customers!I683:I1682,"")="Yes","Yes","No")</f>
        <v>Yes</v>
      </c>
    </row>
    <row r="684" spans="1:16">
      <c r="A684" s="2" t="s">
        <v>1370</v>
      </c>
      <c r="B684" s="3">
        <v>43827</v>
      </c>
      <c r="C684" s="2" t="s">
        <v>1371</v>
      </c>
      <c r="D684" t="s">
        <v>109</v>
      </c>
      <c r="E684" s="2">
        <v>2</v>
      </c>
      <c r="F684" s="2">
        <f>_xlfn.XLOOKUP(C684,customers!$A$1:$A$1001,customers!B683:B1683)</f>
        <v>0</v>
      </c>
      <c r="G684" s="2" t="str">
        <f>IF(_xlfn.XLOOKUP(C684,customers!$A$1:$A$1001,customers!$C$1:$C$1001,0)=0,"",(_xlfn.XLOOKUP(C684,customers!$A$1:$A$1001,customers!$C$1:$C$1001,0)))</f>
        <v>lbenediktovichiy@wunderground.com</v>
      </c>
      <c r="H684" s="2" t="str">
        <f>_xlfn.XLOOKUP(C684,customers!$A$1:$A$1001,customers!$G$1:$G$1001,,0)</f>
        <v>United States</v>
      </c>
      <c r="I684" t="str" cm="1">
        <f t="array" ref="I684">INDEX(products!$A$1:$G$49,MATCH(orders!$D684,products!$A$1:$A$49,0),MATCH(orders!I$1,products!$A$1:$G$1,0))</f>
        <v>Exc</v>
      </c>
      <c r="J684" t="str" cm="1">
        <f t="array" ref="J684">INDEX(products!$A$1:$G$49,MATCH(orders!$D684,products!$A$1:$A$49,0),MATCH(orders!J$1,products!$A$1:$G$1,0))</f>
        <v>M</v>
      </c>
      <c r="K684" cm="1">
        <f t="array" ref="K684">INDEX(products!$A$1:$G$49,MATCH(orders!$D684,products!$A$1:$A$49,0),MATCH(orders!K$1,products!$A$1:$G$1,0))</f>
        <v>0.2</v>
      </c>
      <c r="L684" s="4" cm="1">
        <f t="array" ref="L684">INDEX(products!$A$1:$G$49,MATCH(orders!$D684,products!$A$1:$A$49,0),MATCH(orders!L$1,products!$A$1:$G$1,0))</f>
        <v>4.125</v>
      </c>
      <c r="M684" s="4">
        <f t="shared" si="30"/>
        <v>8.25</v>
      </c>
      <c r="N684" t="str">
        <f t="shared" si="31"/>
        <v>Excelsa</v>
      </c>
      <c r="O684" t="str">
        <f t="shared" si="32"/>
        <v>Medium</v>
      </c>
      <c r="P684" s="5" t="str">
        <f>IF(_xlfn.XLOOKUP(Orders[[#This Row],[Customer ID]],customers!A684:A1683,customers!I684:I1683,"")="Yes","Yes","No")</f>
        <v>Yes</v>
      </c>
    </row>
    <row r="685" spans="1:16">
      <c r="A685" s="2" t="s">
        <v>1372</v>
      </c>
      <c r="B685" s="3">
        <v>43941</v>
      </c>
      <c r="C685" s="2" t="s">
        <v>1373</v>
      </c>
      <c r="D685" t="s">
        <v>168</v>
      </c>
      <c r="E685" s="2">
        <v>6</v>
      </c>
      <c r="F685" s="2">
        <f>_xlfn.XLOOKUP(C685,customers!$A$1:$A$1001,customers!B684:B1684)</f>
        <v>0</v>
      </c>
      <c r="G685" s="2" t="str">
        <f>IF(_xlfn.XLOOKUP(C685,customers!$A$1:$A$1001,customers!$C$1:$C$1001,0)=0,"",(_xlfn.XLOOKUP(C685,customers!$A$1:$A$1001,customers!$C$1:$C$1001,0)))</f>
        <v>tjacobovitziz@cbc.ca</v>
      </c>
      <c r="H685" s="2" t="str">
        <f>_xlfn.XLOOKUP(C685,customers!$A$1:$A$1001,customers!$G$1:$G$1001,,0)</f>
        <v>United States</v>
      </c>
      <c r="I685" t="str" cm="1">
        <f t="array" ref="I685">INDEX(products!$A$1:$G$49,MATCH(orders!$D685,products!$A$1:$A$49,0),MATCH(orders!I$1,products!$A$1:$G$1,0))</f>
        <v>Lib</v>
      </c>
      <c r="J685" t="str" cm="1">
        <f t="array" ref="J685">INDEX(products!$A$1:$G$49,MATCH(orders!$D685,products!$A$1:$A$49,0),MATCH(orders!J$1,products!$A$1:$G$1,0))</f>
        <v>D</v>
      </c>
      <c r="K685" cm="1">
        <f t="array" ref="K685">INDEX(products!$A$1:$G$49,MATCH(orders!$D685,products!$A$1:$A$49,0),MATCH(orders!K$1,products!$A$1:$G$1,0))</f>
        <v>0.5</v>
      </c>
      <c r="L685" s="4" cm="1">
        <f t="array" ref="L685">INDEX(products!$A$1:$G$49,MATCH(orders!$D685,products!$A$1:$A$49,0),MATCH(orders!L$1,products!$A$1:$G$1,0))</f>
        <v>7.77</v>
      </c>
      <c r="M685" s="4">
        <f t="shared" si="30"/>
        <v>46.62</v>
      </c>
      <c r="N685" t="str">
        <f t="shared" si="31"/>
        <v>Liberica</v>
      </c>
      <c r="O685" t="str">
        <f t="shared" si="32"/>
        <v>Dark</v>
      </c>
      <c r="P685" s="5" t="str">
        <f>IF(_xlfn.XLOOKUP(Orders[[#This Row],[Customer ID]],customers!A685:A1684,customers!I685:I1684,"")="Yes","Yes","No")</f>
        <v>No</v>
      </c>
    </row>
    <row r="686" spans="1:16">
      <c r="A686" s="2" t="s">
        <v>1374</v>
      </c>
      <c r="B686" s="3">
        <v>43517</v>
      </c>
      <c r="C686" s="2" t="s">
        <v>1375</v>
      </c>
      <c r="D686" t="s">
        <v>234</v>
      </c>
      <c r="E686" s="2">
        <v>6</v>
      </c>
      <c r="F686" s="2">
        <f>_xlfn.XLOOKUP(C686,customers!$A$1:$A$1001,customers!B685:B1685)</f>
        <v>0</v>
      </c>
      <c r="G686" s="2" t="str">
        <f>IF(_xlfn.XLOOKUP(C686,customers!$A$1:$A$1001,customers!$C$1:$C$1001,0)=0,"",(_xlfn.XLOOKUP(C686,customers!$A$1:$A$1001,customers!$C$1:$C$1001,0)))</f>
        <v/>
      </c>
      <c r="H686" s="2" t="str">
        <f>_xlfn.XLOOKUP(C686,customers!$A$1:$A$1001,customers!$G$1:$G$1001,,0)</f>
        <v>United States</v>
      </c>
      <c r="I686" t="str" cm="1">
        <f t="array" ref="I686">INDEX(products!$A$1:$G$49,MATCH(orders!$D686,products!$A$1:$A$49,0),MATCH(orders!I$1,products!$A$1:$G$1,0))</f>
        <v>Rob</v>
      </c>
      <c r="J686" t="str" cm="1">
        <f t="array" ref="J686">INDEX(products!$A$1:$G$49,MATCH(orders!$D686,products!$A$1:$A$49,0),MATCH(orders!J$1,products!$A$1:$G$1,0))</f>
        <v>L</v>
      </c>
      <c r="K686" cm="1">
        <f t="array" ref="K686">INDEX(products!$A$1:$G$49,MATCH(orders!$D686,products!$A$1:$A$49,0),MATCH(orders!K$1,products!$A$1:$G$1,0))</f>
        <v>1</v>
      </c>
      <c r="L686" s="4" cm="1">
        <f t="array" ref="L686">INDEX(products!$A$1:$G$49,MATCH(orders!$D686,products!$A$1:$A$49,0),MATCH(orders!L$1,products!$A$1:$G$1,0))</f>
        <v>11.95</v>
      </c>
      <c r="M686" s="4">
        <f t="shared" si="30"/>
        <v>71.7</v>
      </c>
      <c r="N686" t="str">
        <f t="shared" si="31"/>
        <v>Robusta</v>
      </c>
      <c r="O686" t="str">
        <f t="shared" si="32"/>
        <v>Light</v>
      </c>
      <c r="P686" s="5" t="str">
        <f>IF(_xlfn.XLOOKUP(Orders[[#This Row],[Customer ID]],customers!A686:A1685,customers!I686:I1685,"")="Yes","Yes","No")</f>
        <v>No</v>
      </c>
    </row>
    <row r="687" spans="1:16">
      <c r="A687" s="2" t="s">
        <v>1376</v>
      </c>
      <c r="B687" s="3">
        <v>44637</v>
      </c>
      <c r="C687" s="2" t="s">
        <v>1377</v>
      </c>
      <c r="D687" t="s">
        <v>149</v>
      </c>
      <c r="E687" s="2">
        <v>2</v>
      </c>
      <c r="F687" s="2">
        <f>_xlfn.XLOOKUP(C687,customers!$A$1:$A$1001,customers!B686:B1686)</f>
        <v>0</v>
      </c>
      <c r="G687" s="2" t="str">
        <f>IF(_xlfn.XLOOKUP(C687,customers!$A$1:$A$1001,customers!$C$1:$C$1001,0)=0,"",(_xlfn.XLOOKUP(C687,customers!$A$1:$A$1001,customers!$C$1:$C$1001,0)))</f>
        <v>jdruittj1@feedburner.com</v>
      </c>
      <c r="H687" s="2" t="str">
        <f>_xlfn.XLOOKUP(C687,customers!$A$1:$A$1001,customers!$G$1:$G$1001,,0)</f>
        <v>United States</v>
      </c>
      <c r="I687" t="str" cm="1">
        <f t="array" ref="I687">INDEX(products!$A$1:$G$49,MATCH(orders!$D687,products!$A$1:$A$49,0),MATCH(orders!I$1,products!$A$1:$G$1,0))</f>
        <v>Lib</v>
      </c>
      <c r="J687" t="str" cm="1">
        <f t="array" ref="J687">INDEX(products!$A$1:$G$49,MATCH(orders!$D687,products!$A$1:$A$49,0),MATCH(orders!J$1,products!$A$1:$G$1,0))</f>
        <v>L</v>
      </c>
      <c r="K687" cm="1">
        <f t="array" ref="K687">INDEX(products!$A$1:$G$49,MATCH(orders!$D687,products!$A$1:$A$49,0),MATCH(orders!K$1,products!$A$1:$G$1,0))</f>
        <v>2.5</v>
      </c>
      <c r="L687" s="4" cm="1">
        <f t="array" ref="L687">INDEX(products!$A$1:$G$49,MATCH(orders!$D687,products!$A$1:$A$49,0),MATCH(orders!L$1,products!$A$1:$G$1,0))</f>
        <v>36.455</v>
      </c>
      <c r="M687" s="4">
        <f t="shared" si="30"/>
        <v>72.91</v>
      </c>
      <c r="N687" t="str">
        <f t="shared" si="31"/>
        <v>Liberica</v>
      </c>
      <c r="O687" t="str">
        <f t="shared" si="32"/>
        <v>Light</v>
      </c>
      <c r="P687" s="5" t="str">
        <f>IF(_xlfn.XLOOKUP(Orders[[#This Row],[Customer ID]],customers!A687:A1686,customers!I687:I1686,"")="Yes","Yes","No")</f>
        <v>Yes</v>
      </c>
    </row>
    <row r="688" spans="1:16">
      <c r="A688" s="2" t="s">
        <v>1378</v>
      </c>
      <c r="B688" s="3">
        <v>44330</v>
      </c>
      <c r="C688" s="2" t="s">
        <v>1379</v>
      </c>
      <c r="D688" t="s">
        <v>146</v>
      </c>
      <c r="E688" s="2">
        <v>3</v>
      </c>
      <c r="F688" s="2">
        <f>_xlfn.XLOOKUP(C688,customers!$A$1:$A$1001,customers!B687:B1687)</f>
        <v>0</v>
      </c>
      <c r="G688" s="2" t="str">
        <f>IF(_xlfn.XLOOKUP(C688,customers!$A$1:$A$1001,customers!$C$1:$C$1001,0)=0,"",(_xlfn.XLOOKUP(C688,customers!$A$1:$A$1001,customers!$C$1:$C$1001,0)))</f>
        <v>dshortallj2@wikipedia.org</v>
      </c>
      <c r="H688" s="2" t="str">
        <f>_xlfn.XLOOKUP(C688,customers!$A$1:$A$1001,customers!$G$1:$G$1001,,0)</f>
        <v>United States</v>
      </c>
      <c r="I688" t="str" cm="1">
        <f t="array" ref="I688">INDEX(products!$A$1:$G$49,MATCH(orders!$D688,products!$A$1:$A$49,0),MATCH(orders!I$1,products!$A$1:$G$1,0))</f>
        <v>Rob</v>
      </c>
      <c r="J688" t="str" cm="1">
        <f t="array" ref="J688">INDEX(products!$A$1:$G$49,MATCH(orders!$D688,products!$A$1:$A$49,0),MATCH(orders!J$1,products!$A$1:$G$1,0))</f>
        <v>D</v>
      </c>
      <c r="K688" cm="1">
        <f t="array" ref="K688">INDEX(products!$A$1:$G$49,MATCH(orders!$D688,products!$A$1:$A$49,0),MATCH(orders!K$1,products!$A$1:$G$1,0))</f>
        <v>0.2</v>
      </c>
      <c r="L688" s="4" cm="1">
        <f t="array" ref="L688">INDEX(products!$A$1:$G$49,MATCH(orders!$D688,products!$A$1:$A$49,0),MATCH(orders!L$1,products!$A$1:$G$1,0))</f>
        <v>2.685</v>
      </c>
      <c r="M688" s="4">
        <f t="shared" si="30"/>
        <v>8.055</v>
      </c>
      <c r="N688" t="str">
        <f t="shared" si="31"/>
        <v>Robusta</v>
      </c>
      <c r="O688" t="str">
        <f t="shared" si="32"/>
        <v>Dark</v>
      </c>
      <c r="P688" s="5" t="str">
        <f>IF(_xlfn.XLOOKUP(Orders[[#This Row],[Customer ID]],customers!A688:A1687,customers!I688:I1687,"")="Yes","Yes","No")</f>
        <v>Yes</v>
      </c>
    </row>
    <row r="689" spans="1:16">
      <c r="A689" s="2" t="s">
        <v>1380</v>
      </c>
      <c r="B689" s="3">
        <v>43471</v>
      </c>
      <c r="C689" s="2" t="s">
        <v>1381</v>
      </c>
      <c r="D689" t="s">
        <v>48</v>
      </c>
      <c r="E689" s="2">
        <v>2</v>
      </c>
      <c r="F689" s="2">
        <f>_xlfn.XLOOKUP(C689,customers!$A$1:$A$1001,customers!B688:B1688)</f>
        <v>0</v>
      </c>
      <c r="G689" s="2" t="str">
        <f>IF(_xlfn.XLOOKUP(C689,customers!$A$1:$A$1001,customers!$C$1:$C$1001,0)=0,"",(_xlfn.XLOOKUP(C689,customers!$A$1:$A$1001,customers!$C$1:$C$1001,0)))</f>
        <v>wcottierj3@cafepress.com</v>
      </c>
      <c r="H689" s="2" t="str">
        <f>_xlfn.XLOOKUP(C689,customers!$A$1:$A$1001,customers!$G$1:$G$1001,,0)</f>
        <v>United States</v>
      </c>
      <c r="I689" t="str" cm="1">
        <f t="array" ref="I689">INDEX(products!$A$1:$G$49,MATCH(orders!$D689,products!$A$1:$A$49,0),MATCH(orders!I$1,products!$A$1:$G$1,0))</f>
        <v>Exc</v>
      </c>
      <c r="J689" t="str" cm="1">
        <f t="array" ref="J689">INDEX(products!$A$1:$G$49,MATCH(orders!$D689,products!$A$1:$A$49,0),MATCH(orders!J$1,products!$A$1:$G$1,0))</f>
        <v>M</v>
      </c>
      <c r="K689" cm="1">
        <f t="array" ref="K689">INDEX(products!$A$1:$G$49,MATCH(orders!$D689,products!$A$1:$A$49,0),MATCH(orders!K$1,products!$A$1:$G$1,0))</f>
        <v>0.5</v>
      </c>
      <c r="L689" s="4" cm="1">
        <f t="array" ref="L689">INDEX(products!$A$1:$G$49,MATCH(orders!$D689,products!$A$1:$A$49,0),MATCH(orders!L$1,products!$A$1:$G$1,0))</f>
        <v>8.25</v>
      </c>
      <c r="M689" s="4">
        <f t="shared" si="30"/>
        <v>16.5</v>
      </c>
      <c r="N689" t="str">
        <f t="shared" si="31"/>
        <v>Excelsa</v>
      </c>
      <c r="O689" t="str">
        <f t="shared" si="32"/>
        <v>Medium</v>
      </c>
      <c r="P689" s="5" t="str">
        <f>IF(_xlfn.XLOOKUP(Orders[[#This Row],[Customer ID]],customers!A689:A1688,customers!I689:I1688,"")="Yes","Yes","No")</f>
        <v>No</v>
      </c>
    </row>
    <row r="690" spans="1:16">
      <c r="A690" s="2" t="s">
        <v>1382</v>
      </c>
      <c r="B690" s="3">
        <v>43579</v>
      </c>
      <c r="C690" s="2" t="s">
        <v>1383</v>
      </c>
      <c r="D690" t="s">
        <v>51</v>
      </c>
      <c r="E690" s="2">
        <v>5</v>
      </c>
      <c r="F690" s="2">
        <f>_xlfn.XLOOKUP(C690,customers!$A$1:$A$1001,customers!B689:B1689)</f>
        <v>0</v>
      </c>
      <c r="G690" s="2" t="str">
        <f>IF(_xlfn.XLOOKUP(C690,customers!$A$1:$A$1001,customers!$C$1:$C$1001,0)=0,"",(_xlfn.XLOOKUP(C690,customers!$A$1:$A$1001,customers!$C$1:$C$1001,0)))</f>
        <v>kgrinstedj4@google.com.br</v>
      </c>
      <c r="H690" s="2" t="str">
        <f>_xlfn.XLOOKUP(C690,customers!$A$1:$A$1001,customers!$G$1:$G$1001,,0)</f>
        <v>Ireland</v>
      </c>
      <c r="I690" t="str" cm="1">
        <f t="array" ref="I690">INDEX(products!$A$1:$G$49,MATCH(orders!$D690,products!$A$1:$A$49,0),MATCH(orders!I$1,products!$A$1:$G$1,0))</f>
        <v>Ara</v>
      </c>
      <c r="J690" t="str" cm="1">
        <f t="array" ref="J690">INDEX(products!$A$1:$G$49,MATCH(orders!$D690,products!$A$1:$A$49,0),MATCH(orders!J$1,products!$A$1:$G$1,0))</f>
        <v>L</v>
      </c>
      <c r="K690" cm="1">
        <f t="array" ref="K690">INDEX(products!$A$1:$G$49,MATCH(orders!$D690,products!$A$1:$A$49,0),MATCH(orders!K$1,products!$A$1:$G$1,0))</f>
        <v>1</v>
      </c>
      <c r="L690" s="4" cm="1">
        <f t="array" ref="L690">INDEX(products!$A$1:$G$49,MATCH(orders!$D690,products!$A$1:$A$49,0),MATCH(orders!L$1,products!$A$1:$G$1,0))</f>
        <v>12.95</v>
      </c>
      <c r="M690" s="4">
        <f t="shared" si="30"/>
        <v>64.75</v>
      </c>
      <c r="N690" t="str">
        <f t="shared" si="31"/>
        <v>Arabica</v>
      </c>
      <c r="O690" t="str">
        <f t="shared" si="32"/>
        <v>Light</v>
      </c>
      <c r="P690" s="5" t="str">
        <f>IF(_xlfn.XLOOKUP(Orders[[#This Row],[Customer ID]],customers!A690:A1689,customers!I690:I1689,"")="Yes","Yes","No")</f>
        <v>No</v>
      </c>
    </row>
    <row r="691" spans="1:16">
      <c r="A691" s="2" t="s">
        <v>1384</v>
      </c>
      <c r="B691" s="3">
        <v>44346</v>
      </c>
      <c r="C691" s="2" t="s">
        <v>1385</v>
      </c>
      <c r="D691" t="s">
        <v>112</v>
      </c>
      <c r="E691" s="2">
        <v>5</v>
      </c>
      <c r="F691" s="2">
        <f>_xlfn.XLOOKUP(C691,customers!$A$1:$A$1001,customers!B690:B1690)</f>
        <v>0</v>
      </c>
      <c r="G691" s="2" t="str">
        <f>IF(_xlfn.XLOOKUP(C691,customers!$A$1:$A$1001,customers!$C$1:$C$1001,0)=0,"",(_xlfn.XLOOKUP(C691,customers!$A$1:$A$1001,customers!$C$1:$C$1001,0)))</f>
        <v>dskynerj5@hubpages.com</v>
      </c>
      <c r="H691" s="2" t="str">
        <f>_xlfn.XLOOKUP(C691,customers!$A$1:$A$1001,customers!$G$1:$G$1001,,0)</f>
        <v>United States</v>
      </c>
      <c r="I691" t="str" cm="1">
        <f t="array" ref="I691">INDEX(products!$A$1:$G$49,MATCH(orders!$D691,products!$A$1:$A$49,0),MATCH(orders!I$1,products!$A$1:$G$1,0))</f>
        <v>Ara</v>
      </c>
      <c r="J691" t="str" cm="1">
        <f t="array" ref="J691">INDEX(products!$A$1:$G$49,MATCH(orders!$D691,products!$A$1:$A$49,0),MATCH(orders!J$1,products!$A$1:$G$1,0))</f>
        <v>M</v>
      </c>
      <c r="K691" cm="1">
        <f t="array" ref="K691">INDEX(products!$A$1:$G$49,MATCH(orders!$D691,products!$A$1:$A$49,0),MATCH(orders!K$1,products!$A$1:$G$1,0))</f>
        <v>0.5</v>
      </c>
      <c r="L691" s="4" cm="1">
        <f t="array" ref="L691">INDEX(products!$A$1:$G$49,MATCH(orders!$D691,products!$A$1:$A$49,0),MATCH(orders!L$1,products!$A$1:$G$1,0))</f>
        <v>6.75</v>
      </c>
      <c r="M691" s="4">
        <f t="shared" si="30"/>
        <v>33.75</v>
      </c>
      <c r="N691" t="str">
        <f t="shared" si="31"/>
        <v>Arabica</v>
      </c>
      <c r="O691" t="str">
        <f t="shared" si="32"/>
        <v>Medium</v>
      </c>
      <c r="P691" s="5" t="str">
        <f>IF(_xlfn.XLOOKUP(Orders[[#This Row],[Customer ID]],customers!A691:A1690,customers!I691:I1690,"")="Yes","Yes","No")</f>
        <v>No</v>
      </c>
    </row>
    <row r="692" spans="1:16">
      <c r="A692" s="2" t="s">
        <v>1386</v>
      </c>
      <c r="B692" s="3">
        <v>44754</v>
      </c>
      <c r="C692" s="2" t="s">
        <v>1387</v>
      </c>
      <c r="D692" t="s">
        <v>154</v>
      </c>
      <c r="E692" s="2">
        <v>6</v>
      </c>
      <c r="F692" s="2">
        <f>_xlfn.XLOOKUP(C692,customers!$A$1:$A$1001,customers!B691:B1691)</f>
        <v>0</v>
      </c>
      <c r="G692" s="2" t="str">
        <f>IF(_xlfn.XLOOKUP(C692,customers!$A$1:$A$1001,customers!$C$1:$C$1001,0)=0,"",(_xlfn.XLOOKUP(C692,customers!$A$1:$A$1001,customers!$C$1:$C$1001,0)))</f>
        <v/>
      </c>
      <c r="H692" s="2" t="str">
        <f>_xlfn.XLOOKUP(C692,customers!$A$1:$A$1001,customers!$G$1:$G$1001,,0)</f>
        <v>United States</v>
      </c>
      <c r="I692" t="str" cm="1">
        <f t="array" ref="I692">INDEX(products!$A$1:$G$49,MATCH(orders!$D692,products!$A$1:$A$49,0),MATCH(orders!I$1,products!$A$1:$G$1,0))</f>
        <v>Lib</v>
      </c>
      <c r="J692" t="str" cm="1">
        <f t="array" ref="J692">INDEX(products!$A$1:$G$49,MATCH(orders!$D692,products!$A$1:$A$49,0),MATCH(orders!J$1,products!$A$1:$G$1,0))</f>
        <v>D</v>
      </c>
      <c r="K692" cm="1">
        <f t="array" ref="K692">INDEX(products!$A$1:$G$49,MATCH(orders!$D692,products!$A$1:$A$49,0),MATCH(orders!K$1,products!$A$1:$G$1,0))</f>
        <v>2.5</v>
      </c>
      <c r="L692" s="4" cm="1">
        <f t="array" ref="L692">INDEX(products!$A$1:$G$49,MATCH(orders!$D692,products!$A$1:$A$49,0),MATCH(orders!L$1,products!$A$1:$G$1,0))</f>
        <v>29.785</v>
      </c>
      <c r="M692" s="4">
        <f t="shared" si="30"/>
        <v>178.71</v>
      </c>
      <c r="N692" t="str">
        <f t="shared" si="31"/>
        <v>Liberica</v>
      </c>
      <c r="O692" t="str">
        <f t="shared" si="32"/>
        <v>Dark</v>
      </c>
      <c r="P692" s="5" t="str">
        <f>IF(_xlfn.XLOOKUP(Orders[[#This Row],[Customer ID]],customers!A692:A1691,customers!I692:I1691,"")="Yes","Yes","No")</f>
        <v>No</v>
      </c>
    </row>
    <row r="693" spans="1:16">
      <c r="A693" s="2" t="s">
        <v>1388</v>
      </c>
      <c r="B693" s="3">
        <v>44227</v>
      </c>
      <c r="C693" s="2" t="s">
        <v>1389</v>
      </c>
      <c r="D693" t="s">
        <v>106</v>
      </c>
      <c r="E693" s="2">
        <v>2</v>
      </c>
      <c r="F693" s="2">
        <f>_xlfn.XLOOKUP(C693,customers!$A$1:$A$1001,customers!B692:B1692)</f>
        <v>0</v>
      </c>
      <c r="G693" s="2" t="str">
        <f>IF(_xlfn.XLOOKUP(C693,customers!$A$1:$A$1001,customers!$C$1:$C$1001,0)=0,"",(_xlfn.XLOOKUP(C693,customers!$A$1:$A$1001,customers!$C$1:$C$1001,0)))</f>
        <v>jdymokeje@prnewswire.com</v>
      </c>
      <c r="H693" s="2" t="str">
        <f>_xlfn.XLOOKUP(C693,customers!$A$1:$A$1001,customers!$G$1:$G$1001,,0)</f>
        <v>Ireland</v>
      </c>
      <c r="I693" t="str" cm="1">
        <f t="array" ref="I693">INDEX(products!$A$1:$G$49,MATCH(orders!$D693,products!$A$1:$A$49,0),MATCH(orders!I$1,products!$A$1:$G$1,0))</f>
        <v>Ara</v>
      </c>
      <c r="J693" t="str" cm="1">
        <f t="array" ref="J693">INDEX(products!$A$1:$G$49,MATCH(orders!$D693,products!$A$1:$A$49,0),MATCH(orders!J$1,products!$A$1:$G$1,0))</f>
        <v>M</v>
      </c>
      <c r="K693" cm="1">
        <f t="array" ref="K693">INDEX(products!$A$1:$G$49,MATCH(orders!$D693,products!$A$1:$A$49,0),MATCH(orders!K$1,products!$A$1:$G$1,0))</f>
        <v>1</v>
      </c>
      <c r="L693" s="4" cm="1">
        <f t="array" ref="L693">INDEX(products!$A$1:$G$49,MATCH(orders!$D693,products!$A$1:$A$49,0),MATCH(orders!L$1,products!$A$1:$G$1,0))</f>
        <v>11.25</v>
      </c>
      <c r="M693" s="4">
        <f t="shared" si="30"/>
        <v>22.5</v>
      </c>
      <c r="N693" t="str">
        <f t="shared" si="31"/>
        <v>Arabica</v>
      </c>
      <c r="O693" t="str">
        <f t="shared" si="32"/>
        <v>Medium</v>
      </c>
      <c r="P693" s="5" t="str">
        <f>IF(_xlfn.XLOOKUP(Orders[[#This Row],[Customer ID]],customers!A693:A1692,customers!I693:I1692,"")="Yes","Yes","No")</f>
        <v>No</v>
      </c>
    </row>
    <row r="694" spans="1:16">
      <c r="A694" s="2" t="s">
        <v>1390</v>
      </c>
      <c r="B694" s="3">
        <v>43720</v>
      </c>
      <c r="C694" s="2" t="s">
        <v>1391</v>
      </c>
      <c r="D694" t="s">
        <v>58</v>
      </c>
      <c r="E694" s="2">
        <v>1</v>
      </c>
      <c r="F694" s="2">
        <f>_xlfn.XLOOKUP(C694,customers!$A$1:$A$1001,customers!B693:B1693)</f>
        <v>0</v>
      </c>
      <c r="G694" s="2" t="str">
        <f>IF(_xlfn.XLOOKUP(C694,customers!$A$1:$A$1001,customers!$C$1:$C$1001,0)=0,"",(_xlfn.XLOOKUP(C694,customers!$A$1:$A$1001,customers!$C$1:$C$1001,0)))</f>
        <v>aweinmannj8@shinystat.com</v>
      </c>
      <c r="H694" s="2" t="str">
        <f>_xlfn.XLOOKUP(C694,customers!$A$1:$A$1001,customers!$G$1:$G$1001,,0)</f>
        <v>United States</v>
      </c>
      <c r="I694" t="str" cm="1">
        <f t="array" ref="I694">INDEX(products!$A$1:$G$49,MATCH(orders!$D694,products!$A$1:$A$49,0),MATCH(orders!I$1,products!$A$1:$G$1,0))</f>
        <v>Lib</v>
      </c>
      <c r="J694" t="str" cm="1">
        <f t="array" ref="J694">INDEX(products!$A$1:$G$49,MATCH(orders!$D694,products!$A$1:$A$49,0),MATCH(orders!J$1,products!$A$1:$G$1,0))</f>
        <v>D</v>
      </c>
      <c r="K694" cm="1">
        <f t="array" ref="K694">INDEX(products!$A$1:$G$49,MATCH(orders!$D694,products!$A$1:$A$49,0),MATCH(orders!K$1,products!$A$1:$G$1,0))</f>
        <v>1</v>
      </c>
      <c r="L694" s="4" cm="1">
        <f t="array" ref="L694">INDEX(products!$A$1:$G$49,MATCH(orders!$D694,products!$A$1:$A$49,0),MATCH(orders!L$1,products!$A$1:$G$1,0))</f>
        <v>12.95</v>
      </c>
      <c r="M694" s="4">
        <f t="shared" si="30"/>
        <v>12.95</v>
      </c>
      <c r="N694" t="str">
        <f t="shared" si="31"/>
        <v>Liberica</v>
      </c>
      <c r="O694" t="str">
        <f t="shared" si="32"/>
        <v>Dark</v>
      </c>
      <c r="P694" s="5" t="str">
        <f>IF(_xlfn.XLOOKUP(Orders[[#This Row],[Customer ID]],customers!A694:A1693,customers!I694:I1693,"")="Yes","Yes","No")</f>
        <v>No</v>
      </c>
    </row>
    <row r="695" spans="1:16">
      <c r="A695" s="2" t="s">
        <v>1392</v>
      </c>
      <c r="B695" s="3">
        <v>44012</v>
      </c>
      <c r="C695" s="2" t="s">
        <v>1393</v>
      </c>
      <c r="D695" t="s">
        <v>216</v>
      </c>
      <c r="E695" s="2">
        <v>2</v>
      </c>
      <c r="F695" s="2">
        <f>_xlfn.XLOOKUP(C695,customers!$A$1:$A$1001,customers!B694:B1694)</f>
        <v>0</v>
      </c>
      <c r="G695" s="2" t="str">
        <f>IF(_xlfn.XLOOKUP(C695,customers!$A$1:$A$1001,customers!$C$1:$C$1001,0)=0,"",(_xlfn.XLOOKUP(C695,customers!$A$1:$A$1001,customers!$C$1:$C$1001,0)))</f>
        <v>eandriessenj9@europa.eu</v>
      </c>
      <c r="H695" s="2" t="str">
        <f>_xlfn.XLOOKUP(C695,customers!$A$1:$A$1001,customers!$G$1:$G$1001,,0)</f>
        <v>United States</v>
      </c>
      <c r="I695" t="str" cm="1">
        <f t="array" ref="I695">INDEX(products!$A$1:$G$49,MATCH(orders!$D695,products!$A$1:$A$49,0),MATCH(orders!I$1,products!$A$1:$G$1,0))</f>
        <v>Ara</v>
      </c>
      <c r="J695" t="str" cm="1">
        <f t="array" ref="J695">INDEX(products!$A$1:$G$49,MATCH(orders!$D695,products!$A$1:$A$49,0),MATCH(orders!J$1,products!$A$1:$G$1,0))</f>
        <v>M</v>
      </c>
      <c r="K695" cm="1">
        <f t="array" ref="K695">INDEX(products!$A$1:$G$49,MATCH(orders!$D695,products!$A$1:$A$49,0),MATCH(orders!K$1,products!$A$1:$G$1,0))</f>
        <v>2.5</v>
      </c>
      <c r="L695" s="4" cm="1">
        <f t="array" ref="L695">INDEX(products!$A$1:$G$49,MATCH(orders!$D695,products!$A$1:$A$49,0),MATCH(orders!L$1,products!$A$1:$G$1,0))</f>
        <v>25.875</v>
      </c>
      <c r="M695" s="4">
        <f t="shared" si="30"/>
        <v>51.75</v>
      </c>
      <c r="N695" t="str">
        <f t="shared" si="31"/>
        <v>Arabica</v>
      </c>
      <c r="O695" t="str">
        <f t="shared" si="32"/>
        <v>Medium</v>
      </c>
      <c r="P695" s="5" t="str">
        <f>IF(_xlfn.XLOOKUP(Orders[[#This Row],[Customer ID]],customers!A695:A1694,customers!I695:I1694,"")="Yes","Yes","No")</f>
        <v>Yes</v>
      </c>
    </row>
    <row r="696" spans="1:16">
      <c r="A696" s="2" t="s">
        <v>1394</v>
      </c>
      <c r="B696" s="3">
        <v>43915</v>
      </c>
      <c r="C696" s="2" t="s">
        <v>1395</v>
      </c>
      <c r="D696" t="s">
        <v>61</v>
      </c>
      <c r="E696" s="2">
        <v>5</v>
      </c>
      <c r="F696" s="2">
        <f>_xlfn.XLOOKUP(C696,customers!$A$1:$A$1001,customers!B695:B1695)</f>
        <v>0</v>
      </c>
      <c r="G696" s="2" t="str">
        <f>IF(_xlfn.XLOOKUP(C696,customers!$A$1:$A$1001,customers!$C$1:$C$1001,0)=0,"",(_xlfn.XLOOKUP(C696,customers!$A$1:$A$1001,customers!$C$1:$C$1001,0)))</f>
        <v>rdeaconsonja@archive.org</v>
      </c>
      <c r="H696" s="2" t="str">
        <f>_xlfn.XLOOKUP(C696,customers!$A$1:$A$1001,customers!$G$1:$G$1001,,0)</f>
        <v>United States</v>
      </c>
      <c r="I696" t="str" cm="1">
        <f t="array" ref="I696">INDEX(products!$A$1:$G$49,MATCH(orders!$D696,products!$A$1:$A$49,0),MATCH(orders!I$1,products!$A$1:$G$1,0))</f>
        <v>Exc</v>
      </c>
      <c r="J696" t="str" cm="1">
        <f t="array" ref="J696">INDEX(products!$A$1:$G$49,MATCH(orders!$D696,products!$A$1:$A$49,0),MATCH(orders!J$1,products!$A$1:$G$1,0))</f>
        <v>D</v>
      </c>
      <c r="K696" cm="1">
        <f t="array" ref="K696">INDEX(products!$A$1:$G$49,MATCH(orders!$D696,products!$A$1:$A$49,0),MATCH(orders!K$1,products!$A$1:$G$1,0))</f>
        <v>0.5</v>
      </c>
      <c r="L696" s="4" cm="1">
        <f t="array" ref="L696">INDEX(products!$A$1:$G$49,MATCH(orders!$D696,products!$A$1:$A$49,0),MATCH(orders!L$1,products!$A$1:$G$1,0))</f>
        <v>7.29</v>
      </c>
      <c r="M696" s="4">
        <f t="shared" si="30"/>
        <v>36.45</v>
      </c>
      <c r="N696" t="str">
        <f t="shared" si="31"/>
        <v>Excelsa</v>
      </c>
      <c r="O696" t="str">
        <f t="shared" si="32"/>
        <v>Dark</v>
      </c>
      <c r="P696" s="5" t="str">
        <f>IF(_xlfn.XLOOKUP(Orders[[#This Row],[Customer ID]],customers!A696:A1695,customers!I696:I1695,"")="Yes","Yes","No")</f>
        <v>No</v>
      </c>
    </row>
    <row r="697" spans="1:16">
      <c r="A697" s="2" t="s">
        <v>1396</v>
      </c>
      <c r="B697" s="3">
        <v>44300</v>
      </c>
      <c r="C697" s="2" t="s">
        <v>1397</v>
      </c>
      <c r="D697" t="s">
        <v>149</v>
      </c>
      <c r="E697" s="2">
        <v>5</v>
      </c>
      <c r="F697" s="2">
        <f>_xlfn.XLOOKUP(C697,customers!$A$1:$A$1001,customers!B696:B1696)</f>
        <v>0</v>
      </c>
      <c r="G697" s="2" t="str">
        <f>IF(_xlfn.XLOOKUP(C697,customers!$A$1:$A$1001,customers!$C$1:$C$1001,0)=0,"",(_xlfn.XLOOKUP(C697,customers!$A$1:$A$1001,customers!$C$1:$C$1001,0)))</f>
        <v>dcarojb@twitter.com</v>
      </c>
      <c r="H697" s="2" t="str">
        <f>_xlfn.XLOOKUP(C697,customers!$A$1:$A$1001,customers!$G$1:$G$1001,,0)</f>
        <v>United States</v>
      </c>
      <c r="I697" t="str" cm="1">
        <f t="array" ref="I697">INDEX(products!$A$1:$G$49,MATCH(orders!$D697,products!$A$1:$A$49,0),MATCH(orders!I$1,products!$A$1:$G$1,0))</f>
        <v>Lib</v>
      </c>
      <c r="J697" t="str" cm="1">
        <f t="array" ref="J697">INDEX(products!$A$1:$G$49,MATCH(orders!$D697,products!$A$1:$A$49,0),MATCH(orders!J$1,products!$A$1:$G$1,0))</f>
        <v>L</v>
      </c>
      <c r="K697" cm="1">
        <f t="array" ref="K697">INDEX(products!$A$1:$G$49,MATCH(orders!$D697,products!$A$1:$A$49,0),MATCH(orders!K$1,products!$A$1:$G$1,0))</f>
        <v>2.5</v>
      </c>
      <c r="L697" s="4" cm="1">
        <f t="array" ref="L697">INDEX(products!$A$1:$G$49,MATCH(orders!$D697,products!$A$1:$A$49,0),MATCH(orders!L$1,products!$A$1:$G$1,0))</f>
        <v>36.455</v>
      </c>
      <c r="M697" s="4">
        <f t="shared" si="30"/>
        <v>182.275</v>
      </c>
      <c r="N697" t="str">
        <f t="shared" si="31"/>
        <v>Liberica</v>
      </c>
      <c r="O697" t="str">
        <f t="shared" si="32"/>
        <v>Light</v>
      </c>
      <c r="P697" s="5" t="str">
        <f>IF(_xlfn.XLOOKUP(Orders[[#This Row],[Customer ID]],customers!A697:A1696,customers!I697:I1696,"")="Yes","Yes","No")</f>
        <v>Yes</v>
      </c>
    </row>
    <row r="698" spans="1:16">
      <c r="A698" s="2" t="s">
        <v>1398</v>
      </c>
      <c r="B698" s="3">
        <v>43693</v>
      </c>
      <c r="C698" s="2" t="s">
        <v>1399</v>
      </c>
      <c r="D698" t="s">
        <v>168</v>
      </c>
      <c r="E698" s="2">
        <v>4</v>
      </c>
      <c r="F698" s="2">
        <f>_xlfn.XLOOKUP(C698,customers!$A$1:$A$1001,customers!B697:B1697)</f>
        <v>0</v>
      </c>
      <c r="G698" s="2" t="str">
        <f>IF(_xlfn.XLOOKUP(C698,customers!$A$1:$A$1001,customers!$C$1:$C$1001,0)=0,"",(_xlfn.XLOOKUP(C698,customers!$A$1:$A$1001,customers!$C$1:$C$1001,0)))</f>
        <v>jbluckjc@imageshack.us</v>
      </c>
      <c r="H698" s="2" t="str">
        <f>_xlfn.XLOOKUP(C698,customers!$A$1:$A$1001,customers!$G$1:$G$1001,,0)</f>
        <v>United States</v>
      </c>
      <c r="I698" t="str" cm="1">
        <f t="array" ref="I698">INDEX(products!$A$1:$G$49,MATCH(orders!$D698,products!$A$1:$A$49,0),MATCH(orders!I$1,products!$A$1:$G$1,0))</f>
        <v>Lib</v>
      </c>
      <c r="J698" t="str" cm="1">
        <f t="array" ref="J698">INDEX(products!$A$1:$G$49,MATCH(orders!$D698,products!$A$1:$A$49,0),MATCH(orders!J$1,products!$A$1:$G$1,0))</f>
        <v>D</v>
      </c>
      <c r="K698" cm="1">
        <f t="array" ref="K698">INDEX(products!$A$1:$G$49,MATCH(orders!$D698,products!$A$1:$A$49,0),MATCH(orders!K$1,products!$A$1:$G$1,0))</f>
        <v>0.5</v>
      </c>
      <c r="L698" s="4" cm="1">
        <f t="array" ref="L698">INDEX(products!$A$1:$G$49,MATCH(orders!$D698,products!$A$1:$A$49,0),MATCH(orders!L$1,products!$A$1:$G$1,0))</f>
        <v>7.77</v>
      </c>
      <c r="M698" s="4">
        <f t="shared" si="30"/>
        <v>31.08</v>
      </c>
      <c r="N698" t="str">
        <f t="shared" si="31"/>
        <v>Liberica</v>
      </c>
      <c r="O698" t="str">
        <f t="shared" si="32"/>
        <v>Dark</v>
      </c>
      <c r="P698" s="5" t="str">
        <f>IF(_xlfn.XLOOKUP(Orders[[#This Row],[Customer ID]],customers!A698:A1697,customers!I698:I1697,"")="Yes","Yes","No")</f>
        <v>No</v>
      </c>
    </row>
    <row r="699" spans="1:16">
      <c r="A699" s="2" t="s">
        <v>1400</v>
      </c>
      <c r="B699" s="3">
        <v>44547</v>
      </c>
      <c r="C699" s="2" t="s">
        <v>1401</v>
      </c>
      <c r="D699" t="s">
        <v>112</v>
      </c>
      <c r="E699" s="2">
        <v>3</v>
      </c>
      <c r="F699" s="2">
        <f>_xlfn.XLOOKUP(C699,customers!$A$1:$A$1001,customers!B698:B1698)</f>
        <v>0</v>
      </c>
      <c r="G699" s="2" t="str">
        <f>IF(_xlfn.XLOOKUP(C699,customers!$A$1:$A$1001,customers!$C$1:$C$1001,0)=0,"",(_xlfn.XLOOKUP(C699,customers!$A$1:$A$1001,customers!$C$1:$C$1001,0)))</f>
        <v/>
      </c>
      <c r="H699" s="2" t="str">
        <f>_xlfn.XLOOKUP(C699,customers!$A$1:$A$1001,customers!$G$1:$G$1001,,0)</f>
        <v>Ireland</v>
      </c>
      <c r="I699" t="str" cm="1">
        <f t="array" ref="I699">INDEX(products!$A$1:$G$49,MATCH(orders!$D699,products!$A$1:$A$49,0),MATCH(orders!I$1,products!$A$1:$G$1,0))</f>
        <v>Ara</v>
      </c>
      <c r="J699" t="str" cm="1">
        <f t="array" ref="J699">INDEX(products!$A$1:$G$49,MATCH(orders!$D699,products!$A$1:$A$49,0),MATCH(orders!J$1,products!$A$1:$G$1,0))</f>
        <v>M</v>
      </c>
      <c r="K699" cm="1">
        <f t="array" ref="K699">INDEX(products!$A$1:$G$49,MATCH(orders!$D699,products!$A$1:$A$49,0),MATCH(orders!K$1,products!$A$1:$G$1,0))</f>
        <v>0.5</v>
      </c>
      <c r="L699" s="4" cm="1">
        <f t="array" ref="L699">INDEX(products!$A$1:$G$49,MATCH(orders!$D699,products!$A$1:$A$49,0),MATCH(orders!L$1,products!$A$1:$G$1,0))</f>
        <v>6.75</v>
      </c>
      <c r="M699" s="4">
        <f t="shared" si="30"/>
        <v>20.25</v>
      </c>
      <c r="N699" t="str">
        <f t="shared" si="31"/>
        <v>Arabica</v>
      </c>
      <c r="O699" t="str">
        <f t="shared" si="32"/>
        <v>Medium</v>
      </c>
      <c r="P699" s="5" t="str">
        <f>IF(_xlfn.XLOOKUP(Orders[[#This Row],[Customer ID]],customers!A699:A1698,customers!I699:I1698,"")="Yes","Yes","No")</f>
        <v>No</v>
      </c>
    </row>
    <row r="700" spans="1:16">
      <c r="A700" s="2" t="s">
        <v>1402</v>
      </c>
      <c r="B700" s="3">
        <v>43830</v>
      </c>
      <c r="C700" s="2" t="s">
        <v>1389</v>
      </c>
      <c r="D700" t="s">
        <v>58</v>
      </c>
      <c r="E700" s="2">
        <v>2</v>
      </c>
      <c r="F700" s="2">
        <f>_xlfn.XLOOKUP(C700,customers!$A$1:$A$1001,customers!B699:B1699)</f>
        <v>0</v>
      </c>
      <c r="G700" s="2" t="str">
        <f>IF(_xlfn.XLOOKUP(C700,customers!$A$1:$A$1001,customers!$C$1:$C$1001,0)=0,"",(_xlfn.XLOOKUP(C700,customers!$A$1:$A$1001,customers!$C$1:$C$1001,0)))</f>
        <v>jdymokeje@prnewswire.com</v>
      </c>
      <c r="H700" s="2" t="str">
        <f>_xlfn.XLOOKUP(C700,customers!$A$1:$A$1001,customers!$G$1:$G$1001,,0)</f>
        <v>Ireland</v>
      </c>
      <c r="I700" t="str" cm="1">
        <f t="array" ref="I700">INDEX(products!$A$1:$G$49,MATCH(orders!$D700,products!$A$1:$A$49,0),MATCH(orders!I$1,products!$A$1:$G$1,0))</f>
        <v>Lib</v>
      </c>
      <c r="J700" t="str" cm="1">
        <f t="array" ref="J700">INDEX(products!$A$1:$G$49,MATCH(orders!$D700,products!$A$1:$A$49,0),MATCH(orders!J$1,products!$A$1:$G$1,0))</f>
        <v>D</v>
      </c>
      <c r="K700" cm="1">
        <f t="array" ref="K700">INDEX(products!$A$1:$G$49,MATCH(orders!$D700,products!$A$1:$A$49,0),MATCH(orders!K$1,products!$A$1:$G$1,0))</f>
        <v>1</v>
      </c>
      <c r="L700" s="4" cm="1">
        <f t="array" ref="L700">INDEX(products!$A$1:$G$49,MATCH(orders!$D700,products!$A$1:$A$49,0),MATCH(orders!L$1,products!$A$1:$G$1,0))</f>
        <v>12.95</v>
      </c>
      <c r="M700" s="4">
        <f t="shared" si="30"/>
        <v>25.9</v>
      </c>
      <c r="N700" t="str">
        <f t="shared" si="31"/>
        <v>Liberica</v>
      </c>
      <c r="O700" t="str">
        <f t="shared" si="32"/>
        <v>Dark</v>
      </c>
      <c r="P700" s="5" t="str">
        <f>IF(_xlfn.XLOOKUP(Orders[[#This Row],[Customer ID]],customers!A700:A1699,customers!I700:I1699,"")="Yes","Yes","No")</f>
        <v>No</v>
      </c>
    </row>
    <row r="701" spans="1:16">
      <c r="A701" s="2" t="s">
        <v>1403</v>
      </c>
      <c r="B701" s="3">
        <v>44298</v>
      </c>
      <c r="C701" s="2" t="s">
        <v>1404</v>
      </c>
      <c r="D701" t="s">
        <v>117</v>
      </c>
      <c r="E701" s="2">
        <v>4</v>
      </c>
      <c r="F701" s="2">
        <f>_xlfn.XLOOKUP(C701,customers!$A$1:$A$1001,customers!B700:B1700)</f>
        <v>0</v>
      </c>
      <c r="G701" s="2" t="str">
        <f>IF(_xlfn.XLOOKUP(C701,customers!$A$1:$A$1001,customers!$C$1:$C$1001,0)=0,"",(_xlfn.XLOOKUP(C701,customers!$A$1:$A$1001,customers!$C$1:$C$1001,0)))</f>
        <v>otadmanjf@ft.com</v>
      </c>
      <c r="H701" s="2" t="str">
        <f>_xlfn.XLOOKUP(C701,customers!$A$1:$A$1001,customers!$G$1:$G$1001,,0)</f>
        <v>United States</v>
      </c>
      <c r="I701" t="str" cm="1">
        <f t="array" ref="I701">INDEX(products!$A$1:$G$49,MATCH(orders!$D701,products!$A$1:$A$49,0),MATCH(orders!I$1,products!$A$1:$G$1,0))</f>
        <v>Ara</v>
      </c>
      <c r="J701" t="str" cm="1">
        <f t="array" ref="J701">INDEX(products!$A$1:$G$49,MATCH(orders!$D701,products!$A$1:$A$49,0),MATCH(orders!J$1,products!$A$1:$G$1,0))</f>
        <v>D</v>
      </c>
      <c r="K701" cm="1">
        <f t="array" ref="K701">INDEX(products!$A$1:$G$49,MATCH(orders!$D701,products!$A$1:$A$49,0),MATCH(orders!K$1,products!$A$1:$G$1,0))</f>
        <v>0.5</v>
      </c>
      <c r="L701" s="4" cm="1">
        <f t="array" ref="L701">INDEX(products!$A$1:$G$49,MATCH(orders!$D701,products!$A$1:$A$49,0),MATCH(orders!L$1,products!$A$1:$G$1,0))</f>
        <v>5.97</v>
      </c>
      <c r="M701" s="4">
        <f t="shared" si="30"/>
        <v>23.88</v>
      </c>
      <c r="N701" t="str">
        <f t="shared" si="31"/>
        <v>Arabica</v>
      </c>
      <c r="O701" t="str">
        <f t="shared" si="32"/>
        <v>Dark</v>
      </c>
      <c r="P701" s="5" t="str">
        <f>IF(_xlfn.XLOOKUP(Orders[[#This Row],[Customer ID]],customers!A701:A1700,customers!I701:I1700,"")="Yes","Yes","No")</f>
        <v>Yes</v>
      </c>
    </row>
    <row r="702" spans="1:16">
      <c r="A702" s="2" t="s">
        <v>1405</v>
      </c>
      <c r="B702" s="3">
        <v>43736</v>
      </c>
      <c r="C702" s="2" t="s">
        <v>1406</v>
      </c>
      <c r="D702" t="s">
        <v>128</v>
      </c>
      <c r="E702" s="2">
        <v>2</v>
      </c>
      <c r="F702" s="2">
        <f>_xlfn.XLOOKUP(C702,customers!$A$1:$A$1001,customers!B701:B1701)</f>
        <v>0</v>
      </c>
      <c r="G702" s="2" t="str">
        <f>IF(_xlfn.XLOOKUP(C702,customers!$A$1:$A$1001,customers!$C$1:$C$1001,0)=0,"",(_xlfn.XLOOKUP(C702,customers!$A$1:$A$1001,customers!$C$1:$C$1001,0)))</f>
        <v>bguddejg@dailymotion.com</v>
      </c>
      <c r="H702" s="2" t="str">
        <f>_xlfn.XLOOKUP(C702,customers!$A$1:$A$1001,customers!$G$1:$G$1001,,0)</f>
        <v>United States</v>
      </c>
      <c r="I702" t="str" cm="1">
        <f t="array" ref="I702">INDEX(products!$A$1:$G$49,MATCH(orders!$D702,products!$A$1:$A$49,0),MATCH(orders!I$1,products!$A$1:$G$1,0))</f>
        <v>Lib</v>
      </c>
      <c r="J702" t="str" cm="1">
        <f t="array" ref="J702">INDEX(products!$A$1:$G$49,MATCH(orders!$D702,products!$A$1:$A$49,0),MATCH(orders!J$1,products!$A$1:$G$1,0))</f>
        <v>L</v>
      </c>
      <c r="K702" cm="1">
        <f t="array" ref="K702">INDEX(products!$A$1:$G$49,MATCH(orders!$D702,products!$A$1:$A$49,0),MATCH(orders!K$1,products!$A$1:$G$1,0))</f>
        <v>0.5</v>
      </c>
      <c r="L702" s="4" cm="1">
        <f t="array" ref="L702">INDEX(products!$A$1:$G$49,MATCH(orders!$D702,products!$A$1:$A$49,0),MATCH(orders!L$1,products!$A$1:$G$1,0))</f>
        <v>9.51</v>
      </c>
      <c r="M702" s="4">
        <f t="shared" si="30"/>
        <v>19.02</v>
      </c>
      <c r="N702" t="str">
        <f t="shared" si="31"/>
        <v>Liberica</v>
      </c>
      <c r="O702" t="str">
        <f t="shared" si="32"/>
        <v>Light</v>
      </c>
      <c r="P702" s="5" t="str">
        <f>IF(_xlfn.XLOOKUP(Orders[[#This Row],[Customer ID]],customers!A702:A1701,customers!I702:I1701,"")="Yes","Yes","No")</f>
        <v>No</v>
      </c>
    </row>
    <row r="703" spans="1:16">
      <c r="A703" s="2" t="s">
        <v>1407</v>
      </c>
      <c r="B703" s="3">
        <v>44727</v>
      </c>
      <c r="C703" s="2" t="s">
        <v>1408</v>
      </c>
      <c r="D703" t="s">
        <v>117</v>
      </c>
      <c r="E703" s="2">
        <v>5</v>
      </c>
      <c r="F703" s="2">
        <f>_xlfn.XLOOKUP(C703,customers!$A$1:$A$1001,customers!B702:B1702)</f>
        <v>0</v>
      </c>
      <c r="G703" s="2" t="str">
        <f>IF(_xlfn.XLOOKUP(C703,customers!$A$1:$A$1001,customers!$C$1:$C$1001,0)=0,"",(_xlfn.XLOOKUP(C703,customers!$A$1:$A$1001,customers!$C$1:$C$1001,0)))</f>
        <v>nsictornesjh@buzzfeed.com</v>
      </c>
      <c r="H703" s="2" t="str">
        <f>_xlfn.XLOOKUP(C703,customers!$A$1:$A$1001,customers!$G$1:$G$1001,,0)</f>
        <v>Ireland</v>
      </c>
      <c r="I703" t="str" cm="1">
        <f t="array" ref="I703">INDEX(products!$A$1:$G$49,MATCH(orders!$D703,products!$A$1:$A$49,0),MATCH(orders!I$1,products!$A$1:$G$1,0))</f>
        <v>Ara</v>
      </c>
      <c r="J703" t="str" cm="1">
        <f t="array" ref="J703">INDEX(products!$A$1:$G$49,MATCH(orders!$D703,products!$A$1:$A$49,0),MATCH(orders!J$1,products!$A$1:$G$1,0))</f>
        <v>D</v>
      </c>
      <c r="K703" cm="1">
        <f t="array" ref="K703">INDEX(products!$A$1:$G$49,MATCH(orders!$D703,products!$A$1:$A$49,0),MATCH(orders!K$1,products!$A$1:$G$1,0))</f>
        <v>0.5</v>
      </c>
      <c r="L703" s="4" cm="1">
        <f t="array" ref="L703">INDEX(products!$A$1:$G$49,MATCH(orders!$D703,products!$A$1:$A$49,0),MATCH(orders!L$1,products!$A$1:$G$1,0))</f>
        <v>5.97</v>
      </c>
      <c r="M703" s="4">
        <f t="shared" si="30"/>
        <v>29.85</v>
      </c>
      <c r="N703" t="str">
        <f t="shared" si="31"/>
        <v>Arabica</v>
      </c>
      <c r="O703" t="str">
        <f t="shared" si="32"/>
        <v>Dark</v>
      </c>
      <c r="P703" s="5" t="str">
        <f>IF(_xlfn.XLOOKUP(Orders[[#This Row],[Customer ID]],customers!A703:A1702,customers!I703:I1702,"")="Yes","Yes","No")</f>
        <v>Yes</v>
      </c>
    </row>
    <row r="704" spans="1:16">
      <c r="A704" s="2" t="s">
        <v>1409</v>
      </c>
      <c r="B704" s="3">
        <v>43661</v>
      </c>
      <c r="C704" s="2" t="s">
        <v>1410</v>
      </c>
      <c r="D704" t="s">
        <v>237</v>
      </c>
      <c r="E704" s="2">
        <v>1</v>
      </c>
      <c r="F704" s="2">
        <f>_xlfn.XLOOKUP(C704,customers!$A$1:$A$1001,customers!B703:B1703)</f>
        <v>0</v>
      </c>
      <c r="G704" s="2" t="str">
        <f>IF(_xlfn.XLOOKUP(C704,customers!$A$1:$A$1001,customers!$C$1:$C$1001,0)=0,"",(_xlfn.XLOOKUP(C704,customers!$A$1:$A$1001,customers!$C$1:$C$1001,0)))</f>
        <v>vdunningji@independent.co.uk</v>
      </c>
      <c r="H704" s="2" t="str">
        <f>_xlfn.XLOOKUP(C704,customers!$A$1:$A$1001,customers!$G$1:$G$1001,,0)</f>
        <v>United States</v>
      </c>
      <c r="I704" t="str" cm="1">
        <f t="array" ref="I704">INDEX(products!$A$1:$G$49,MATCH(orders!$D704,products!$A$1:$A$49,0),MATCH(orders!I$1,products!$A$1:$G$1,0))</f>
        <v>Ara</v>
      </c>
      <c r="J704" t="str" cm="1">
        <f t="array" ref="J704">INDEX(products!$A$1:$G$49,MATCH(orders!$D704,products!$A$1:$A$49,0),MATCH(orders!J$1,products!$A$1:$G$1,0))</f>
        <v>L</v>
      </c>
      <c r="K704" cm="1">
        <f t="array" ref="K704">INDEX(products!$A$1:$G$49,MATCH(orders!$D704,products!$A$1:$A$49,0),MATCH(orders!K$1,products!$A$1:$G$1,0))</f>
        <v>0.5</v>
      </c>
      <c r="L704" s="4" cm="1">
        <f t="array" ref="L704">INDEX(products!$A$1:$G$49,MATCH(orders!$D704,products!$A$1:$A$49,0),MATCH(orders!L$1,products!$A$1:$G$1,0))</f>
        <v>7.77</v>
      </c>
      <c r="M704" s="4">
        <f t="shared" si="30"/>
        <v>7.77</v>
      </c>
      <c r="N704" t="str">
        <f t="shared" si="31"/>
        <v>Arabica</v>
      </c>
      <c r="O704" t="str">
        <f t="shared" si="32"/>
        <v>Light</v>
      </c>
      <c r="P704" s="5" t="str">
        <f>IF(_xlfn.XLOOKUP(Orders[[#This Row],[Customer ID]],customers!A704:A1703,customers!I704:I1703,"")="Yes","Yes","No")</f>
        <v>Yes</v>
      </c>
    </row>
    <row r="705" spans="1:16">
      <c r="A705" s="2" t="s">
        <v>1411</v>
      </c>
      <c r="B705" s="3">
        <v>43506</v>
      </c>
      <c r="C705" s="2" t="s">
        <v>1412</v>
      </c>
      <c r="D705" t="s">
        <v>154</v>
      </c>
      <c r="E705" s="2">
        <v>4</v>
      </c>
      <c r="F705" s="2">
        <f>_xlfn.XLOOKUP(C705,customers!$A$1:$A$1001,customers!B704:B1704)</f>
        <v>0</v>
      </c>
      <c r="G705" s="2" t="str">
        <f>IF(_xlfn.XLOOKUP(C705,customers!$A$1:$A$1001,customers!$C$1:$C$1001,0)=0,"",(_xlfn.XLOOKUP(C705,customers!$A$1:$A$1001,customers!$C$1:$C$1001,0)))</f>
        <v/>
      </c>
      <c r="H705" s="2" t="str">
        <f>_xlfn.XLOOKUP(C705,customers!$A$1:$A$1001,customers!$G$1:$G$1001,,0)</f>
        <v>Ireland</v>
      </c>
      <c r="I705" t="str" cm="1">
        <f t="array" ref="I705">INDEX(products!$A$1:$G$49,MATCH(orders!$D705,products!$A$1:$A$49,0),MATCH(orders!I$1,products!$A$1:$G$1,0))</f>
        <v>Lib</v>
      </c>
      <c r="J705" t="str" cm="1">
        <f t="array" ref="J705">INDEX(products!$A$1:$G$49,MATCH(orders!$D705,products!$A$1:$A$49,0),MATCH(orders!J$1,products!$A$1:$G$1,0))</f>
        <v>D</v>
      </c>
      <c r="K705" cm="1">
        <f t="array" ref="K705">INDEX(products!$A$1:$G$49,MATCH(orders!$D705,products!$A$1:$A$49,0),MATCH(orders!K$1,products!$A$1:$G$1,0))</f>
        <v>2.5</v>
      </c>
      <c r="L705" s="4" cm="1">
        <f t="array" ref="L705">INDEX(products!$A$1:$G$49,MATCH(orders!$D705,products!$A$1:$A$49,0),MATCH(orders!L$1,products!$A$1:$G$1,0))</f>
        <v>29.785</v>
      </c>
      <c r="M705" s="4">
        <f t="shared" si="30"/>
        <v>119.14</v>
      </c>
      <c r="N705" t="str">
        <f t="shared" si="31"/>
        <v>Liberica</v>
      </c>
      <c r="O705" t="str">
        <f t="shared" si="32"/>
        <v>Dark</v>
      </c>
      <c r="P705" s="5" t="str">
        <f>IF(_xlfn.XLOOKUP(Orders[[#This Row],[Customer ID]],customers!A705:A1704,customers!I705:I1704,"")="Yes","Yes","No")</f>
        <v>Yes</v>
      </c>
    </row>
    <row r="706" spans="1:16">
      <c r="A706" s="2" t="s">
        <v>1413</v>
      </c>
      <c r="B706" s="3">
        <v>44716</v>
      </c>
      <c r="C706" s="2" t="s">
        <v>1414</v>
      </c>
      <c r="D706" t="s">
        <v>96</v>
      </c>
      <c r="E706" s="2">
        <v>6</v>
      </c>
      <c r="F706" s="2">
        <f>_xlfn.XLOOKUP(C706,customers!$A$1:$A$1001,customers!B705:B1705)</f>
        <v>0</v>
      </c>
      <c r="G706" s="2" t="str">
        <f>IF(_xlfn.XLOOKUP(C706,customers!$A$1:$A$1001,customers!$C$1:$C$1001,0)=0,"",(_xlfn.XLOOKUP(C706,customers!$A$1:$A$1001,customers!$C$1:$C$1001,0)))</f>
        <v/>
      </c>
      <c r="H706" s="2" t="str">
        <f>_xlfn.XLOOKUP(C706,customers!$A$1:$A$1001,customers!$G$1:$G$1001,,0)</f>
        <v>United States</v>
      </c>
      <c r="I706" t="str" cm="1">
        <f t="array" ref="I706">INDEX(products!$A$1:$G$49,MATCH(orders!$D706,products!$A$1:$A$49,0),MATCH(orders!I$1,products!$A$1:$G$1,0))</f>
        <v>Exc</v>
      </c>
      <c r="J706" t="str" cm="1">
        <f t="array" ref="J706">INDEX(products!$A$1:$G$49,MATCH(orders!$D706,products!$A$1:$A$49,0),MATCH(orders!J$1,products!$A$1:$G$1,0))</f>
        <v>D</v>
      </c>
      <c r="K706" cm="1">
        <f t="array" ref="K706">INDEX(products!$A$1:$G$49,MATCH(orders!$D706,products!$A$1:$A$49,0),MATCH(orders!K$1,products!$A$1:$G$1,0))</f>
        <v>0.2</v>
      </c>
      <c r="L706" s="4" cm="1">
        <f t="array" ref="L706">INDEX(products!$A$1:$G$49,MATCH(orders!$D706,products!$A$1:$A$49,0),MATCH(orders!L$1,products!$A$1:$G$1,0))</f>
        <v>3.645</v>
      </c>
      <c r="M706" s="4">
        <f t="shared" si="30"/>
        <v>21.87</v>
      </c>
      <c r="N706" t="str">
        <f t="shared" si="31"/>
        <v>Excelsa</v>
      </c>
      <c r="O706" t="str">
        <f t="shared" si="32"/>
        <v>Dark</v>
      </c>
      <c r="P706" s="5" t="str">
        <f>IF(_xlfn.XLOOKUP(Orders[[#This Row],[Customer ID]],customers!A706:A1705,customers!I706:I1705,"")="Yes","Yes","No")</f>
        <v>Yes</v>
      </c>
    </row>
    <row r="707" spans="1:16">
      <c r="A707" s="2" t="s">
        <v>1415</v>
      </c>
      <c r="B707" s="3">
        <v>44114</v>
      </c>
      <c r="C707" s="2" t="s">
        <v>1416</v>
      </c>
      <c r="D707" t="s">
        <v>221</v>
      </c>
      <c r="E707" s="2">
        <v>2</v>
      </c>
      <c r="F707" s="2">
        <f>_xlfn.XLOOKUP(C707,customers!$A$1:$A$1001,customers!B706:B1706)</f>
        <v>0</v>
      </c>
      <c r="G707" s="2" t="str">
        <f>IF(_xlfn.XLOOKUP(C707,customers!$A$1:$A$1001,customers!$C$1:$C$1001,0)=0,"",(_xlfn.XLOOKUP(C707,customers!$A$1:$A$1001,customers!$C$1:$C$1001,0)))</f>
        <v>sgehringjl@gnu.org</v>
      </c>
      <c r="H707" s="2" t="str">
        <f>_xlfn.XLOOKUP(C707,customers!$A$1:$A$1001,customers!$G$1:$G$1001,,0)</f>
        <v>United States</v>
      </c>
      <c r="I707" t="str" cm="1">
        <f t="array" ref="I707">INDEX(products!$A$1:$G$49,MATCH(orders!$D707,products!$A$1:$A$49,0),MATCH(orders!I$1,products!$A$1:$G$1,0))</f>
        <v>Exc</v>
      </c>
      <c r="J707" t="str" cm="1">
        <f t="array" ref="J707">INDEX(products!$A$1:$G$49,MATCH(orders!$D707,products!$A$1:$A$49,0),MATCH(orders!J$1,products!$A$1:$G$1,0))</f>
        <v>L</v>
      </c>
      <c r="K707" cm="1">
        <f t="array" ref="K707">INDEX(products!$A$1:$G$49,MATCH(orders!$D707,products!$A$1:$A$49,0),MATCH(orders!K$1,products!$A$1:$G$1,0))</f>
        <v>0.5</v>
      </c>
      <c r="L707" s="4" cm="1">
        <f t="array" ref="L707">INDEX(products!$A$1:$G$49,MATCH(orders!$D707,products!$A$1:$A$49,0),MATCH(orders!L$1,products!$A$1:$G$1,0))</f>
        <v>8.91</v>
      </c>
      <c r="M707" s="4">
        <f t="shared" ref="M707:M770" si="33">L707*E707</f>
        <v>17.82</v>
      </c>
      <c r="N707" t="str">
        <f t="shared" ref="N707:N770" si="34">IF(I707="Rob","Robusta",IF(I707="Exc","Excelsa",IF(I707="Ara","Arabica",IF(I707="Lib","Liberica",""))))</f>
        <v>Excelsa</v>
      </c>
      <c r="O707" t="str">
        <f t="shared" ref="O707:O770" si="35">IF(J707="M","Medium",IF(J707="L","Light",IF(J707="D","Dark","")))</f>
        <v>Light</v>
      </c>
      <c r="P707" s="5" t="str">
        <f>IF(_xlfn.XLOOKUP(Orders[[#This Row],[Customer ID]],customers!A707:A1706,customers!I707:I1706,"")="Yes","Yes","No")</f>
        <v>No</v>
      </c>
    </row>
    <row r="708" spans="1:16">
      <c r="A708" s="2" t="s">
        <v>1417</v>
      </c>
      <c r="B708" s="3">
        <v>44353</v>
      </c>
      <c r="C708" s="2" t="s">
        <v>1418</v>
      </c>
      <c r="D708" t="s">
        <v>109</v>
      </c>
      <c r="E708" s="2">
        <v>3</v>
      </c>
      <c r="F708" s="2">
        <f>_xlfn.XLOOKUP(C708,customers!$A$1:$A$1001,customers!B707:B1707)</f>
        <v>0</v>
      </c>
      <c r="G708" s="2" t="str">
        <f>IF(_xlfn.XLOOKUP(C708,customers!$A$1:$A$1001,customers!$C$1:$C$1001,0)=0,"",(_xlfn.XLOOKUP(C708,customers!$A$1:$A$1001,customers!$C$1:$C$1001,0)))</f>
        <v>bfallowesjm@purevolume.com</v>
      </c>
      <c r="H708" s="2" t="str">
        <f>_xlfn.XLOOKUP(C708,customers!$A$1:$A$1001,customers!$G$1:$G$1001,,0)</f>
        <v>United States</v>
      </c>
      <c r="I708" t="str" cm="1">
        <f t="array" ref="I708">INDEX(products!$A$1:$G$49,MATCH(orders!$D708,products!$A$1:$A$49,0),MATCH(orders!I$1,products!$A$1:$G$1,0))</f>
        <v>Exc</v>
      </c>
      <c r="J708" t="str" cm="1">
        <f t="array" ref="J708">INDEX(products!$A$1:$G$49,MATCH(orders!$D708,products!$A$1:$A$49,0),MATCH(orders!J$1,products!$A$1:$G$1,0))</f>
        <v>M</v>
      </c>
      <c r="K708" cm="1">
        <f t="array" ref="K708">INDEX(products!$A$1:$G$49,MATCH(orders!$D708,products!$A$1:$A$49,0),MATCH(orders!K$1,products!$A$1:$G$1,0))</f>
        <v>0.2</v>
      </c>
      <c r="L708" s="4" cm="1">
        <f t="array" ref="L708">INDEX(products!$A$1:$G$49,MATCH(orders!$D708,products!$A$1:$A$49,0),MATCH(orders!L$1,products!$A$1:$G$1,0))</f>
        <v>4.125</v>
      </c>
      <c r="M708" s="4">
        <f t="shared" si="33"/>
        <v>12.375</v>
      </c>
      <c r="N708" t="str">
        <f t="shared" si="34"/>
        <v>Excelsa</v>
      </c>
      <c r="O708" t="str">
        <f t="shared" si="35"/>
        <v>Medium</v>
      </c>
      <c r="P708" s="5" t="str">
        <f>IF(_xlfn.XLOOKUP(Orders[[#This Row],[Customer ID]],customers!A708:A1707,customers!I708:I1707,"")="Yes","Yes","No")</f>
        <v>No</v>
      </c>
    </row>
    <row r="709" spans="1:16">
      <c r="A709" s="2" t="s">
        <v>1419</v>
      </c>
      <c r="B709" s="3">
        <v>43540</v>
      </c>
      <c r="C709" s="2" t="s">
        <v>1420</v>
      </c>
      <c r="D709" t="s">
        <v>58</v>
      </c>
      <c r="E709" s="2">
        <v>2</v>
      </c>
      <c r="F709" s="2">
        <f>_xlfn.XLOOKUP(C709,customers!$A$1:$A$1001,customers!B708:B1708)</f>
        <v>0</v>
      </c>
      <c r="G709" s="2" t="str">
        <f>IF(_xlfn.XLOOKUP(C709,customers!$A$1:$A$1001,customers!$C$1:$C$1001,0)=0,"",(_xlfn.XLOOKUP(C709,customers!$A$1:$A$1001,customers!$C$1:$C$1001,0)))</f>
        <v/>
      </c>
      <c r="H709" s="2" t="str">
        <f>_xlfn.XLOOKUP(C709,customers!$A$1:$A$1001,customers!$G$1:$G$1001,,0)</f>
        <v>Ireland</v>
      </c>
      <c r="I709" t="str" cm="1">
        <f t="array" ref="I709">INDEX(products!$A$1:$G$49,MATCH(orders!$D709,products!$A$1:$A$49,0),MATCH(orders!I$1,products!$A$1:$G$1,0))</f>
        <v>Lib</v>
      </c>
      <c r="J709" t="str" cm="1">
        <f t="array" ref="J709">INDEX(products!$A$1:$G$49,MATCH(orders!$D709,products!$A$1:$A$49,0),MATCH(orders!J$1,products!$A$1:$G$1,0))</f>
        <v>D</v>
      </c>
      <c r="K709" cm="1">
        <f t="array" ref="K709">INDEX(products!$A$1:$G$49,MATCH(orders!$D709,products!$A$1:$A$49,0),MATCH(orders!K$1,products!$A$1:$G$1,0))</f>
        <v>1</v>
      </c>
      <c r="L709" s="4" cm="1">
        <f t="array" ref="L709">INDEX(products!$A$1:$G$49,MATCH(orders!$D709,products!$A$1:$A$49,0),MATCH(orders!L$1,products!$A$1:$G$1,0))</f>
        <v>12.95</v>
      </c>
      <c r="M709" s="4">
        <f t="shared" si="33"/>
        <v>25.9</v>
      </c>
      <c r="N709" t="str">
        <f t="shared" si="34"/>
        <v>Liberica</v>
      </c>
      <c r="O709" t="str">
        <f t="shared" si="35"/>
        <v>Dark</v>
      </c>
      <c r="P709" s="5" t="str">
        <f>IF(_xlfn.XLOOKUP(Orders[[#This Row],[Customer ID]],customers!A709:A1708,customers!I709:I1708,"")="Yes","Yes","No")</f>
        <v>No</v>
      </c>
    </row>
    <row r="710" spans="1:16">
      <c r="A710" s="2" t="s">
        <v>1421</v>
      </c>
      <c r="B710" s="3">
        <v>43804</v>
      </c>
      <c r="C710" s="2" t="s">
        <v>1422</v>
      </c>
      <c r="D710" t="s">
        <v>112</v>
      </c>
      <c r="E710" s="2">
        <v>2</v>
      </c>
      <c r="F710" s="2">
        <f>_xlfn.XLOOKUP(C710,customers!$A$1:$A$1001,customers!B709:B1709)</f>
        <v>0</v>
      </c>
      <c r="G710" s="2" t="str">
        <f>IF(_xlfn.XLOOKUP(C710,customers!$A$1:$A$1001,customers!$C$1:$C$1001,0)=0,"",(_xlfn.XLOOKUP(C710,customers!$A$1:$A$1001,customers!$C$1:$C$1001,0)))</f>
        <v>sdejo@newsvine.com</v>
      </c>
      <c r="H710" s="2" t="str">
        <f>_xlfn.XLOOKUP(C710,customers!$A$1:$A$1001,customers!$G$1:$G$1001,,0)</f>
        <v>United States</v>
      </c>
      <c r="I710" t="str" cm="1">
        <f t="array" ref="I710">INDEX(products!$A$1:$G$49,MATCH(orders!$D710,products!$A$1:$A$49,0),MATCH(orders!I$1,products!$A$1:$G$1,0))</f>
        <v>Ara</v>
      </c>
      <c r="J710" t="str" cm="1">
        <f t="array" ref="J710">INDEX(products!$A$1:$G$49,MATCH(orders!$D710,products!$A$1:$A$49,0),MATCH(orders!J$1,products!$A$1:$G$1,0))</f>
        <v>M</v>
      </c>
      <c r="K710" cm="1">
        <f t="array" ref="K710">INDEX(products!$A$1:$G$49,MATCH(orders!$D710,products!$A$1:$A$49,0),MATCH(orders!K$1,products!$A$1:$G$1,0))</f>
        <v>0.5</v>
      </c>
      <c r="L710" s="4" cm="1">
        <f t="array" ref="L710">INDEX(products!$A$1:$G$49,MATCH(orders!$D710,products!$A$1:$A$49,0),MATCH(orders!L$1,products!$A$1:$G$1,0))</f>
        <v>6.75</v>
      </c>
      <c r="M710" s="4">
        <f t="shared" si="33"/>
        <v>13.5</v>
      </c>
      <c r="N710" t="str">
        <f t="shared" si="34"/>
        <v>Arabica</v>
      </c>
      <c r="O710" t="str">
        <f t="shared" si="35"/>
        <v>Medium</v>
      </c>
      <c r="P710" s="5" t="str">
        <f>IF(_xlfn.XLOOKUP(Orders[[#This Row],[Customer ID]],customers!A710:A1709,customers!I710:I1709,"")="Yes","Yes","No")</f>
        <v>Yes</v>
      </c>
    </row>
    <row r="711" spans="1:16">
      <c r="A711" s="2" t="s">
        <v>1423</v>
      </c>
      <c r="B711" s="3">
        <v>43485</v>
      </c>
      <c r="C711" s="2" t="s">
        <v>1424</v>
      </c>
      <c r="D711" t="s">
        <v>221</v>
      </c>
      <c r="E711" s="2">
        <v>2</v>
      </c>
      <c r="F711" s="2">
        <f>_xlfn.XLOOKUP(C711,customers!$A$1:$A$1001,customers!B710:B1710)</f>
        <v>0</v>
      </c>
      <c r="G711" s="2" t="str">
        <f>IF(_xlfn.XLOOKUP(C711,customers!$A$1:$A$1001,customers!$C$1:$C$1001,0)=0,"",(_xlfn.XLOOKUP(C711,customers!$A$1:$A$1001,customers!$C$1:$C$1001,0)))</f>
        <v/>
      </c>
      <c r="H711" s="2" t="str">
        <f>_xlfn.XLOOKUP(C711,customers!$A$1:$A$1001,customers!$G$1:$G$1001,,0)</f>
        <v>United States</v>
      </c>
      <c r="I711" t="str" cm="1">
        <f t="array" ref="I711">INDEX(products!$A$1:$G$49,MATCH(orders!$D711,products!$A$1:$A$49,0),MATCH(orders!I$1,products!$A$1:$G$1,0))</f>
        <v>Exc</v>
      </c>
      <c r="J711" t="str" cm="1">
        <f t="array" ref="J711">INDEX(products!$A$1:$G$49,MATCH(orders!$D711,products!$A$1:$A$49,0),MATCH(orders!J$1,products!$A$1:$G$1,0))</f>
        <v>L</v>
      </c>
      <c r="K711" cm="1">
        <f t="array" ref="K711">INDEX(products!$A$1:$G$49,MATCH(orders!$D711,products!$A$1:$A$49,0),MATCH(orders!K$1,products!$A$1:$G$1,0))</f>
        <v>0.5</v>
      </c>
      <c r="L711" s="4" cm="1">
        <f t="array" ref="L711">INDEX(products!$A$1:$G$49,MATCH(orders!$D711,products!$A$1:$A$49,0),MATCH(orders!L$1,products!$A$1:$G$1,0))</f>
        <v>8.91</v>
      </c>
      <c r="M711" s="4">
        <f t="shared" si="33"/>
        <v>17.82</v>
      </c>
      <c r="N711" t="str">
        <f t="shared" si="34"/>
        <v>Excelsa</v>
      </c>
      <c r="O711" t="str">
        <f t="shared" si="35"/>
        <v>Light</v>
      </c>
      <c r="P711" s="5" t="str">
        <f>IF(_xlfn.XLOOKUP(Orders[[#This Row],[Customer ID]],customers!A711:A1710,customers!I711:I1710,"")="Yes","Yes","No")</f>
        <v>Yes</v>
      </c>
    </row>
    <row r="712" spans="1:16">
      <c r="A712" s="2" t="s">
        <v>1425</v>
      </c>
      <c r="B712" s="3">
        <v>44655</v>
      </c>
      <c r="C712" s="2" t="s">
        <v>1426</v>
      </c>
      <c r="D712" t="s">
        <v>48</v>
      </c>
      <c r="E712" s="2">
        <v>3</v>
      </c>
      <c r="F712" s="2">
        <f>_xlfn.XLOOKUP(C712,customers!$A$1:$A$1001,customers!B711:B1711)</f>
        <v>0</v>
      </c>
      <c r="G712" s="2" t="str">
        <f>IF(_xlfn.XLOOKUP(C712,customers!$A$1:$A$1001,customers!$C$1:$C$1001,0)=0,"",(_xlfn.XLOOKUP(C712,customers!$A$1:$A$1001,customers!$C$1:$C$1001,0)))</f>
        <v>scountjq@nba.com</v>
      </c>
      <c r="H712" s="2" t="str">
        <f>_xlfn.XLOOKUP(C712,customers!$A$1:$A$1001,customers!$G$1:$G$1001,,0)</f>
        <v>United States</v>
      </c>
      <c r="I712" t="str" cm="1">
        <f t="array" ref="I712">INDEX(products!$A$1:$G$49,MATCH(orders!$D712,products!$A$1:$A$49,0),MATCH(orders!I$1,products!$A$1:$G$1,0))</f>
        <v>Exc</v>
      </c>
      <c r="J712" t="str" cm="1">
        <f t="array" ref="J712">INDEX(products!$A$1:$G$49,MATCH(orders!$D712,products!$A$1:$A$49,0),MATCH(orders!J$1,products!$A$1:$G$1,0))</f>
        <v>M</v>
      </c>
      <c r="K712" cm="1">
        <f t="array" ref="K712">INDEX(products!$A$1:$G$49,MATCH(orders!$D712,products!$A$1:$A$49,0),MATCH(orders!K$1,products!$A$1:$G$1,0))</f>
        <v>0.5</v>
      </c>
      <c r="L712" s="4" cm="1">
        <f t="array" ref="L712">INDEX(products!$A$1:$G$49,MATCH(orders!$D712,products!$A$1:$A$49,0),MATCH(orders!L$1,products!$A$1:$G$1,0))</f>
        <v>8.25</v>
      </c>
      <c r="M712" s="4">
        <f t="shared" si="33"/>
        <v>24.75</v>
      </c>
      <c r="N712" t="str">
        <f t="shared" si="34"/>
        <v>Excelsa</v>
      </c>
      <c r="O712" t="str">
        <f t="shared" si="35"/>
        <v>Medium</v>
      </c>
      <c r="P712" s="5" t="str">
        <f>IF(_xlfn.XLOOKUP(Orders[[#This Row],[Customer ID]],customers!A712:A1711,customers!I712:I1711,"")="Yes","Yes","No")</f>
        <v>No</v>
      </c>
    </row>
    <row r="713" spans="1:16">
      <c r="A713" s="2" t="s">
        <v>1427</v>
      </c>
      <c r="B713" s="3">
        <v>44600</v>
      </c>
      <c r="C713" s="2" t="s">
        <v>1428</v>
      </c>
      <c r="D713" t="s">
        <v>207</v>
      </c>
      <c r="E713" s="2">
        <v>6</v>
      </c>
      <c r="F713" s="2">
        <f>_xlfn.XLOOKUP(C713,customers!$A$1:$A$1001,customers!B712:B1712)</f>
        <v>0</v>
      </c>
      <c r="G713" s="2" t="str">
        <f>IF(_xlfn.XLOOKUP(C713,customers!$A$1:$A$1001,customers!$C$1:$C$1001,0)=0,"",(_xlfn.XLOOKUP(C713,customers!$A$1:$A$1001,customers!$C$1:$C$1001,0)))</f>
        <v>sraglesjr@blogtalkradio.com</v>
      </c>
      <c r="H713" s="2" t="str">
        <f>_xlfn.XLOOKUP(C713,customers!$A$1:$A$1001,customers!$G$1:$G$1001,,0)</f>
        <v>United States</v>
      </c>
      <c r="I713" t="str" cm="1">
        <f t="array" ref="I713">INDEX(products!$A$1:$G$49,MATCH(orders!$D713,products!$A$1:$A$49,0),MATCH(orders!I$1,products!$A$1:$G$1,0))</f>
        <v>Rob</v>
      </c>
      <c r="J713" t="str" cm="1">
        <f t="array" ref="J713">INDEX(products!$A$1:$G$49,MATCH(orders!$D713,products!$A$1:$A$49,0),MATCH(orders!J$1,products!$A$1:$G$1,0))</f>
        <v>M</v>
      </c>
      <c r="K713" cm="1">
        <f t="array" ref="K713">INDEX(products!$A$1:$G$49,MATCH(orders!$D713,products!$A$1:$A$49,0),MATCH(orders!K$1,products!$A$1:$G$1,0))</f>
        <v>0.2</v>
      </c>
      <c r="L713" s="4" cm="1">
        <f t="array" ref="L713">INDEX(products!$A$1:$G$49,MATCH(orders!$D713,products!$A$1:$A$49,0),MATCH(orders!L$1,products!$A$1:$G$1,0))</f>
        <v>2.985</v>
      </c>
      <c r="M713" s="4">
        <f t="shared" si="33"/>
        <v>17.91</v>
      </c>
      <c r="N713" t="str">
        <f t="shared" si="34"/>
        <v>Robusta</v>
      </c>
      <c r="O713" t="str">
        <f t="shared" si="35"/>
        <v>Medium</v>
      </c>
      <c r="P713" s="5" t="str">
        <f>IF(_xlfn.XLOOKUP(Orders[[#This Row],[Customer ID]],customers!A713:A1712,customers!I713:I1712,"")="Yes","Yes","No")</f>
        <v>No</v>
      </c>
    </row>
    <row r="714" spans="1:16">
      <c r="A714" s="2" t="s">
        <v>1429</v>
      </c>
      <c r="B714" s="3">
        <v>43646</v>
      </c>
      <c r="C714" s="2" t="s">
        <v>1430</v>
      </c>
      <c r="D714" t="s">
        <v>48</v>
      </c>
      <c r="E714" s="2">
        <v>2</v>
      </c>
      <c r="F714" s="2">
        <f>_xlfn.XLOOKUP(C714,customers!$A$1:$A$1001,customers!B713:B1713)</f>
        <v>0</v>
      </c>
      <c r="G714" s="2" t="str">
        <f>IF(_xlfn.XLOOKUP(C714,customers!$A$1:$A$1001,customers!$C$1:$C$1001,0)=0,"",(_xlfn.XLOOKUP(C714,customers!$A$1:$A$1001,customers!$C$1:$C$1001,0)))</f>
        <v/>
      </c>
      <c r="H714" s="2" t="str">
        <f>_xlfn.XLOOKUP(C714,customers!$A$1:$A$1001,customers!$G$1:$G$1001,,0)</f>
        <v>United Kingdom</v>
      </c>
      <c r="I714" t="str" cm="1">
        <f t="array" ref="I714">INDEX(products!$A$1:$G$49,MATCH(orders!$D714,products!$A$1:$A$49,0),MATCH(orders!I$1,products!$A$1:$G$1,0))</f>
        <v>Exc</v>
      </c>
      <c r="J714" t="str" cm="1">
        <f t="array" ref="J714">INDEX(products!$A$1:$G$49,MATCH(orders!$D714,products!$A$1:$A$49,0),MATCH(orders!J$1,products!$A$1:$G$1,0))</f>
        <v>M</v>
      </c>
      <c r="K714" cm="1">
        <f t="array" ref="K714">INDEX(products!$A$1:$G$49,MATCH(orders!$D714,products!$A$1:$A$49,0),MATCH(orders!K$1,products!$A$1:$G$1,0))</f>
        <v>0.5</v>
      </c>
      <c r="L714" s="4" cm="1">
        <f t="array" ref="L714">INDEX(products!$A$1:$G$49,MATCH(orders!$D714,products!$A$1:$A$49,0),MATCH(orders!L$1,products!$A$1:$G$1,0))</f>
        <v>8.25</v>
      </c>
      <c r="M714" s="4">
        <f t="shared" si="33"/>
        <v>16.5</v>
      </c>
      <c r="N714" t="str">
        <f t="shared" si="34"/>
        <v>Excelsa</v>
      </c>
      <c r="O714" t="str">
        <f t="shared" si="35"/>
        <v>Medium</v>
      </c>
      <c r="P714" s="5" t="str">
        <f>IF(_xlfn.XLOOKUP(Orders[[#This Row],[Customer ID]],customers!A714:A1713,customers!I714:I1713,"")="Yes","Yes","No")</f>
        <v>No</v>
      </c>
    </row>
    <row r="715" spans="1:16">
      <c r="A715" s="2" t="s">
        <v>1431</v>
      </c>
      <c r="B715" s="3">
        <v>43960</v>
      </c>
      <c r="C715" s="2" t="s">
        <v>1432</v>
      </c>
      <c r="D715" t="s">
        <v>207</v>
      </c>
      <c r="E715" s="2">
        <v>1</v>
      </c>
      <c r="F715" s="2">
        <f>_xlfn.XLOOKUP(C715,customers!$A$1:$A$1001,customers!B714:B1714)</f>
        <v>0</v>
      </c>
      <c r="G715" s="2" t="str">
        <f>IF(_xlfn.XLOOKUP(C715,customers!$A$1:$A$1001,customers!$C$1:$C$1001,0)=0,"",(_xlfn.XLOOKUP(C715,customers!$A$1:$A$1001,customers!$C$1:$C$1001,0)))</f>
        <v>sbruunjt@blogtalkradio.com</v>
      </c>
      <c r="H715" s="2" t="str">
        <f>_xlfn.XLOOKUP(C715,customers!$A$1:$A$1001,customers!$G$1:$G$1001,,0)</f>
        <v>United States</v>
      </c>
      <c r="I715" t="str" cm="1">
        <f t="array" ref="I715">INDEX(products!$A$1:$G$49,MATCH(orders!$D715,products!$A$1:$A$49,0),MATCH(orders!I$1,products!$A$1:$G$1,0))</f>
        <v>Rob</v>
      </c>
      <c r="J715" t="str" cm="1">
        <f t="array" ref="J715">INDEX(products!$A$1:$G$49,MATCH(orders!$D715,products!$A$1:$A$49,0),MATCH(orders!J$1,products!$A$1:$G$1,0))</f>
        <v>M</v>
      </c>
      <c r="K715" cm="1">
        <f t="array" ref="K715">INDEX(products!$A$1:$G$49,MATCH(orders!$D715,products!$A$1:$A$49,0),MATCH(orders!K$1,products!$A$1:$G$1,0))</f>
        <v>0.2</v>
      </c>
      <c r="L715" s="4" cm="1">
        <f t="array" ref="L715">INDEX(products!$A$1:$G$49,MATCH(orders!$D715,products!$A$1:$A$49,0),MATCH(orders!L$1,products!$A$1:$G$1,0))</f>
        <v>2.985</v>
      </c>
      <c r="M715" s="4">
        <f t="shared" si="33"/>
        <v>2.985</v>
      </c>
      <c r="N715" t="str">
        <f t="shared" si="34"/>
        <v>Robusta</v>
      </c>
      <c r="O715" t="str">
        <f t="shared" si="35"/>
        <v>Medium</v>
      </c>
      <c r="P715" s="5" t="str">
        <f>IF(_xlfn.XLOOKUP(Orders[[#This Row],[Customer ID]],customers!A715:A1714,customers!I715:I1714,"")="Yes","Yes","No")</f>
        <v>No</v>
      </c>
    </row>
    <row r="716" spans="1:16">
      <c r="A716" s="2" t="s">
        <v>1433</v>
      </c>
      <c r="B716" s="3">
        <v>44358</v>
      </c>
      <c r="C716" s="2" t="s">
        <v>1434</v>
      </c>
      <c r="D716" t="s">
        <v>96</v>
      </c>
      <c r="E716" s="2">
        <v>4</v>
      </c>
      <c r="F716" s="2">
        <f>_xlfn.XLOOKUP(C716,customers!$A$1:$A$1001,customers!B715:B1715)</f>
        <v>0</v>
      </c>
      <c r="G716" s="2" t="str">
        <f>IF(_xlfn.XLOOKUP(C716,customers!$A$1:$A$1001,customers!$C$1:$C$1001,0)=0,"",(_xlfn.XLOOKUP(C716,customers!$A$1:$A$1001,customers!$C$1:$C$1001,0)))</f>
        <v>aplluju@dagondesign.com</v>
      </c>
      <c r="H716" s="2" t="str">
        <f>_xlfn.XLOOKUP(C716,customers!$A$1:$A$1001,customers!$G$1:$G$1001,,0)</f>
        <v>Ireland</v>
      </c>
      <c r="I716" t="str" cm="1">
        <f t="array" ref="I716">INDEX(products!$A$1:$G$49,MATCH(orders!$D716,products!$A$1:$A$49,0),MATCH(orders!I$1,products!$A$1:$G$1,0))</f>
        <v>Exc</v>
      </c>
      <c r="J716" t="str" cm="1">
        <f t="array" ref="J716">INDEX(products!$A$1:$G$49,MATCH(orders!$D716,products!$A$1:$A$49,0),MATCH(orders!J$1,products!$A$1:$G$1,0))</f>
        <v>D</v>
      </c>
      <c r="K716" cm="1">
        <f t="array" ref="K716">INDEX(products!$A$1:$G$49,MATCH(orders!$D716,products!$A$1:$A$49,0),MATCH(orders!K$1,products!$A$1:$G$1,0))</f>
        <v>0.2</v>
      </c>
      <c r="L716" s="4" cm="1">
        <f t="array" ref="L716">INDEX(products!$A$1:$G$49,MATCH(orders!$D716,products!$A$1:$A$49,0),MATCH(orders!L$1,products!$A$1:$G$1,0))</f>
        <v>3.645</v>
      </c>
      <c r="M716" s="4">
        <f t="shared" si="33"/>
        <v>14.58</v>
      </c>
      <c r="N716" t="str">
        <f t="shared" si="34"/>
        <v>Excelsa</v>
      </c>
      <c r="O716" t="str">
        <f t="shared" si="35"/>
        <v>Dark</v>
      </c>
      <c r="P716" s="5" t="str">
        <f>IF(_xlfn.XLOOKUP(Orders[[#This Row],[Customer ID]],customers!A716:A1715,customers!I716:I1715,"")="Yes","Yes","No")</f>
        <v>Yes</v>
      </c>
    </row>
    <row r="717" spans="1:16">
      <c r="A717" s="2" t="s">
        <v>1435</v>
      </c>
      <c r="B717" s="3">
        <v>44504</v>
      </c>
      <c r="C717" s="2" t="s">
        <v>1436</v>
      </c>
      <c r="D717" t="s">
        <v>182</v>
      </c>
      <c r="E717" s="2">
        <v>6</v>
      </c>
      <c r="F717" s="2">
        <f>_xlfn.XLOOKUP(C717,customers!$A$1:$A$1001,customers!B716:B1716)</f>
        <v>0</v>
      </c>
      <c r="G717" s="2" t="str">
        <f>IF(_xlfn.XLOOKUP(C717,customers!$A$1:$A$1001,customers!$C$1:$C$1001,0)=0,"",(_xlfn.XLOOKUP(C717,customers!$A$1:$A$1001,customers!$C$1:$C$1001,0)))</f>
        <v>gcornierjv@techcrunch.com</v>
      </c>
      <c r="H717" s="2" t="str">
        <f>_xlfn.XLOOKUP(C717,customers!$A$1:$A$1001,customers!$G$1:$G$1001,,0)</f>
        <v>United States</v>
      </c>
      <c r="I717" t="str" cm="1">
        <f t="array" ref="I717">INDEX(products!$A$1:$G$49,MATCH(orders!$D717,products!$A$1:$A$49,0),MATCH(orders!I$1,products!$A$1:$G$1,0))</f>
        <v>Exc</v>
      </c>
      <c r="J717" t="str" cm="1">
        <f t="array" ref="J717">INDEX(products!$A$1:$G$49,MATCH(orders!$D717,products!$A$1:$A$49,0),MATCH(orders!J$1,products!$A$1:$G$1,0))</f>
        <v>L</v>
      </c>
      <c r="K717" cm="1">
        <f t="array" ref="K717">INDEX(products!$A$1:$G$49,MATCH(orders!$D717,products!$A$1:$A$49,0),MATCH(orders!K$1,products!$A$1:$G$1,0))</f>
        <v>1</v>
      </c>
      <c r="L717" s="4" cm="1">
        <f t="array" ref="L717">INDEX(products!$A$1:$G$49,MATCH(orders!$D717,products!$A$1:$A$49,0),MATCH(orders!L$1,products!$A$1:$G$1,0))</f>
        <v>14.85</v>
      </c>
      <c r="M717" s="4">
        <f t="shared" si="33"/>
        <v>89.1</v>
      </c>
      <c r="N717" t="str">
        <f t="shared" si="34"/>
        <v>Excelsa</v>
      </c>
      <c r="O717" t="str">
        <f t="shared" si="35"/>
        <v>Light</v>
      </c>
      <c r="P717" s="5" t="str">
        <f>IF(_xlfn.XLOOKUP(Orders[[#This Row],[Customer ID]],customers!A717:A1716,customers!I717:I1716,"")="Yes","Yes","No")</f>
        <v>No</v>
      </c>
    </row>
    <row r="718" spans="1:16">
      <c r="A718" s="2" t="s">
        <v>1437</v>
      </c>
      <c r="B718" s="3">
        <v>44612</v>
      </c>
      <c r="C718" s="2" t="s">
        <v>1389</v>
      </c>
      <c r="D718" t="s">
        <v>234</v>
      </c>
      <c r="E718" s="2">
        <v>3</v>
      </c>
      <c r="F718" s="2">
        <f>_xlfn.XLOOKUP(C718,customers!$A$1:$A$1001,customers!B717:B1717)</f>
        <v>0</v>
      </c>
      <c r="G718" s="2" t="str">
        <f>IF(_xlfn.XLOOKUP(C718,customers!$A$1:$A$1001,customers!$C$1:$C$1001,0)=0,"",(_xlfn.XLOOKUP(C718,customers!$A$1:$A$1001,customers!$C$1:$C$1001,0)))</f>
        <v>jdymokeje@prnewswire.com</v>
      </c>
      <c r="H718" s="2" t="str">
        <f>_xlfn.XLOOKUP(C718,customers!$A$1:$A$1001,customers!$G$1:$G$1001,,0)</f>
        <v>Ireland</v>
      </c>
      <c r="I718" t="str" cm="1">
        <f t="array" ref="I718">INDEX(products!$A$1:$G$49,MATCH(orders!$D718,products!$A$1:$A$49,0),MATCH(orders!I$1,products!$A$1:$G$1,0))</f>
        <v>Rob</v>
      </c>
      <c r="J718" t="str" cm="1">
        <f t="array" ref="J718">INDEX(products!$A$1:$G$49,MATCH(orders!$D718,products!$A$1:$A$49,0),MATCH(orders!J$1,products!$A$1:$G$1,0))</f>
        <v>L</v>
      </c>
      <c r="K718" cm="1">
        <f t="array" ref="K718">INDEX(products!$A$1:$G$49,MATCH(orders!$D718,products!$A$1:$A$49,0),MATCH(orders!K$1,products!$A$1:$G$1,0))</f>
        <v>1</v>
      </c>
      <c r="L718" s="4" cm="1">
        <f t="array" ref="L718">INDEX(products!$A$1:$G$49,MATCH(orders!$D718,products!$A$1:$A$49,0),MATCH(orders!L$1,products!$A$1:$G$1,0))</f>
        <v>11.95</v>
      </c>
      <c r="M718" s="4">
        <f t="shared" si="33"/>
        <v>35.85</v>
      </c>
      <c r="N718" t="str">
        <f t="shared" si="34"/>
        <v>Robusta</v>
      </c>
      <c r="O718" t="str">
        <f t="shared" si="35"/>
        <v>Light</v>
      </c>
      <c r="P718" s="5" t="str">
        <f>IF(_xlfn.XLOOKUP(Orders[[#This Row],[Customer ID]],customers!A718:A1717,customers!I718:I1717,"")="Yes","Yes","No")</f>
        <v>No</v>
      </c>
    </row>
    <row r="719" spans="1:16">
      <c r="A719" s="2" t="s">
        <v>1438</v>
      </c>
      <c r="B719" s="3">
        <v>43649</v>
      </c>
      <c r="C719" s="2" t="s">
        <v>1439</v>
      </c>
      <c r="D719" t="s">
        <v>163</v>
      </c>
      <c r="E719" s="2">
        <v>3</v>
      </c>
      <c r="F719" s="2">
        <f>_xlfn.XLOOKUP(C719,customers!$A$1:$A$1001,customers!B718:B1718)</f>
        <v>0</v>
      </c>
      <c r="G719" s="2" t="str">
        <f>IF(_xlfn.XLOOKUP(C719,customers!$A$1:$A$1001,customers!$C$1:$C$1001,0)=0,"",(_xlfn.XLOOKUP(C719,customers!$A$1:$A$1001,customers!$C$1:$C$1001,0)))</f>
        <v>wharvisonjx@gizmodo.com</v>
      </c>
      <c r="H719" s="2" t="str">
        <f>_xlfn.XLOOKUP(C719,customers!$A$1:$A$1001,customers!$G$1:$G$1001,,0)</f>
        <v>United States</v>
      </c>
      <c r="I719" t="str" cm="1">
        <f t="array" ref="I719">INDEX(products!$A$1:$G$49,MATCH(orders!$D719,products!$A$1:$A$49,0),MATCH(orders!I$1,products!$A$1:$G$1,0))</f>
        <v>Ara</v>
      </c>
      <c r="J719" t="str" cm="1">
        <f t="array" ref="J719">INDEX(products!$A$1:$G$49,MATCH(orders!$D719,products!$A$1:$A$49,0),MATCH(orders!J$1,products!$A$1:$G$1,0))</f>
        <v>D</v>
      </c>
      <c r="K719" cm="1">
        <f t="array" ref="K719">INDEX(products!$A$1:$G$49,MATCH(orders!$D719,products!$A$1:$A$49,0),MATCH(orders!K$1,products!$A$1:$G$1,0))</f>
        <v>2.5</v>
      </c>
      <c r="L719" s="4" cm="1">
        <f t="array" ref="L719">INDEX(products!$A$1:$G$49,MATCH(orders!$D719,products!$A$1:$A$49,0),MATCH(orders!L$1,products!$A$1:$G$1,0))</f>
        <v>22.885</v>
      </c>
      <c r="M719" s="4">
        <f t="shared" si="33"/>
        <v>68.655</v>
      </c>
      <c r="N719" t="str">
        <f t="shared" si="34"/>
        <v>Arabica</v>
      </c>
      <c r="O719" t="str">
        <f t="shared" si="35"/>
        <v>Dark</v>
      </c>
      <c r="P719" s="5" t="str">
        <f>IF(_xlfn.XLOOKUP(Orders[[#This Row],[Customer ID]],customers!A719:A1718,customers!I719:I1718,"")="Yes","Yes","No")</f>
        <v>No</v>
      </c>
    </row>
    <row r="720" spans="1:16">
      <c r="A720" s="2" t="s">
        <v>1440</v>
      </c>
      <c r="B720" s="3">
        <v>44348</v>
      </c>
      <c r="C720" s="2" t="s">
        <v>1441</v>
      </c>
      <c r="D720" t="s">
        <v>58</v>
      </c>
      <c r="E720" s="2">
        <v>3</v>
      </c>
      <c r="F720" s="2">
        <f>_xlfn.XLOOKUP(C720,customers!$A$1:$A$1001,customers!B719:B1719)</f>
        <v>0</v>
      </c>
      <c r="G720" s="2" t="str">
        <f>IF(_xlfn.XLOOKUP(C720,customers!$A$1:$A$1001,customers!$C$1:$C$1001,0)=0,"",(_xlfn.XLOOKUP(C720,customers!$A$1:$A$1001,customers!$C$1:$C$1001,0)))</f>
        <v>dheafordjy@twitpic.com</v>
      </c>
      <c r="H720" s="2" t="str">
        <f>_xlfn.XLOOKUP(C720,customers!$A$1:$A$1001,customers!$G$1:$G$1001,,0)</f>
        <v>United States</v>
      </c>
      <c r="I720" t="str" cm="1">
        <f t="array" ref="I720">INDEX(products!$A$1:$G$49,MATCH(orders!$D720,products!$A$1:$A$49,0),MATCH(orders!I$1,products!$A$1:$G$1,0))</f>
        <v>Lib</v>
      </c>
      <c r="J720" t="str" cm="1">
        <f t="array" ref="J720">INDEX(products!$A$1:$G$49,MATCH(orders!$D720,products!$A$1:$A$49,0),MATCH(orders!J$1,products!$A$1:$G$1,0))</f>
        <v>D</v>
      </c>
      <c r="K720" cm="1">
        <f t="array" ref="K720">INDEX(products!$A$1:$G$49,MATCH(orders!$D720,products!$A$1:$A$49,0),MATCH(orders!K$1,products!$A$1:$G$1,0))</f>
        <v>1</v>
      </c>
      <c r="L720" s="4" cm="1">
        <f t="array" ref="L720">INDEX(products!$A$1:$G$49,MATCH(orders!$D720,products!$A$1:$A$49,0),MATCH(orders!L$1,products!$A$1:$G$1,0))</f>
        <v>12.95</v>
      </c>
      <c r="M720" s="4">
        <f t="shared" si="33"/>
        <v>38.85</v>
      </c>
      <c r="N720" t="str">
        <f t="shared" si="34"/>
        <v>Liberica</v>
      </c>
      <c r="O720" t="str">
        <f t="shared" si="35"/>
        <v>Dark</v>
      </c>
      <c r="P720" s="5" t="str">
        <f>IF(_xlfn.XLOOKUP(Orders[[#This Row],[Customer ID]],customers!A720:A1719,customers!I720:I1719,"")="Yes","Yes","No")</f>
        <v>No</v>
      </c>
    </row>
    <row r="721" spans="1:16">
      <c r="A721" s="2" t="s">
        <v>1442</v>
      </c>
      <c r="B721" s="3">
        <v>44150</v>
      </c>
      <c r="C721" s="2" t="s">
        <v>1443</v>
      </c>
      <c r="D721" t="s">
        <v>177</v>
      </c>
      <c r="E721" s="2">
        <v>5</v>
      </c>
      <c r="F721" s="2">
        <f>_xlfn.XLOOKUP(C721,customers!$A$1:$A$1001,customers!B720:B1720)</f>
        <v>0</v>
      </c>
      <c r="G721" s="2" t="str">
        <f>IF(_xlfn.XLOOKUP(C721,customers!$A$1:$A$1001,customers!$C$1:$C$1001,0)=0,"",(_xlfn.XLOOKUP(C721,customers!$A$1:$A$1001,customers!$C$1:$C$1001,0)))</f>
        <v>gfanthamjz@hexun.com</v>
      </c>
      <c r="H721" s="2" t="str">
        <f>_xlfn.XLOOKUP(C721,customers!$A$1:$A$1001,customers!$G$1:$G$1001,,0)</f>
        <v>United States</v>
      </c>
      <c r="I721" t="str" cm="1">
        <f t="array" ref="I721">INDEX(products!$A$1:$G$49,MATCH(orders!$D721,products!$A$1:$A$49,0),MATCH(orders!I$1,products!$A$1:$G$1,0))</f>
        <v>Lib</v>
      </c>
      <c r="J721" t="str" cm="1">
        <f t="array" ref="J721">INDEX(products!$A$1:$G$49,MATCH(orders!$D721,products!$A$1:$A$49,0),MATCH(orders!J$1,products!$A$1:$G$1,0))</f>
        <v>L</v>
      </c>
      <c r="K721" cm="1">
        <f t="array" ref="K721">INDEX(products!$A$1:$G$49,MATCH(orders!$D721,products!$A$1:$A$49,0),MATCH(orders!K$1,products!$A$1:$G$1,0))</f>
        <v>1</v>
      </c>
      <c r="L721" s="4" cm="1">
        <f t="array" ref="L721">INDEX(products!$A$1:$G$49,MATCH(orders!$D721,products!$A$1:$A$49,0),MATCH(orders!L$1,products!$A$1:$G$1,0))</f>
        <v>15.85</v>
      </c>
      <c r="M721" s="4">
        <f t="shared" si="33"/>
        <v>79.25</v>
      </c>
      <c r="N721" t="str">
        <f t="shared" si="34"/>
        <v>Liberica</v>
      </c>
      <c r="O721" t="str">
        <f t="shared" si="35"/>
        <v>Light</v>
      </c>
      <c r="P721" s="5" t="str">
        <f>IF(_xlfn.XLOOKUP(Orders[[#This Row],[Customer ID]],customers!A721:A1720,customers!I721:I1720,"")="Yes","Yes","No")</f>
        <v>Yes</v>
      </c>
    </row>
    <row r="722" spans="1:16">
      <c r="A722" s="2" t="s">
        <v>1444</v>
      </c>
      <c r="B722" s="3">
        <v>44215</v>
      </c>
      <c r="C722" s="2" t="s">
        <v>1445</v>
      </c>
      <c r="D722" t="s">
        <v>61</v>
      </c>
      <c r="E722" s="2">
        <v>5</v>
      </c>
      <c r="F722" s="2">
        <f>_xlfn.XLOOKUP(C722,customers!$A$1:$A$1001,customers!B721:B1721)</f>
        <v>0</v>
      </c>
      <c r="G722" s="2" t="str">
        <f>IF(_xlfn.XLOOKUP(C722,customers!$A$1:$A$1001,customers!$C$1:$C$1001,0)=0,"",(_xlfn.XLOOKUP(C722,customers!$A$1:$A$1001,customers!$C$1:$C$1001,0)))</f>
        <v>rcrookshanksk0@unc.edu</v>
      </c>
      <c r="H722" s="2" t="str">
        <f>_xlfn.XLOOKUP(C722,customers!$A$1:$A$1001,customers!$G$1:$G$1001,,0)</f>
        <v>United States</v>
      </c>
      <c r="I722" t="str" cm="1">
        <f t="array" ref="I722">INDEX(products!$A$1:$G$49,MATCH(orders!$D722,products!$A$1:$A$49,0),MATCH(orders!I$1,products!$A$1:$G$1,0))</f>
        <v>Exc</v>
      </c>
      <c r="J722" t="str" cm="1">
        <f t="array" ref="J722">INDEX(products!$A$1:$G$49,MATCH(orders!$D722,products!$A$1:$A$49,0),MATCH(orders!J$1,products!$A$1:$G$1,0))</f>
        <v>D</v>
      </c>
      <c r="K722" cm="1">
        <f t="array" ref="K722">INDEX(products!$A$1:$G$49,MATCH(orders!$D722,products!$A$1:$A$49,0),MATCH(orders!K$1,products!$A$1:$G$1,0))</f>
        <v>0.5</v>
      </c>
      <c r="L722" s="4" cm="1">
        <f t="array" ref="L722">INDEX(products!$A$1:$G$49,MATCH(orders!$D722,products!$A$1:$A$49,0),MATCH(orders!L$1,products!$A$1:$G$1,0))</f>
        <v>7.29</v>
      </c>
      <c r="M722" s="4">
        <f t="shared" si="33"/>
        <v>36.45</v>
      </c>
      <c r="N722" t="str">
        <f t="shared" si="34"/>
        <v>Excelsa</v>
      </c>
      <c r="O722" t="str">
        <f t="shared" si="35"/>
        <v>Dark</v>
      </c>
      <c r="P722" s="5" t="str">
        <f>IF(_xlfn.XLOOKUP(Orders[[#This Row],[Customer ID]],customers!A722:A1721,customers!I722:I1721,"")="Yes","Yes","No")</f>
        <v>Yes</v>
      </c>
    </row>
    <row r="723" spans="1:16">
      <c r="A723" s="2" t="s">
        <v>1446</v>
      </c>
      <c r="B723" s="3">
        <v>44479</v>
      </c>
      <c r="C723" s="2" t="s">
        <v>1447</v>
      </c>
      <c r="D723" t="s">
        <v>207</v>
      </c>
      <c r="E723" s="2">
        <v>3</v>
      </c>
      <c r="F723" s="2">
        <f>_xlfn.XLOOKUP(C723,customers!$A$1:$A$1001,customers!B722:B1722)</f>
        <v>0</v>
      </c>
      <c r="G723" s="2" t="str">
        <f>IF(_xlfn.XLOOKUP(C723,customers!$A$1:$A$1001,customers!$C$1:$C$1001,0)=0,"",(_xlfn.XLOOKUP(C723,customers!$A$1:$A$1001,customers!$C$1:$C$1001,0)))</f>
        <v>nleakek1@cmu.edu</v>
      </c>
      <c r="H723" s="2" t="str">
        <f>_xlfn.XLOOKUP(C723,customers!$A$1:$A$1001,customers!$G$1:$G$1001,,0)</f>
        <v>United States</v>
      </c>
      <c r="I723" t="str" cm="1">
        <f t="array" ref="I723">INDEX(products!$A$1:$G$49,MATCH(orders!$D723,products!$A$1:$A$49,0),MATCH(orders!I$1,products!$A$1:$G$1,0))</f>
        <v>Rob</v>
      </c>
      <c r="J723" t="str" cm="1">
        <f t="array" ref="J723">INDEX(products!$A$1:$G$49,MATCH(orders!$D723,products!$A$1:$A$49,0),MATCH(orders!J$1,products!$A$1:$G$1,0))</f>
        <v>M</v>
      </c>
      <c r="K723" cm="1">
        <f t="array" ref="K723">INDEX(products!$A$1:$G$49,MATCH(orders!$D723,products!$A$1:$A$49,0),MATCH(orders!K$1,products!$A$1:$G$1,0))</f>
        <v>0.2</v>
      </c>
      <c r="L723" s="4" cm="1">
        <f t="array" ref="L723">INDEX(products!$A$1:$G$49,MATCH(orders!$D723,products!$A$1:$A$49,0),MATCH(orders!L$1,products!$A$1:$G$1,0))</f>
        <v>2.985</v>
      </c>
      <c r="M723" s="4">
        <f t="shared" si="33"/>
        <v>8.955</v>
      </c>
      <c r="N723" t="str">
        <f t="shared" si="34"/>
        <v>Robusta</v>
      </c>
      <c r="O723" t="str">
        <f t="shared" si="35"/>
        <v>Medium</v>
      </c>
      <c r="P723" s="5" t="str">
        <f>IF(_xlfn.XLOOKUP(Orders[[#This Row],[Customer ID]],customers!A723:A1722,customers!I723:I1722,"")="Yes","Yes","No")</f>
        <v>Yes</v>
      </c>
    </row>
    <row r="724" spans="1:16">
      <c r="A724" s="2" t="s">
        <v>1448</v>
      </c>
      <c r="B724" s="3">
        <v>44620</v>
      </c>
      <c r="C724" s="2" t="s">
        <v>1449</v>
      </c>
      <c r="D724" t="s">
        <v>290</v>
      </c>
      <c r="E724" s="2">
        <v>2</v>
      </c>
      <c r="F724" s="2">
        <f>_xlfn.XLOOKUP(C724,customers!$A$1:$A$1001,customers!B723:B1723)</f>
        <v>0</v>
      </c>
      <c r="G724" s="2" t="str">
        <f>IF(_xlfn.XLOOKUP(C724,customers!$A$1:$A$1001,customers!$C$1:$C$1001,0)=0,"",(_xlfn.XLOOKUP(C724,customers!$A$1:$A$1001,customers!$C$1:$C$1001,0)))</f>
        <v/>
      </c>
      <c r="H724" s="2" t="str">
        <f>_xlfn.XLOOKUP(C724,customers!$A$1:$A$1001,customers!$G$1:$G$1001,,0)</f>
        <v>United States</v>
      </c>
      <c r="I724" t="str" cm="1">
        <f t="array" ref="I724">INDEX(products!$A$1:$G$49,MATCH(orders!$D724,products!$A$1:$A$49,0),MATCH(orders!I$1,products!$A$1:$G$1,0))</f>
        <v>Exc</v>
      </c>
      <c r="J724" t="str" cm="1">
        <f t="array" ref="J724">INDEX(products!$A$1:$G$49,MATCH(orders!$D724,products!$A$1:$A$49,0),MATCH(orders!J$1,products!$A$1:$G$1,0))</f>
        <v>D</v>
      </c>
      <c r="K724" cm="1">
        <f t="array" ref="K724">INDEX(products!$A$1:$G$49,MATCH(orders!$D724,products!$A$1:$A$49,0),MATCH(orders!K$1,products!$A$1:$G$1,0))</f>
        <v>1</v>
      </c>
      <c r="L724" s="4" cm="1">
        <f t="array" ref="L724">INDEX(products!$A$1:$G$49,MATCH(orders!$D724,products!$A$1:$A$49,0),MATCH(orders!L$1,products!$A$1:$G$1,0))</f>
        <v>12.15</v>
      </c>
      <c r="M724" s="4">
        <f t="shared" si="33"/>
        <v>24.3</v>
      </c>
      <c r="N724" t="str">
        <f t="shared" si="34"/>
        <v>Excelsa</v>
      </c>
      <c r="O724" t="str">
        <f t="shared" si="35"/>
        <v>Dark</v>
      </c>
      <c r="P724" s="5" t="str">
        <f>IF(_xlfn.XLOOKUP(Orders[[#This Row],[Customer ID]],customers!A724:A1723,customers!I724:I1723,"")="Yes","Yes","No")</f>
        <v>No</v>
      </c>
    </row>
    <row r="725" spans="1:16">
      <c r="A725" s="2" t="s">
        <v>1450</v>
      </c>
      <c r="B725" s="3">
        <v>44470</v>
      </c>
      <c r="C725" s="2" t="s">
        <v>1451</v>
      </c>
      <c r="D725" t="s">
        <v>157</v>
      </c>
      <c r="E725" s="2">
        <v>2</v>
      </c>
      <c r="F725" s="2">
        <f>_xlfn.XLOOKUP(C725,customers!$A$1:$A$1001,customers!B724:B1724)</f>
        <v>0</v>
      </c>
      <c r="G725" s="2" t="str">
        <f>IF(_xlfn.XLOOKUP(C725,customers!$A$1:$A$1001,customers!$C$1:$C$1001,0)=0,"",(_xlfn.XLOOKUP(C725,customers!$A$1:$A$1001,customers!$C$1:$C$1001,0)))</f>
        <v>geilhersenk3@networksolutions.com</v>
      </c>
      <c r="H725" s="2" t="str">
        <f>_xlfn.XLOOKUP(C725,customers!$A$1:$A$1001,customers!$G$1:$G$1001,,0)</f>
        <v>United States</v>
      </c>
      <c r="I725" t="str" cm="1">
        <f t="array" ref="I725">INDEX(products!$A$1:$G$49,MATCH(orders!$D725,products!$A$1:$A$49,0),MATCH(orders!I$1,products!$A$1:$G$1,0))</f>
        <v>Exc</v>
      </c>
      <c r="J725" t="str" cm="1">
        <f t="array" ref="J725">INDEX(products!$A$1:$G$49,MATCH(orders!$D725,products!$A$1:$A$49,0),MATCH(orders!J$1,products!$A$1:$G$1,0))</f>
        <v>M</v>
      </c>
      <c r="K725" cm="1">
        <f t="array" ref="K725">INDEX(products!$A$1:$G$49,MATCH(orders!$D725,products!$A$1:$A$49,0),MATCH(orders!K$1,products!$A$1:$G$1,0))</f>
        <v>2.5</v>
      </c>
      <c r="L725" s="4" cm="1">
        <f t="array" ref="L725">INDEX(products!$A$1:$G$49,MATCH(orders!$D725,products!$A$1:$A$49,0),MATCH(orders!L$1,products!$A$1:$G$1,0))</f>
        <v>31.625</v>
      </c>
      <c r="M725" s="4">
        <f t="shared" si="33"/>
        <v>63.25</v>
      </c>
      <c r="N725" t="str">
        <f t="shared" si="34"/>
        <v>Excelsa</v>
      </c>
      <c r="O725" t="str">
        <f t="shared" si="35"/>
        <v>Medium</v>
      </c>
      <c r="P725" s="5" t="str">
        <f>IF(_xlfn.XLOOKUP(Orders[[#This Row],[Customer ID]],customers!A725:A1724,customers!I725:I1724,"")="Yes","Yes","No")</f>
        <v>No</v>
      </c>
    </row>
    <row r="726" spans="1:16">
      <c r="A726" s="2" t="s">
        <v>1452</v>
      </c>
      <c r="B726" s="3">
        <v>44076</v>
      </c>
      <c r="C726" s="2" t="s">
        <v>1453</v>
      </c>
      <c r="D726" t="s">
        <v>89</v>
      </c>
      <c r="E726" s="2">
        <v>2</v>
      </c>
      <c r="F726" s="2">
        <f>_xlfn.XLOOKUP(C726,customers!$A$1:$A$1001,customers!B725:B1725)</f>
        <v>0</v>
      </c>
      <c r="G726" s="2" t="str">
        <f>IF(_xlfn.XLOOKUP(C726,customers!$A$1:$A$1001,customers!$C$1:$C$1001,0)=0,"",(_xlfn.XLOOKUP(C726,customers!$A$1:$A$1001,customers!$C$1:$C$1001,0)))</f>
        <v/>
      </c>
      <c r="H726" s="2" t="str">
        <f>_xlfn.XLOOKUP(C726,customers!$A$1:$A$1001,customers!$G$1:$G$1001,,0)</f>
        <v>United States</v>
      </c>
      <c r="I726" t="str" cm="1">
        <f t="array" ref="I726">INDEX(products!$A$1:$G$49,MATCH(orders!$D726,products!$A$1:$A$49,0),MATCH(orders!I$1,products!$A$1:$G$1,0))</f>
        <v>Ara</v>
      </c>
      <c r="J726" t="str" cm="1">
        <f t="array" ref="J726">INDEX(products!$A$1:$G$49,MATCH(orders!$D726,products!$A$1:$A$49,0),MATCH(orders!J$1,products!$A$1:$G$1,0))</f>
        <v>M</v>
      </c>
      <c r="K726" cm="1">
        <f t="array" ref="K726">INDEX(products!$A$1:$G$49,MATCH(orders!$D726,products!$A$1:$A$49,0),MATCH(orders!K$1,products!$A$1:$G$1,0))</f>
        <v>0.2</v>
      </c>
      <c r="L726" s="4" cm="1">
        <f t="array" ref="L726">INDEX(products!$A$1:$G$49,MATCH(orders!$D726,products!$A$1:$A$49,0),MATCH(orders!L$1,products!$A$1:$G$1,0))</f>
        <v>3.375</v>
      </c>
      <c r="M726" s="4">
        <f t="shared" si="33"/>
        <v>6.75</v>
      </c>
      <c r="N726" t="str">
        <f t="shared" si="34"/>
        <v>Arabica</v>
      </c>
      <c r="O726" t="str">
        <f t="shared" si="35"/>
        <v>Medium</v>
      </c>
      <c r="P726" s="5" t="str">
        <f>IF(_xlfn.XLOOKUP(Orders[[#This Row],[Customer ID]],customers!A726:A1725,customers!I726:I1725,"")="Yes","Yes","No")</f>
        <v>Yes</v>
      </c>
    </row>
    <row r="727" spans="1:16">
      <c r="A727" s="2" t="s">
        <v>1454</v>
      </c>
      <c r="B727" s="3">
        <v>44043</v>
      </c>
      <c r="C727" s="2" t="s">
        <v>1455</v>
      </c>
      <c r="D727" t="s">
        <v>160</v>
      </c>
      <c r="E727" s="2">
        <v>6</v>
      </c>
      <c r="F727" s="2">
        <f>_xlfn.XLOOKUP(C727,customers!$A$1:$A$1001,customers!B726:B1726)</f>
        <v>0</v>
      </c>
      <c r="G727" s="2" t="str">
        <f>IF(_xlfn.XLOOKUP(C727,customers!$A$1:$A$1001,customers!$C$1:$C$1001,0)=0,"",(_xlfn.XLOOKUP(C727,customers!$A$1:$A$1001,customers!$C$1:$C$1001,0)))</f>
        <v>caleixok5@globo.com</v>
      </c>
      <c r="H727" s="2" t="str">
        <f>_xlfn.XLOOKUP(C727,customers!$A$1:$A$1001,customers!$G$1:$G$1001,,0)</f>
        <v>United States</v>
      </c>
      <c r="I727" t="str" cm="1">
        <f t="array" ref="I727">INDEX(products!$A$1:$G$49,MATCH(orders!$D727,products!$A$1:$A$49,0),MATCH(orders!I$1,products!$A$1:$G$1,0))</f>
        <v>Ara</v>
      </c>
      <c r="J727" t="str" cm="1">
        <f t="array" ref="J727">INDEX(products!$A$1:$G$49,MATCH(orders!$D727,products!$A$1:$A$49,0),MATCH(orders!J$1,products!$A$1:$G$1,0))</f>
        <v>L</v>
      </c>
      <c r="K727" cm="1">
        <f t="array" ref="K727">INDEX(products!$A$1:$G$49,MATCH(orders!$D727,products!$A$1:$A$49,0),MATCH(orders!K$1,products!$A$1:$G$1,0))</f>
        <v>0.2</v>
      </c>
      <c r="L727" s="4" cm="1">
        <f t="array" ref="L727">INDEX(products!$A$1:$G$49,MATCH(orders!$D727,products!$A$1:$A$49,0),MATCH(orders!L$1,products!$A$1:$G$1,0))</f>
        <v>3.885</v>
      </c>
      <c r="M727" s="4">
        <f t="shared" si="33"/>
        <v>23.31</v>
      </c>
      <c r="N727" t="str">
        <f t="shared" si="34"/>
        <v>Arabica</v>
      </c>
      <c r="O727" t="str">
        <f t="shared" si="35"/>
        <v>Light</v>
      </c>
      <c r="P727" s="5" t="str">
        <f>IF(_xlfn.XLOOKUP(Orders[[#This Row],[Customer ID]],customers!A727:A1726,customers!I727:I1726,"")="Yes","Yes","No")</f>
        <v>No</v>
      </c>
    </row>
    <row r="728" spans="1:16">
      <c r="A728" s="2" t="s">
        <v>1456</v>
      </c>
      <c r="B728" s="3">
        <v>44571</v>
      </c>
      <c r="C728" s="2" t="s">
        <v>1457</v>
      </c>
      <c r="D728" t="s">
        <v>149</v>
      </c>
      <c r="E728" s="2">
        <v>4</v>
      </c>
      <c r="F728" s="2">
        <f>_xlfn.XLOOKUP(C728,customers!$A$1:$A$1001,customers!B727:B1727)</f>
        <v>0</v>
      </c>
      <c r="G728" s="2" t="str">
        <f>IF(_xlfn.XLOOKUP(C728,customers!$A$1:$A$1001,customers!$C$1:$C$1001,0)=0,"",(_xlfn.XLOOKUP(C728,customers!$A$1:$A$1001,customers!$C$1:$C$1001,0)))</f>
        <v/>
      </c>
      <c r="H728" s="2" t="str">
        <f>_xlfn.XLOOKUP(C728,customers!$A$1:$A$1001,customers!$G$1:$G$1001,,0)</f>
        <v>United States</v>
      </c>
      <c r="I728" t="str" cm="1">
        <f t="array" ref="I728">INDEX(products!$A$1:$G$49,MATCH(orders!$D728,products!$A$1:$A$49,0),MATCH(orders!I$1,products!$A$1:$G$1,0))</f>
        <v>Lib</v>
      </c>
      <c r="J728" t="str" cm="1">
        <f t="array" ref="J728">INDEX(products!$A$1:$G$49,MATCH(orders!$D728,products!$A$1:$A$49,0),MATCH(orders!J$1,products!$A$1:$G$1,0))</f>
        <v>L</v>
      </c>
      <c r="K728" cm="1">
        <f t="array" ref="K728">INDEX(products!$A$1:$G$49,MATCH(orders!$D728,products!$A$1:$A$49,0),MATCH(orders!K$1,products!$A$1:$G$1,0))</f>
        <v>2.5</v>
      </c>
      <c r="L728" s="4" cm="1">
        <f t="array" ref="L728">INDEX(products!$A$1:$G$49,MATCH(orders!$D728,products!$A$1:$A$49,0),MATCH(orders!L$1,products!$A$1:$G$1,0))</f>
        <v>36.455</v>
      </c>
      <c r="M728" s="4">
        <f t="shared" si="33"/>
        <v>145.82</v>
      </c>
      <c r="N728" t="str">
        <f t="shared" si="34"/>
        <v>Liberica</v>
      </c>
      <c r="O728" t="str">
        <f t="shared" si="35"/>
        <v>Light</v>
      </c>
      <c r="P728" s="5" t="str">
        <f>IF(_xlfn.XLOOKUP(Orders[[#This Row],[Customer ID]],customers!A728:A1727,customers!I728:I1727,"")="Yes","Yes","No")</f>
        <v>No</v>
      </c>
    </row>
    <row r="729" spans="1:16">
      <c r="A729" s="2" t="s">
        <v>1458</v>
      </c>
      <c r="B729" s="3">
        <v>44264</v>
      </c>
      <c r="C729" s="2" t="s">
        <v>1459</v>
      </c>
      <c r="D729" t="s">
        <v>67</v>
      </c>
      <c r="E729" s="2">
        <v>5</v>
      </c>
      <c r="F729" s="2">
        <f>_xlfn.XLOOKUP(C729,customers!$A$1:$A$1001,customers!B728:B1728)</f>
        <v>0</v>
      </c>
      <c r="G729" s="2" t="str">
        <f>IF(_xlfn.XLOOKUP(C729,customers!$A$1:$A$1001,customers!$C$1:$C$1001,0)=0,"",(_xlfn.XLOOKUP(C729,customers!$A$1:$A$1001,customers!$C$1:$C$1001,0)))</f>
        <v>rtomkowiczk7@bravesites.com</v>
      </c>
      <c r="H729" s="2" t="str">
        <f>_xlfn.XLOOKUP(C729,customers!$A$1:$A$1001,customers!$G$1:$G$1001,,0)</f>
        <v>Ireland</v>
      </c>
      <c r="I729" t="str" cm="1">
        <f t="array" ref="I729">INDEX(products!$A$1:$G$49,MATCH(orders!$D729,products!$A$1:$A$49,0),MATCH(orders!I$1,products!$A$1:$G$1,0))</f>
        <v>Rob</v>
      </c>
      <c r="J729" t="str" cm="1">
        <f t="array" ref="J729">INDEX(products!$A$1:$G$49,MATCH(orders!$D729,products!$A$1:$A$49,0),MATCH(orders!J$1,products!$A$1:$G$1,0))</f>
        <v>M</v>
      </c>
      <c r="K729" cm="1">
        <f t="array" ref="K729">INDEX(products!$A$1:$G$49,MATCH(orders!$D729,products!$A$1:$A$49,0),MATCH(orders!K$1,products!$A$1:$G$1,0))</f>
        <v>0.5</v>
      </c>
      <c r="L729" s="4" cm="1">
        <f t="array" ref="L729">INDEX(products!$A$1:$G$49,MATCH(orders!$D729,products!$A$1:$A$49,0),MATCH(orders!L$1,products!$A$1:$G$1,0))</f>
        <v>5.97</v>
      </c>
      <c r="M729" s="4">
        <f t="shared" si="33"/>
        <v>29.85</v>
      </c>
      <c r="N729" t="str">
        <f t="shared" si="34"/>
        <v>Robusta</v>
      </c>
      <c r="O729" t="str">
        <f t="shared" si="35"/>
        <v>Medium</v>
      </c>
      <c r="P729" s="5" t="str">
        <f>IF(_xlfn.XLOOKUP(Orders[[#This Row],[Customer ID]],customers!A729:A1728,customers!I729:I1728,"")="Yes","Yes","No")</f>
        <v>Yes</v>
      </c>
    </row>
    <row r="730" spans="1:16">
      <c r="A730" s="2" t="s">
        <v>1460</v>
      </c>
      <c r="B730" s="3">
        <v>44155</v>
      </c>
      <c r="C730" s="2" t="s">
        <v>1461</v>
      </c>
      <c r="D730" t="s">
        <v>61</v>
      </c>
      <c r="E730" s="2">
        <v>3</v>
      </c>
      <c r="F730" s="2">
        <f>_xlfn.XLOOKUP(C730,customers!$A$1:$A$1001,customers!B729:B1729)</f>
        <v>0</v>
      </c>
      <c r="G730" s="2" t="str">
        <f>IF(_xlfn.XLOOKUP(C730,customers!$A$1:$A$1001,customers!$C$1:$C$1001,0)=0,"",(_xlfn.XLOOKUP(C730,customers!$A$1:$A$1001,customers!$C$1:$C$1001,0)))</f>
        <v>rhuscroftk8@jimdo.com</v>
      </c>
      <c r="H730" s="2" t="str">
        <f>_xlfn.XLOOKUP(C730,customers!$A$1:$A$1001,customers!$G$1:$G$1001,,0)</f>
        <v>United States</v>
      </c>
      <c r="I730" t="str" cm="1">
        <f t="array" ref="I730">INDEX(products!$A$1:$G$49,MATCH(orders!$D730,products!$A$1:$A$49,0),MATCH(orders!I$1,products!$A$1:$G$1,0))</f>
        <v>Exc</v>
      </c>
      <c r="J730" t="str" cm="1">
        <f t="array" ref="J730">INDEX(products!$A$1:$G$49,MATCH(orders!$D730,products!$A$1:$A$49,0),MATCH(orders!J$1,products!$A$1:$G$1,0))</f>
        <v>D</v>
      </c>
      <c r="K730" cm="1">
        <f t="array" ref="K730">INDEX(products!$A$1:$G$49,MATCH(orders!$D730,products!$A$1:$A$49,0),MATCH(orders!K$1,products!$A$1:$G$1,0))</f>
        <v>0.5</v>
      </c>
      <c r="L730" s="4" cm="1">
        <f t="array" ref="L730">INDEX(products!$A$1:$G$49,MATCH(orders!$D730,products!$A$1:$A$49,0),MATCH(orders!L$1,products!$A$1:$G$1,0))</f>
        <v>7.29</v>
      </c>
      <c r="M730" s="4">
        <f t="shared" si="33"/>
        <v>21.87</v>
      </c>
      <c r="N730" t="str">
        <f t="shared" si="34"/>
        <v>Excelsa</v>
      </c>
      <c r="O730" t="str">
        <f t="shared" si="35"/>
        <v>Dark</v>
      </c>
      <c r="P730" s="5" t="str">
        <f>IF(_xlfn.XLOOKUP(Orders[[#This Row],[Customer ID]],customers!A730:A1729,customers!I730:I1729,"")="Yes","Yes","No")</f>
        <v>Yes</v>
      </c>
    </row>
    <row r="731" spans="1:16">
      <c r="A731" s="2" t="s">
        <v>1462</v>
      </c>
      <c r="B731" s="3">
        <v>44634</v>
      </c>
      <c r="C731" s="2" t="s">
        <v>1463</v>
      </c>
      <c r="D731" t="s">
        <v>122</v>
      </c>
      <c r="E731" s="2">
        <v>1</v>
      </c>
      <c r="F731" s="2">
        <f>_xlfn.XLOOKUP(C731,customers!$A$1:$A$1001,customers!B730:B1730)</f>
        <v>0</v>
      </c>
      <c r="G731" s="2" t="str">
        <f>IF(_xlfn.XLOOKUP(C731,customers!$A$1:$A$1001,customers!$C$1:$C$1001,0)=0,"",(_xlfn.XLOOKUP(C731,customers!$A$1:$A$1001,customers!$C$1:$C$1001,0)))</f>
        <v>sscurrerk9@flavors.me</v>
      </c>
      <c r="H731" s="2" t="str">
        <f>_xlfn.XLOOKUP(C731,customers!$A$1:$A$1001,customers!$G$1:$G$1001,,0)</f>
        <v>United Kingdom</v>
      </c>
      <c r="I731" t="str" cm="1">
        <f t="array" ref="I731">INDEX(products!$A$1:$G$49,MATCH(orders!$D731,products!$A$1:$A$49,0),MATCH(orders!I$1,products!$A$1:$G$1,0))</f>
        <v>Lib</v>
      </c>
      <c r="J731" t="str" cm="1">
        <f t="array" ref="J731">INDEX(products!$A$1:$G$49,MATCH(orders!$D731,products!$A$1:$A$49,0),MATCH(orders!J$1,products!$A$1:$G$1,0))</f>
        <v>M</v>
      </c>
      <c r="K731" cm="1">
        <f t="array" ref="K731">INDEX(products!$A$1:$G$49,MATCH(orders!$D731,products!$A$1:$A$49,0),MATCH(orders!K$1,products!$A$1:$G$1,0))</f>
        <v>0.2</v>
      </c>
      <c r="L731" s="4" cm="1">
        <f t="array" ref="L731">INDEX(products!$A$1:$G$49,MATCH(orders!$D731,products!$A$1:$A$49,0),MATCH(orders!L$1,products!$A$1:$G$1,0))</f>
        <v>4.365</v>
      </c>
      <c r="M731" s="4">
        <f t="shared" si="33"/>
        <v>4.365</v>
      </c>
      <c r="N731" t="str">
        <f t="shared" si="34"/>
        <v>Liberica</v>
      </c>
      <c r="O731" t="str">
        <f t="shared" si="35"/>
        <v>Medium</v>
      </c>
      <c r="P731" s="5" t="str">
        <f>IF(_xlfn.XLOOKUP(Orders[[#This Row],[Customer ID]],customers!A731:A1730,customers!I731:I1730,"")="Yes","Yes","No")</f>
        <v>No</v>
      </c>
    </row>
    <row r="732" spans="1:16">
      <c r="A732" s="2" t="s">
        <v>1464</v>
      </c>
      <c r="B732" s="3">
        <v>43475</v>
      </c>
      <c r="C732" s="2" t="s">
        <v>1465</v>
      </c>
      <c r="D732" t="s">
        <v>149</v>
      </c>
      <c r="E732" s="2">
        <v>1</v>
      </c>
      <c r="F732" s="2">
        <f>_xlfn.XLOOKUP(C732,customers!$A$1:$A$1001,customers!B731:B1731)</f>
        <v>0</v>
      </c>
      <c r="G732" s="2" t="str">
        <f>IF(_xlfn.XLOOKUP(C732,customers!$A$1:$A$1001,customers!$C$1:$C$1001,0)=0,"",(_xlfn.XLOOKUP(C732,customers!$A$1:$A$1001,customers!$C$1:$C$1001,0)))</f>
        <v>arudramka@prnewswire.com</v>
      </c>
      <c r="H732" s="2" t="str">
        <f>_xlfn.XLOOKUP(C732,customers!$A$1:$A$1001,customers!$G$1:$G$1001,,0)</f>
        <v>United States</v>
      </c>
      <c r="I732" t="str" cm="1">
        <f t="array" ref="I732">INDEX(products!$A$1:$G$49,MATCH(orders!$D732,products!$A$1:$A$49,0),MATCH(orders!I$1,products!$A$1:$G$1,0))</f>
        <v>Lib</v>
      </c>
      <c r="J732" t="str" cm="1">
        <f t="array" ref="J732">INDEX(products!$A$1:$G$49,MATCH(orders!$D732,products!$A$1:$A$49,0),MATCH(orders!J$1,products!$A$1:$G$1,0))</f>
        <v>L</v>
      </c>
      <c r="K732" cm="1">
        <f t="array" ref="K732">INDEX(products!$A$1:$G$49,MATCH(orders!$D732,products!$A$1:$A$49,0),MATCH(orders!K$1,products!$A$1:$G$1,0))</f>
        <v>2.5</v>
      </c>
      <c r="L732" s="4" cm="1">
        <f t="array" ref="L732">INDEX(products!$A$1:$G$49,MATCH(orders!$D732,products!$A$1:$A$49,0),MATCH(orders!L$1,products!$A$1:$G$1,0))</f>
        <v>36.455</v>
      </c>
      <c r="M732" s="4">
        <f t="shared" si="33"/>
        <v>36.455</v>
      </c>
      <c r="N732" t="str">
        <f t="shared" si="34"/>
        <v>Liberica</v>
      </c>
      <c r="O732" t="str">
        <f t="shared" si="35"/>
        <v>Light</v>
      </c>
      <c r="P732" s="5" t="str">
        <f>IF(_xlfn.XLOOKUP(Orders[[#This Row],[Customer ID]],customers!A732:A1731,customers!I732:I1731,"")="Yes","Yes","No")</f>
        <v>No</v>
      </c>
    </row>
    <row r="733" spans="1:16">
      <c r="A733" s="2" t="s">
        <v>1466</v>
      </c>
      <c r="B733" s="3">
        <v>44222</v>
      </c>
      <c r="C733" s="2" t="s">
        <v>1467</v>
      </c>
      <c r="D733" t="s">
        <v>83</v>
      </c>
      <c r="E733" s="2">
        <v>4</v>
      </c>
      <c r="F733" s="2">
        <f>_xlfn.XLOOKUP(C733,customers!$A$1:$A$1001,customers!B732:B1732)</f>
        <v>0</v>
      </c>
      <c r="G733" s="2" t="str">
        <f>IF(_xlfn.XLOOKUP(C733,customers!$A$1:$A$1001,customers!$C$1:$C$1001,0)=0,"",(_xlfn.XLOOKUP(C733,customers!$A$1:$A$1001,customers!$C$1:$C$1001,0)))</f>
        <v/>
      </c>
      <c r="H733" s="2" t="str">
        <f>_xlfn.XLOOKUP(C733,customers!$A$1:$A$1001,customers!$G$1:$G$1001,,0)</f>
        <v>United States</v>
      </c>
      <c r="I733" t="str" cm="1">
        <f t="array" ref="I733">INDEX(products!$A$1:$G$49,MATCH(orders!$D733,products!$A$1:$A$49,0),MATCH(orders!I$1,products!$A$1:$G$1,0))</f>
        <v>Lib</v>
      </c>
      <c r="J733" t="str" cm="1">
        <f t="array" ref="J733">INDEX(products!$A$1:$G$49,MATCH(orders!$D733,products!$A$1:$A$49,0),MATCH(orders!J$1,products!$A$1:$G$1,0))</f>
        <v>D</v>
      </c>
      <c r="K733" cm="1">
        <f t="array" ref="K733">INDEX(products!$A$1:$G$49,MATCH(orders!$D733,products!$A$1:$A$49,0),MATCH(orders!K$1,products!$A$1:$G$1,0))</f>
        <v>0.2</v>
      </c>
      <c r="L733" s="4" cm="1">
        <f t="array" ref="L733">INDEX(products!$A$1:$G$49,MATCH(orders!$D733,products!$A$1:$A$49,0),MATCH(orders!L$1,products!$A$1:$G$1,0))</f>
        <v>3.885</v>
      </c>
      <c r="M733" s="4">
        <f t="shared" si="33"/>
        <v>15.54</v>
      </c>
      <c r="N733" t="str">
        <f t="shared" si="34"/>
        <v>Liberica</v>
      </c>
      <c r="O733" t="str">
        <f t="shared" si="35"/>
        <v>Dark</v>
      </c>
      <c r="P733" s="5" t="str">
        <f>IF(_xlfn.XLOOKUP(Orders[[#This Row],[Customer ID]],customers!A733:A1732,customers!I733:I1732,"")="Yes","Yes","No")</f>
        <v>Yes</v>
      </c>
    </row>
    <row r="734" spans="1:16">
      <c r="A734" s="2" t="s">
        <v>1468</v>
      </c>
      <c r="B734" s="3">
        <v>44312</v>
      </c>
      <c r="C734" s="2" t="s">
        <v>1469</v>
      </c>
      <c r="D734" t="s">
        <v>299</v>
      </c>
      <c r="E734" s="2">
        <v>2</v>
      </c>
      <c r="F734" s="2">
        <f>_xlfn.XLOOKUP(C734,customers!$A$1:$A$1001,customers!B733:B1733)</f>
        <v>0</v>
      </c>
      <c r="G734" s="2" t="str">
        <f>IF(_xlfn.XLOOKUP(C734,customers!$A$1:$A$1001,customers!$C$1:$C$1001,0)=0,"",(_xlfn.XLOOKUP(C734,customers!$A$1:$A$1001,customers!$C$1:$C$1001,0)))</f>
        <v>jmahakc@cyberchimps.com</v>
      </c>
      <c r="H734" s="2" t="str">
        <f>_xlfn.XLOOKUP(C734,customers!$A$1:$A$1001,customers!$G$1:$G$1001,,0)</f>
        <v>United States</v>
      </c>
      <c r="I734" t="str" cm="1">
        <f t="array" ref="I734">INDEX(products!$A$1:$G$49,MATCH(orders!$D734,products!$A$1:$A$49,0),MATCH(orders!I$1,products!$A$1:$G$1,0))</f>
        <v>Exc</v>
      </c>
      <c r="J734" t="str" cm="1">
        <f t="array" ref="J734">INDEX(products!$A$1:$G$49,MATCH(orders!$D734,products!$A$1:$A$49,0),MATCH(orders!J$1,products!$A$1:$G$1,0))</f>
        <v>L</v>
      </c>
      <c r="K734" cm="1">
        <f t="array" ref="K734">INDEX(products!$A$1:$G$49,MATCH(orders!$D734,products!$A$1:$A$49,0),MATCH(orders!K$1,products!$A$1:$G$1,0))</f>
        <v>0.2</v>
      </c>
      <c r="L734" s="4" cm="1">
        <f t="array" ref="L734">INDEX(products!$A$1:$G$49,MATCH(orders!$D734,products!$A$1:$A$49,0),MATCH(orders!L$1,products!$A$1:$G$1,0))</f>
        <v>4.455</v>
      </c>
      <c r="M734" s="4">
        <f t="shared" si="33"/>
        <v>8.91</v>
      </c>
      <c r="N734" t="str">
        <f t="shared" si="34"/>
        <v>Excelsa</v>
      </c>
      <c r="O734" t="str">
        <f t="shared" si="35"/>
        <v>Light</v>
      </c>
      <c r="P734" s="5" t="str">
        <f>IF(_xlfn.XLOOKUP(Orders[[#This Row],[Customer ID]],customers!A734:A1733,customers!I734:I1733,"")="Yes","Yes","No")</f>
        <v>No</v>
      </c>
    </row>
    <row r="735" spans="1:16">
      <c r="A735" s="2" t="s">
        <v>1470</v>
      </c>
      <c r="B735" s="3">
        <v>44565</v>
      </c>
      <c r="C735" s="2" t="s">
        <v>1471</v>
      </c>
      <c r="D735" t="s">
        <v>242</v>
      </c>
      <c r="E735" s="2">
        <v>3</v>
      </c>
      <c r="F735" s="2">
        <f>_xlfn.XLOOKUP(C735,customers!$A$1:$A$1001,customers!B734:B1734)</f>
        <v>0</v>
      </c>
      <c r="G735" s="2" t="str">
        <f>IF(_xlfn.XLOOKUP(C735,customers!$A$1:$A$1001,customers!$C$1:$C$1001,0)=0,"",(_xlfn.XLOOKUP(C735,customers!$A$1:$A$1001,customers!$C$1:$C$1001,0)))</f>
        <v>gclemonkd@networksolutions.com</v>
      </c>
      <c r="H735" s="2" t="str">
        <f>_xlfn.XLOOKUP(C735,customers!$A$1:$A$1001,customers!$G$1:$G$1001,,0)</f>
        <v>United States</v>
      </c>
      <c r="I735" t="str" cm="1">
        <f t="array" ref="I735">INDEX(products!$A$1:$G$49,MATCH(orders!$D735,products!$A$1:$A$49,0),MATCH(orders!I$1,products!$A$1:$G$1,0))</f>
        <v>Lib</v>
      </c>
      <c r="J735" t="str" cm="1">
        <f t="array" ref="J735">INDEX(products!$A$1:$G$49,MATCH(orders!$D735,products!$A$1:$A$49,0),MATCH(orders!J$1,products!$A$1:$G$1,0))</f>
        <v>M</v>
      </c>
      <c r="K735" cm="1">
        <f t="array" ref="K735">INDEX(products!$A$1:$G$49,MATCH(orders!$D735,products!$A$1:$A$49,0),MATCH(orders!K$1,products!$A$1:$G$1,0))</f>
        <v>2.5</v>
      </c>
      <c r="L735" s="4" cm="1">
        <f t="array" ref="L735">INDEX(products!$A$1:$G$49,MATCH(orders!$D735,products!$A$1:$A$49,0),MATCH(orders!L$1,products!$A$1:$G$1,0))</f>
        <v>33.465</v>
      </c>
      <c r="M735" s="4">
        <f t="shared" si="33"/>
        <v>100.395</v>
      </c>
      <c r="N735" t="str">
        <f t="shared" si="34"/>
        <v>Liberica</v>
      </c>
      <c r="O735" t="str">
        <f t="shared" si="35"/>
        <v>Medium</v>
      </c>
      <c r="P735" s="5" t="str">
        <f>IF(_xlfn.XLOOKUP(Orders[[#This Row],[Customer ID]],customers!A735:A1734,customers!I735:I1734,"")="Yes","Yes","No")</f>
        <v>Yes</v>
      </c>
    </row>
    <row r="736" spans="1:16">
      <c r="A736" s="2" t="s">
        <v>1472</v>
      </c>
      <c r="B736" s="3">
        <v>43697</v>
      </c>
      <c r="C736" s="2" t="s">
        <v>1473</v>
      </c>
      <c r="D736" t="s">
        <v>146</v>
      </c>
      <c r="E736" s="2">
        <v>5</v>
      </c>
      <c r="F736" s="2">
        <f>_xlfn.XLOOKUP(C736,customers!$A$1:$A$1001,customers!B735:B1735)</f>
        <v>0</v>
      </c>
      <c r="G736" s="2" t="str">
        <f>IF(_xlfn.XLOOKUP(C736,customers!$A$1:$A$1001,customers!$C$1:$C$1001,0)=0,"",(_xlfn.XLOOKUP(C736,customers!$A$1:$A$1001,customers!$C$1:$C$1001,0)))</f>
        <v/>
      </c>
      <c r="H736" s="2" t="str">
        <f>_xlfn.XLOOKUP(C736,customers!$A$1:$A$1001,customers!$G$1:$G$1001,,0)</f>
        <v>United States</v>
      </c>
      <c r="I736" t="str" cm="1">
        <f t="array" ref="I736">INDEX(products!$A$1:$G$49,MATCH(orders!$D736,products!$A$1:$A$49,0),MATCH(orders!I$1,products!$A$1:$G$1,0))</f>
        <v>Rob</v>
      </c>
      <c r="J736" t="str" cm="1">
        <f t="array" ref="J736">INDEX(products!$A$1:$G$49,MATCH(orders!$D736,products!$A$1:$A$49,0),MATCH(orders!J$1,products!$A$1:$G$1,0))</f>
        <v>D</v>
      </c>
      <c r="K736" cm="1">
        <f t="array" ref="K736">INDEX(products!$A$1:$G$49,MATCH(orders!$D736,products!$A$1:$A$49,0),MATCH(orders!K$1,products!$A$1:$G$1,0))</f>
        <v>0.2</v>
      </c>
      <c r="L736" s="4" cm="1">
        <f t="array" ref="L736">INDEX(products!$A$1:$G$49,MATCH(orders!$D736,products!$A$1:$A$49,0),MATCH(orders!L$1,products!$A$1:$G$1,0))</f>
        <v>2.685</v>
      </c>
      <c r="M736" s="4">
        <f t="shared" si="33"/>
        <v>13.425</v>
      </c>
      <c r="N736" t="str">
        <f t="shared" si="34"/>
        <v>Robusta</v>
      </c>
      <c r="O736" t="str">
        <f t="shared" si="35"/>
        <v>Dark</v>
      </c>
      <c r="P736" s="5" t="str">
        <f>IF(_xlfn.XLOOKUP(Orders[[#This Row],[Customer ID]],customers!A736:A1735,customers!I736:I1735,"")="Yes","Yes","No")</f>
        <v>No</v>
      </c>
    </row>
    <row r="737" spans="1:16">
      <c r="A737" s="2" t="s">
        <v>1474</v>
      </c>
      <c r="B737" s="3">
        <v>44757</v>
      </c>
      <c r="C737" s="2" t="s">
        <v>1475</v>
      </c>
      <c r="D737" t="s">
        <v>96</v>
      </c>
      <c r="E737" s="2">
        <v>6</v>
      </c>
      <c r="F737" s="2">
        <f>_xlfn.XLOOKUP(C737,customers!$A$1:$A$1001,customers!B736:B1736)</f>
        <v>0</v>
      </c>
      <c r="G737" s="2" t="str">
        <f>IF(_xlfn.XLOOKUP(C737,customers!$A$1:$A$1001,customers!$C$1:$C$1001,0)=0,"",(_xlfn.XLOOKUP(C737,customers!$A$1:$A$1001,customers!$C$1:$C$1001,0)))</f>
        <v>bpollinskf@shinystat.com</v>
      </c>
      <c r="H737" s="2" t="str">
        <f>_xlfn.XLOOKUP(C737,customers!$A$1:$A$1001,customers!$G$1:$G$1001,,0)</f>
        <v>United States</v>
      </c>
      <c r="I737" t="str" cm="1">
        <f t="array" ref="I737">INDEX(products!$A$1:$G$49,MATCH(orders!$D737,products!$A$1:$A$49,0),MATCH(orders!I$1,products!$A$1:$G$1,0))</f>
        <v>Exc</v>
      </c>
      <c r="J737" t="str" cm="1">
        <f t="array" ref="J737">INDEX(products!$A$1:$G$49,MATCH(orders!$D737,products!$A$1:$A$49,0),MATCH(orders!J$1,products!$A$1:$G$1,0))</f>
        <v>D</v>
      </c>
      <c r="K737" cm="1">
        <f t="array" ref="K737">INDEX(products!$A$1:$G$49,MATCH(orders!$D737,products!$A$1:$A$49,0),MATCH(orders!K$1,products!$A$1:$G$1,0))</f>
        <v>0.2</v>
      </c>
      <c r="L737" s="4" cm="1">
        <f t="array" ref="L737">INDEX(products!$A$1:$G$49,MATCH(orders!$D737,products!$A$1:$A$49,0),MATCH(orders!L$1,products!$A$1:$G$1,0))</f>
        <v>3.645</v>
      </c>
      <c r="M737" s="4">
        <f t="shared" si="33"/>
        <v>21.87</v>
      </c>
      <c r="N737" t="str">
        <f t="shared" si="34"/>
        <v>Excelsa</v>
      </c>
      <c r="O737" t="str">
        <f t="shared" si="35"/>
        <v>Dark</v>
      </c>
      <c r="P737" s="5" t="str">
        <f>IF(_xlfn.XLOOKUP(Orders[[#This Row],[Customer ID]],customers!A737:A1736,customers!I737:I1736,"")="Yes","Yes","No")</f>
        <v>No</v>
      </c>
    </row>
    <row r="738" spans="1:16">
      <c r="A738" s="2" t="s">
        <v>1476</v>
      </c>
      <c r="B738" s="3">
        <v>43508</v>
      </c>
      <c r="C738" s="2" t="s">
        <v>1477</v>
      </c>
      <c r="D738" t="s">
        <v>58</v>
      </c>
      <c r="E738" s="2">
        <v>2</v>
      </c>
      <c r="F738" s="2">
        <f>_xlfn.XLOOKUP(C738,customers!$A$1:$A$1001,customers!B737:B1737)</f>
        <v>0</v>
      </c>
      <c r="G738" s="2" t="str">
        <f>IF(_xlfn.XLOOKUP(C738,customers!$A$1:$A$1001,customers!$C$1:$C$1001,0)=0,"",(_xlfn.XLOOKUP(C738,customers!$A$1:$A$1001,customers!$C$1:$C$1001,0)))</f>
        <v>jtoyekg@pinterest.com</v>
      </c>
      <c r="H738" s="2" t="str">
        <f>_xlfn.XLOOKUP(C738,customers!$A$1:$A$1001,customers!$G$1:$G$1001,,0)</f>
        <v>Ireland</v>
      </c>
      <c r="I738" t="str" cm="1">
        <f t="array" ref="I738">INDEX(products!$A$1:$G$49,MATCH(orders!$D738,products!$A$1:$A$49,0),MATCH(orders!I$1,products!$A$1:$G$1,0))</f>
        <v>Lib</v>
      </c>
      <c r="J738" t="str" cm="1">
        <f t="array" ref="J738">INDEX(products!$A$1:$G$49,MATCH(orders!$D738,products!$A$1:$A$49,0),MATCH(orders!J$1,products!$A$1:$G$1,0))</f>
        <v>D</v>
      </c>
      <c r="K738" cm="1">
        <f t="array" ref="K738">INDEX(products!$A$1:$G$49,MATCH(orders!$D738,products!$A$1:$A$49,0),MATCH(orders!K$1,products!$A$1:$G$1,0))</f>
        <v>1</v>
      </c>
      <c r="L738" s="4" cm="1">
        <f t="array" ref="L738">INDEX(products!$A$1:$G$49,MATCH(orders!$D738,products!$A$1:$A$49,0),MATCH(orders!L$1,products!$A$1:$G$1,0))</f>
        <v>12.95</v>
      </c>
      <c r="M738" s="4">
        <f t="shared" si="33"/>
        <v>25.9</v>
      </c>
      <c r="N738" t="str">
        <f t="shared" si="34"/>
        <v>Liberica</v>
      </c>
      <c r="O738" t="str">
        <f t="shared" si="35"/>
        <v>Dark</v>
      </c>
      <c r="P738" s="5" t="str">
        <f>IF(_xlfn.XLOOKUP(Orders[[#This Row],[Customer ID]],customers!A738:A1737,customers!I738:I1737,"")="Yes","Yes","No")</f>
        <v>Yes</v>
      </c>
    </row>
    <row r="739" spans="1:16">
      <c r="A739" s="2" t="s">
        <v>1478</v>
      </c>
      <c r="B739" s="3">
        <v>44447</v>
      </c>
      <c r="C739" s="2" t="s">
        <v>1479</v>
      </c>
      <c r="D739" t="s">
        <v>106</v>
      </c>
      <c r="E739" s="2">
        <v>5</v>
      </c>
      <c r="F739" s="2">
        <f>_xlfn.XLOOKUP(C739,customers!$A$1:$A$1001,customers!B738:B1738)</f>
        <v>0</v>
      </c>
      <c r="G739" s="2" t="str">
        <f>IF(_xlfn.XLOOKUP(C739,customers!$A$1:$A$1001,customers!$C$1:$C$1001,0)=0,"",(_xlfn.XLOOKUP(C739,customers!$A$1:$A$1001,customers!$C$1:$C$1001,0)))</f>
        <v>clinskillkh@sphinn.com</v>
      </c>
      <c r="H739" s="2" t="str">
        <f>_xlfn.XLOOKUP(C739,customers!$A$1:$A$1001,customers!$G$1:$G$1001,,0)</f>
        <v>United States</v>
      </c>
      <c r="I739" t="str" cm="1">
        <f t="array" ref="I739">INDEX(products!$A$1:$G$49,MATCH(orders!$D739,products!$A$1:$A$49,0),MATCH(orders!I$1,products!$A$1:$G$1,0))</f>
        <v>Ara</v>
      </c>
      <c r="J739" t="str" cm="1">
        <f t="array" ref="J739">INDEX(products!$A$1:$G$49,MATCH(orders!$D739,products!$A$1:$A$49,0),MATCH(orders!J$1,products!$A$1:$G$1,0))</f>
        <v>M</v>
      </c>
      <c r="K739" cm="1">
        <f t="array" ref="K739">INDEX(products!$A$1:$G$49,MATCH(orders!$D739,products!$A$1:$A$49,0),MATCH(orders!K$1,products!$A$1:$G$1,0))</f>
        <v>1</v>
      </c>
      <c r="L739" s="4" cm="1">
        <f t="array" ref="L739">INDEX(products!$A$1:$G$49,MATCH(orders!$D739,products!$A$1:$A$49,0),MATCH(orders!L$1,products!$A$1:$G$1,0))</f>
        <v>11.25</v>
      </c>
      <c r="M739" s="4">
        <f t="shared" si="33"/>
        <v>56.25</v>
      </c>
      <c r="N739" t="str">
        <f t="shared" si="34"/>
        <v>Arabica</v>
      </c>
      <c r="O739" t="str">
        <f t="shared" si="35"/>
        <v>Medium</v>
      </c>
      <c r="P739" s="5" t="str">
        <f>IF(_xlfn.XLOOKUP(Orders[[#This Row],[Customer ID]],customers!A739:A1738,customers!I739:I1738,"")="Yes","Yes","No")</f>
        <v>No</v>
      </c>
    </row>
    <row r="740" spans="1:16">
      <c r="A740" s="2" t="s">
        <v>1480</v>
      </c>
      <c r="B740" s="3">
        <v>43812</v>
      </c>
      <c r="C740" s="2" t="s">
        <v>1481</v>
      </c>
      <c r="D740" t="s">
        <v>227</v>
      </c>
      <c r="E740" s="2">
        <v>3</v>
      </c>
      <c r="F740" s="2">
        <f>_xlfn.XLOOKUP(C740,customers!$A$1:$A$1001,customers!B739:B1739)</f>
        <v>0</v>
      </c>
      <c r="G740" s="2" t="str">
        <f>IF(_xlfn.XLOOKUP(C740,customers!$A$1:$A$1001,customers!$C$1:$C$1001,0)=0,"",(_xlfn.XLOOKUP(C740,customers!$A$1:$A$1001,customers!$C$1:$C$1001,0)))</f>
        <v>nvigrasski@ezinearticles.com</v>
      </c>
      <c r="H740" s="2" t="str">
        <f>_xlfn.XLOOKUP(C740,customers!$A$1:$A$1001,customers!$G$1:$G$1001,,0)</f>
        <v>United Kingdom</v>
      </c>
      <c r="I740" t="str" cm="1">
        <f t="array" ref="I740">INDEX(products!$A$1:$G$49,MATCH(orders!$D740,products!$A$1:$A$49,0),MATCH(orders!I$1,products!$A$1:$G$1,0))</f>
        <v>Rob</v>
      </c>
      <c r="J740" t="str" cm="1">
        <f t="array" ref="J740">INDEX(products!$A$1:$G$49,MATCH(orders!$D740,products!$A$1:$A$49,0),MATCH(orders!J$1,products!$A$1:$G$1,0))</f>
        <v>L</v>
      </c>
      <c r="K740" cm="1">
        <f t="array" ref="K740">INDEX(products!$A$1:$G$49,MATCH(orders!$D740,products!$A$1:$A$49,0),MATCH(orders!K$1,products!$A$1:$G$1,0))</f>
        <v>0.2</v>
      </c>
      <c r="L740" s="4" cm="1">
        <f t="array" ref="L740">INDEX(products!$A$1:$G$49,MATCH(orders!$D740,products!$A$1:$A$49,0),MATCH(orders!L$1,products!$A$1:$G$1,0))</f>
        <v>3.585</v>
      </c>
      <c r="M740" s="4">
        <f t="shared" si="33"/>
        <v>10.755</v>
      </c>
      <c r="N740" t="str">
        <f t="shared" si="34"/>
        <v>Robusta</v>
      </c>
      <c r="O740" t="str">
        <f t="shared" si="35"/>
        <v>Light</v>
      </c>
      <c r="P740" s="5" t="str">
        <f>IF(_xlfn.XLOOKUP(Orders[[#This Row],[Customer ID]],customers!A740:A1739,customers!I740:I1739,"")="Yes","Yes","No")</f>
        <v>No</v>
      </c>
    </row>
    <row r="741" spans="1:16">
      <c r="A741" s="2" t="s">
        <v>1482</v>
      </c>
      <c r="B741" s="3">
        <v>44433</v>
      </c>
      <c r="C741" s="2" t="s">
        <v>1389</v>
      </c>
      <c r="D741" t="s">
        <v>96</v>
      </c>
      <c r="E741" s="2">
        <v>5</v>
      </c>
      <c r="F741" s="2">
        <f>_xlfn.XLOOKUP(C741,customers!$A$1:$A$1001,customers!B740:B1740)</f>
        <v>0</v>
      </c>
      <c r="G741" s="2" t="str">
        <f>IF(_xlfn.XLOOKUP(C741,customers!$A$1:$A$1001,customers!$C$1:$C$1001,0)=0,"",(_xlfn.XLOOKUP(C741,customers!$A$1:$A$1001,customers!$C$1:$C$1001,0)))</f>
        <v>jdymokeje@prnewswire.com</v>
      </c>
      <c r="H741" s="2" t="str">
        <f>_xlfn.XLOOKUP(C741,customers!$A$1:$A$1001,customers!$G$1:$G$1001,,0)</f>
        <v>Ireland</v>
      </c>
      <c r="I741" t="str" cm="1">
        <f t="array" ref="I741">INDEX(products!$A$1:$G$49,MATCH(orders!$D741,products!$A$1:$A$49,0),MATCH(orders!I$1,products!$A$1:$G$1,0))</f>
        <v>Exc</v>
      </c>
      <c r="J741" t="str" cm="1">
        <f t="array" ref="J741">INDEX(products!$A$1:$G$49,MATCH(orders!$D741,products!$A$1:$A$49,0),MATCH(orders!J$1,products!$A$1:$G$1,0))</f>
        <v>D</v>
      </c>
      <c r="K741" cm="1">
        <f t="array" ref="K741">INDEX(products!$A$1:$G$49,MATCH(orders!$D741,products!$A$1:$A$49,0),MATCH(orders!K$1,products!$A$1:$G$1,0))</f>
        <v>0.2</v>
      </c>
      <c r="L741" s="4" cm="1">
        <f t="array" ref="L741">INDEX(products!$A$1:$G$49,MATCH(orders!$D741,products!$A$1:$A$49,0),MATCH(orders!L$1,products!$A$1:$G$1,0))</f>
        <v>3.645</v>
      </c>
      <c r="M741" s="4">
        <f t="shared" si="33"/>
        <v>18.225</v>
      </c>
      <c r="N741" t="str">
        <f t="shared" si="34"/>
        <v>Excelsa</v>
      </c>
      <c r="O741" t="str">
        <f t="shared" si="35"/>
        <v>Dark</v>
      </c>
      <c r="P741" s="5" t="str">
        <f>IF(_xlfn.XLOOKUP(Orders[[#This Row],[Customer ID]],customers!A741:A1740,customers!I741:I1740,"")="Yes","Yes","No")</f>
        <v>No</v>
      </c>
    </row>
    <row r="742" spans="1:16">
      <c r="A742" s="2" t="s">
        <v>1483</v>
      </c>
      <c r="B742" s="3">
        <v>44643</v>
      </c>
      <c r="C742" s="2" t="s">
        <v>1484</v>
      </c>
      <c r="D742" t="s">
        <v>202</v>
      </c>
      <c r="E742" s="2">
        <v>4</v>
      </c>
      <c r="F742" s="2">
        <f>_xlfn.XLOOKUP(C742,customers!$A$1:$A$1001,customers!B741:B1741)</f>
        <v>0</v>
      </c>
      <c r="G742" s="2" t="str">
        <f>IF(_xlfn.XLOOKUP(C742,customers!$A$1:$A$1001,customers!$C$1:$C$1001,0)=0,"",(_xlfn.XLOOKUP(C742,customers!$A$1:$A$1001,customers!$C$1:$C$1001,0)))</f>
        <v>kcragellkk@google.com</v>
      </c>
      <c r="H742" s="2" t="str">
        <f>_xlfn.XLOOKUP(C742,customers!$A$1:$A$1001,customers!$G$1:$G$1001,,0)</f>
        <v>Ireland</v>
      </c>
      <c r="I742" t="str" cm="1">
        <f t="array" ref="I742">INDEX(products!$A$1:$G$49,MATCH(orders!$D742,products!$A$1:$A$49,0),MATCH(orders!I$1,products!$A$1:$G$1,0))</f>
        <v>Rob</v>
      </c>
      <c r="J742" t="str" cm="1">
        <f t="array" ref="J742">INDEX(products!$A$1:$G$49,MATCH(orders!$D742,products!$A$1:$A$49,0),MATCH(orders!J$1,products!$A$1:$G$1,0))</f>
        <v>L</v>
      </c>
      <c r="K742" cm="1">
        <f t="array" ref="K742">INDEX(products!$A$1:$G$49,MATCH(orders!$D742,products!$A$1:$A$49,0),MATCH(orders!K$1,products!$A$1:$G$1,0))</f>
        <v>0.5</v>
      </c>
      <c r="L742" s="4" cm="1">
        <f t="array" ref="L742">INDEX(products!$A$1:$G$49,MATCH(orders!$D742,products!$A$1:$A$49,0),MATCH(orders!L$1,products!$A$1:$G$1,0))</f>
        <v>7.17</v>
      </c>
      <c r="M742" s="4">
        <f t="shared" si="33"/>
        <v>28.68</v>
      </c>
      <c r="N742" t="str">
        <f t="shared" si="34"/>
        <v>Robusta</v>
      </c>
      <c r="O742" t="str">
        <f t="shared" si="35"/>
        <v>Light</v>
      </c>
      <c r="P742" s="5" t="str">
        <f>IF(_xlfn.XLOOKUP(Orders[[#This Row],[Customer ID]],customers!A742:A1741,customers!I742:I1741,"")="Yes","Yes","No")</f>
        <v>No</v>
      </c>
    </row>
    <row r="743" spans="1:16">
      <c r="A743" s="2" t="s">
        <v>1485</v>
      </c>
      <c r="B743" s="3">
        <v>43566</v>
      </c>
      <c r="C743" s="2" t="s">
        <v>1486</v>
      </c>
      <c r="D743" t="s">
        <v>122</v>
      </c>
      <c r="E743" s="2">
        <v>2</v>
      </c>
      <c r="F743" s="2">
        <f>_xlfn.XLOOKUP(C743,customers!$A$1:$A$1001,customers!B742:B1742)</f>
        <v>0</v>
      </c>
      <c r="G743" s="2" t="str">
        <f>IF(_xlfn.XLOOKUP(C743,customers!$A$1:$A$1001,customers!$C$1:$C$1001,0)=0,"",(_xlfn.XLOOKUP(C743,customers!$A$1:$A$1001,customers!$C$1:$C$1001,0)))</f>
        <v>libertkl@huffingtonpost.com</v>
      </c>
      <c r="H743" s="2" t="str">
        <f>_xlfn.XLOOKUP(C743,customers!$A$1:$A$1001,customers!$G$1:$G$1001,,0)</f>
        <v>United States</v>
      </c>
      <c r="I743" t="str" cm="1">
        <f t="array" ref="I743">INDEX(products!$A$1:$G$49,MATCH(orders!$D743,products!$A$1:$A$49,0),MATCH(orders!I$1,products!$A$1:$G$1,0))</f>
        <v>Lib</v>
      </c>
      <c r="J743" t="str" cm="1">
        <f t="array" ref="J743">INDEX(products!$A$1:$G$49,MATCH(orders!$D743,products!$A$1:$A$49,0),MATCH(orders!J$1,products!$A$1:$G$1,0))</f>
        <v>M</v>
      </c>
      <c r="K743" cm="1">
        <f t="array" ref="K743">INDEX(products!$A$1:$G$49,MATCH(orders!$D743,products!$A$1:$A$49,0),MATCH(orders!K$1,products!$A$1:$G$1,0))</f>
        <v>0.2</v>
      </c>
      <c r="L743" s="4" cm="1">
        <f t="array" ref="L743">INDEX(products!$A$1:$G$49,MATCH(orders!$D743,products!$A$1:$A$49,0),MATCH(orders!L$1,products!$A$1:$G$1,0))</f>
        <v>4.365</v>
      </c>
      <c r="M743" s="4">
        <f t="shared" si="33"/>
        <v>8.73</v>
      </c>
      <c r="N743" t="str">
        <f t="shared" si="34"/>
        <v>Liberica</v>
      </c>
      <c r="O743" t="str">
        <f t="shared" si="35"/>
        <v>Medium</v>
      </c>
      <c r="P743" s="5" t="str">
        <f>IF(_xlfn.XLOOKUP(Orders[[#This Row],[Customer ID]],customers!A743:A1742,customers!I743:I1742,"")="Yes","Yes","No")</f>
        <v>No</v>
      </c>
    </row>
    <row r="744" spans="1:16">
      <c r="A744" s="2" t="s">
        <v>1487</v>
      </c>
      <c r="B744" s="3">
        <v>44133</v>
      </c>
      <c r="C744" s="2" t="s">
        <v>1488</v>
      </c>
      <c r="D744" t="s">
        <v>141</v>
      </c>
      <c r="E744" s="2">
        <v>4</v>
      </c>
      <c r="F744" s="2">
        <f>_xlfn.XLOOKUP(C744,customers!$A$1:$A$1001,customers!B743:B1743)</f>
        <v>0</v>
      </c>
      <c r="G744" s="2" t="str">
        <f>IF(_xlfn.XLOOKUP(C744,customers!$A$1:$A$1001,customers!$C$1:$C$1001,0)=0,"",(_xlfn.XLOOKUP(C744,customers!$A$1:$A$1001,customers!$C$1:$C$1001,0)))</f>
        <v>rlidgeykm@vimeo.com</v>
      </c>
      <c r="H744" s="2" t="str">
        <f>_xlfn.XLOOKUP(C744,customers!$A$1:$A$1001,customers!$G$1:$G$1001,,0)</f>
        <v>United States</v>
      </c>
      <c r="I744" t="str" cm="1">
        <f t="array" ref="I744">INDEX(products!$A$1:$G$49,MATCH(orders!$D744,products!$A$1:$A$49,0),MATCH(orders!I$1,products!$A$1:$G$1,0))</f>
        <v>Lib</v>
      </c>
      <c r="J744" t="str" cm="1">
        <f t="array" ref="J744">INDEX(products!$A$1:$G$49,MATCH(orders!$D744,products!$A$1:$A$49,0),MATCH(orders!J$1,products!$A$1:$G$1,0))</f>
        <v>M</v>
      </c>
      <c r="K744" cm="1">
        <f t="array" ref="K744">INDEX(products!$A$1:$G$49,MATCH(orders!$D744,products!$A$1:$A$49,0),MATCH(orders!K$1,products!$A$1:$G$1,0))</f>
        <v>1</v>
      </c>
      <c r="L744" s="4" cm="1">
        <f t="array" ref="L744">INDEX(products!$A$1:$G$49,MATCH(orders!$D744,products!$A$1:$A$49,0),MATCH(orders!L$1,products!$A$1:$G$1,0))</f>
        <v>14.55</v>
      </c>
      <c r="M744" s="4">
        <f t="shared" si="33"/>
        <v>58.2</v>
      </c>
      <c r="N744" t="str">
        <f t="shared" si="34"/>
        <v>Liberica</v>
      </c>
      <c r="O744" t="str">
        <f t="shared" si="35"/>
        <v>Medium</v>
      </c>
      <c r="P744" s="5" t="str">
        <f>IF(_xlfn.XLOOKUP(Orders[[#This Row],[Customer ID]],customers!A744:A1743,customers!I744:I1743,"")="Yes","Yes","No")</f>
        <v>No</v>
      </c>
    </row>
    <row r="745" spans="1:16">
      <c r="A745" s="2" t="s">
        <v>1489</v>
      </c>
      <c r="B745" s="3">
        <v>44042</v>
      </c>
      <c r="C745" s="2" t="s">
        <v>1490</v>
      </c>
      <c r="D745" t="s">
        <v>117</v>
      </c>
      <c r="E745" s="2">
        <v>3</v>
      </c>
      <c r="F745" s="2">
        <f>_xlfn.XLOOKUP(C745,customers!$A$1:$A$1001,customers!B744:B1744)</f>
        <v>0</v>
      </c>
      <c r="G745" s="2" t="str">
        <f>IF(_xlfn.XLOOKUP(C745,customers!$A$1:$A$1001,customers!$C$1:$C$1001,0)=0,"",(_xlfn.XLOOKUP(C745,customers!$A$1:$A$1001,customers!$C$1:$C$1001,0)))</f>
        <v>tcastagnekn@wikia.com</v>
      </c>
      <c r="H745" s="2" t="str">
        <f>_xlfn.XLOOKUP(C745,customers!$A$1:$A$1001,customers!$G$1:$G$1001,,0)</f>
        <v>United States</v>
      </c>
      <c r="I745" t="str" cm="1">
        <f t="array" ref="I745">INDEX(products!$A$1:$G$49,MATCH(orders!$D745,products!$A$1:$A$49,0),MATCH(orders!I$1,products!$A$1:$G$1,0))</f>
        <v>Ara</v>
      </c>
      <c r="J745" t="str" cm="1">
        <f t="array" ref="J745">INDEX(products!$A$1:$G$49,MATCH(orders!$D745,products!$A$1:$A$49,0),MATCH(orders!J$1,products!$A$1:$G$1,0))</f>
        <v>D</v>
      </c>
      <c r="K745" cm="1">
        <f t="array" ref="K745">INDEX(products!$A$1:$G$49,MATCH(orders!$D745,products!$A$1:$A$49,0),MATCH(orders!K$1,products!$A$1:$G$1,0))</f>
        <v>0.5</v>
      </c>
      <c r="L745" s="4" cm="1">
        <f t="array" ref="L745">INDEX(products!$A$1:$G$49,MATCH(orders!$D745,products!$A$1:$A$49,0),MATCH(orders!L$1,products!$A$1:$G$1,0))</f>
        <v>5.97</v>
      </c>
      <c r="M745" s="4">
        <f t="shared" si="33"/>
        <v>17.91</v>
      </c>
      <c r="N745" t="str">
        <f t="shared" si="34"/>
        <v>Arabica</v>
      </c>
      <c r="O745" t="str">
        <f t="shared" si="35"/>
        <v>Dark</v>
      </c>
      <c r="P745" s="5" t="str">
        <f>IF(_xlfn.XLOOKUP(Orders[[#This Row],[Customer ID]],customers!A745:A1744,customers!I745:I1744,"")="Yes","Yes","No")</f>
        <v>No</v>
      </c>
    </row>
    <row r="746" spans="1:16">
      <c r="A746" s="2" t="s">
        <v>1491</v>
      </c>
      <c r="B746" s="3">
        <v>43539</v>
      </c>
      <c r="C746" s="2" t="s">
        <v>1492</v>
      </c>
      <c r="D746" t="s">
        <v>207</v>
      </c>
      <c r="E746" s="2">
        <v>6</v>
      </c>
      <c r="F746" s="2">
        <f>_xlfn.XLOOKUP(C746,customers!$A$1:$A$1001,customers!B745:B1745)</f>
        <v>0</v>
      </c>
      <c r="G746" s="2" t="str">
        <f>IF(_xlfn.XLOOKUP(C746,customers!$A$1:$A$1001,customers!$C$1:$C$1001,0)=0,"",(_xlfn.XLOOKUP(C746,customers!$A$1:$A$1001,customers!$C$1:$C$1001,0)))</f>
        <v/>
      </c>
      <c r="H746" s="2" t="str">
        <f>_xlfn.XLOOKUP(C746,customers!$A$1:$A$1001,customers!$G$1:$G$1001,,0)</f>
        <v>United States</v>
      </c>
      <c r="I746" t="str" cm="1">
        <f t="array" ref="I746">INDEX(products!$A$1:$G$49,MATCH(orders!$D746,products!$A$1:$A$49,0),MATCH(orders!I$1,products!$A$1:$G$1,0))</f>
        <v>Rob</v>
      </c>
      <c r="J746" t="str" cm="1">
        <f t="array" ref="J746">INDEX(products!$A$1:$G$49,MATCH(orders!$D746,products!$A$1:$A$49,0),MATCH(orders!J$1,products!$A$1:$G$1,0))</f>
        <v>M</v>
      </c>
      <c r="K746" cm="1">
        <f t="array" ref="K746">INDEX(products!$A$1:$G$49,MATCH(orders!$D746,products!$A$1:$A$49,0),MATCH(orders!K$1,products!$A$1:$G$1,0))</f>
        <v>0.2</v>
      </c>
      <c r="L746" s="4" cm="1">
        <f t="array" ref="L746">INDEX(products!$A$1:$G$49,MATCH(orders!$D746,products!$A$1:$A$49,0),MATCH(orders!L$1,products!$A$1:$G$1,0))</f>
        <v>2.985</v>
      </c>
      <c r="M746" s="4">
        <f t="shared" si="33"/>
        <v>17.91</v>
      </c>
      <c r="N746" t="str">
        <f t="shared" si="34"/>
        <v>Robusta</v>
      </c>
      <c r="O746" t="str">
        <f t="shared" si="35"/>
        <v>Medium</v>
      </c>
      <c r="P746" s="5" t="str">
        <f>IF(_xlfn.XLOOKUP(Orders[[#This Row],[Customer ID]],customers!A746:A1745,customers!I746:I1745,"")="Yes","Yes","No")</f>
        <v>Yes</v>
      </c>
    </row>
    <row r="747" spans="1:16">
      <c r="A747" s="2" t="s">
        <v>1493</v>
      </c>
      <c r="B747" s="3">
        <v>44557</v>
      </c>
      <c r="C747" s="2" t="s">
        <v>1494</v>
      </c>
      <c r="D747" t="s">
        <v>61</v>
      </c>
      <c r="E747" s="2">
        <v>2</v>
      </c>
      <c r="F747" s="2">
        <f>_xlfn.XLOOKUP(C747,customers!$A$1:$A$1001,customers!B746:B1746)</f>
        <v>0</v>
      </c>
      <c r="G747" s="2" t="str">
        <f>IF(_xlfn.XLOOKUP(C747,customers!$A$1:$A$1001,customers!$C$1:$C$1001,0)=0,"",(_xlfn.XLOOKUP(C747,customers!$A$1:$A$1001,customers!$C$1:$C$1001,0)))</f>
        <v>jhaldenkp@comcast.net</v>
      </c>
      <c r="H747" s="2" t="str">
        <f>_xlfn.XLOOKUP(C747,customers!$A$1:$A$1001,customers!$G$1:$G$1001,,0)</f>
        <v>Ireland</v>
      </c>
      <c r="I747" t="str" cm="1">
        <f t="array" ref="I747">INDEX(products!$A$1:$G$49,MATCH(orders!$D747,products!$A$1:$A$49,0),MATCH(orders!I$1,products!$A$1:$G$1,0))</f>
        <v>Exc</v>
      </c>
      <c r="J747" t="str" cm="1">
        <f t="array" ref="J747">INDEX(products!$A$1:$G$49,MATCH(orders!$D747,products!$A$1:$A$49,0),MATCH(orders!J$1,products!$A$1:$G$1,0))</f>
        <v>D</v>
      </c>
      <c r="K747" cm="1">
        <f t="array" ref="K747">INDEX(products!$A$1:$G$49,MATCH(orders!$D747,products!$A$1:$A$49,0),MATCH(orders!K$1,products!$A$1:$G$1,0))</f>
        <v>0.5</v>
      </c>
      <c r="L747" s="4" cm="1">
        <f t="array" ref="L747">INDEX(products!$A$1:$G$49,MATCH(orders!$D747,products!$A$1:$A$49,0),MATCH(orders!L$1,products!$A$1:$G$1,0))</f>
        <v>7.29</v>
      </c>
      <c r="M747" s="4">
        <f t="shared" si="33"/>
        <v>14.58</v>
      </c>
      <c r="N747" t="str">
        <f t="shared" si="34"/>
        <v>Excelsa</v>
      </c>
      <c r="O747" t="str">
        <f t="shared" si="35"/>
        <v>Dark</v>
      </c>
      <c r="P747" s="5" t="str">
        <f>IF(_xlfn.XLOOKUP(Orders[[#This Row],[Customer ID]],customers!A747:A1746,customers!I747:I1746,"")="Yes","Yes","No")</f>
        <v>No</v>
      </c>
    </row>
    <row r="748" spans="1:16">
      <c r="A748" s="2" t="s">
        <v>1495</v>
      </c>
      <c r="B748" s="3">
        <v>43741</v>
      </c>
      <c r="C748" s="2" t="s">
        <v>1496</v>
      </c>
      <c r="D748" t="s">
        <v>106</v>
      </c>
      <c r="E748" s="2">
        <v>3</v>
      </c>
      <c r="F748" s="2">
        <f>_xlfn.XLOOKUP(C748,customers!$A$1:$A$1001,customers!B747:B1747)</f>
        <v>0</v>
      </c>
      <c r="G748" s="2" t="str">
        <f>IF(_xlfn.XLOOKUP(C748,customers!$A$1:$A$1001,customers!$C$1:$C$1001,0)=0,"",(_xlfn.XLOOKUP(C748,customers!$A$1:$A$1001,customers!$C$1:$C$1001,0)))</f>
        <v>holliffkq@sciencedirect.com</v>
      </c>
      <c r="H748" s="2" t="str">
        <f>_xlfn.XLOOKUP(C748,customers!$A$1:$A$1001,customers!$G$1:$G$1001,,0)</f>
        <v>Ireland</v>
      </c>
      <c r="I748" t="str" cm="1">
        <f t="array" ref="I748">INDEX(products!$A$1:$G$49,MATCH(orders!$D748,products!$A$1:$A$49,0),MATCH(orders!I$1,products!$A$1:$G$1,0))</f>
        <v>Ara</v>
      </c>
      <c r="J748" t="str" cm="1">
        <f t="array" ref="J748">INDEX(products!$A$1:$G$49,MATCH(orders!$D748,products!$A$1:$A$49,0),MATCH(orders!J$1,products!$A$1:$G$1,0))</f>
        <v>M</v>
      </c>
      <c r="K748" cm="1">
        <f t="array" ref="K748">INDEX(products!$A$1:$G$49,MATCH(orders!$D748,products!$A$1:$A$49,0),MATCH(orders!K$1,products!$A$1:$G$1,0))</f>
        <v>1</v>
      </c>
      <c r="L748" s="4" cm="1">
        <f t="array" ref="L748">INDEX(products!$A$1:$G$49,MATCH(orders!$D748,products!$A$1:$A$49,0),MATCH(orders!L$1,products!$A$1:$G$1,0))</f>
        <v>11.25</v>
      </c>
      <c r="M748" s="4">
        <f t="shared" si="33"/>
        <v>33.75</v>
      </c>
      <c r="N748" t="str">
        <f t="shared" si="34"/>
        <v>Arabica</v>
      </c>
      <c r="O748" t="str">
        <f t="shared" si="35"/>
        <v>Medium</v>
      </c>
      <c r="P748" s="5" t="str">
        <f>IF(_xlfn.XLOOKUP(Orders[[#This Row],[Customer ID]],customers!A748:A1747,customers!I748:I1747,"")="Yes","Yes","No")</f>
        <v>No</v>
      </c>
    </row>
    <row r="749" spans="1:16">
      <c r="A749" s="2" t="s">
        <v>1497</v>
      </c>
      <c r="B749" s="3">
        <v>43501</v>
      </c>
      <c r="C749" s="2" t="s">
        <v>1498</v>
      </c>
      <c r="D749" t="s">
        <v>123</v>
      </c>
      <c r="E749" s="2">
        <v>4</v>
      </c>
      <c r="F749" s="2">
        <f>_xlfn.XLOOKUP(C749,customers!$A$1:$A$1001,customers!B748:B1748)</f>
        <v>0</v>
      </c>
      <c r="G749" s="2" t="str">
        <f>IF(_xlfn.XLOOKUP(C749,customers!$A$1:$A$1001,customers!$C$1:$C$1001,0)=0,"",(_xlfn.XLOOKUP(C749,customers!$A$1:$A$1001,customers!$C$1:$C$1001,0)))</f>
        <v>tquadrikr@opensource.org</v>
      </c>
      <c r="H749" s="2" t="str">
        <f>_xlfn.XLOOKUP(C749,customers!$A$1:$A$1001,customers!$G$1:$G$1001,,0)</f>
        <v>Ireland</v>
      </c>
      <c r="I749" t="str" cm="1">
        <f t="array" ref="I749">INDEX(products!$A$1:$G$49,MATCH(orders!$D749,products!$A$1:$A$49,0),MATCH(orders!I$1,products!$A$1:$G$1,0))</f>
        <v>Lib</v>
      </c>
      <c r="J749" t="str" cm="1">
        <f t="array" ref="J749">INDEX(products!$A$1:$G$49,MATCH(orders!$D749,products!$A$1:$A$49,0),MATCH(orders!J$1,products!$A$1:$G$1,0))</f>
        <v>M</v>
      </c>
      <c r="K749" cm="1">
        <f t="array" ref="K749">INDEX(products!$A$1:$G$49,MATCH(orders!$D749,products!$A$1:$A$49,0),MATCH(orders!K$1,products!$A$1:$G$1,0))</f>
        <v>0.5</v>
      </c>
      <c r="L749" s="4" cm="1">
        <f t="array" ref="L749">INDEX(products!$A$1:$G$49,MATCH(orders!$D749,products!$A$1:$A$49,0),MATCH(orders!L$1,products!$A$1:$G$1,0))</f>
        <v>8.73</v>
      </c>
      <c r="M749" s="4">
        <f t="shared" si="33"/>
        <v>34.92</v>
      </c>
      <c r="N749" t="str">
        <f t="shared" si="34"/>
        <v>Liberica</v>
      </c>
      <c r="O749" t="str">
        <f t="shared" si="35"/>
        <v>Medium</v>
      </c>
      <c r="P749" s="5" t="str">
        <f>IF(_xlfn.XLOOKUP(Orders[[#This Row],[Customer ID]],customers!A749:A1748,customers!I749:I1748,"")="Yes","Yes","No")</f>
        <v>Yes</v>
      </c>
    </row>
    <row r="750" spans="1:16">
      <c r="A750" s="2" t="s">
        <v>1499</v>
      </c>
      <c r="B750" s="3">
        <v>44074</v>
      </c>
      <c r="C750" s="2" t="s">
        <v>1500</v>
      </c>
      <c r="D750" t="s">
        <v>61</v>
      </c>
      <c r="E750" s="2">
        <v>2</v>
      </c>
      <c r="F750" s="2">
        <f>_xlfn.XLOOKUP(C750,customers!$A$1:$A$1001,customers!B749:B1749)</f>
        <v>0</v>
      </c>
      <c r="G750" s="2" t="str">
        <f>IF(_xlfn.XLOOKUP(C750,customers!$A$1:$A$1001,customers!$C$1:$C$1001,0)=0,"",(_xlfn.XLOOKUP(C750,customers!$A$1:$A$1001,customers!$C$1:$C$1001,0)))</f>
        <v>feshmadeks@umn.edu</v>
      </c>
      <c r="H750" s="2" t="str">
        <f>_xlfn.XLOOKUP(C750,customers!$A$1:$A$1001,customers!$G$1:$G$1001,,0)</f>
        <v>United States</v>
      </c>
      <c r="I750" t="str" cm="1">
        <f t="array" ref="I750">INDEX(products!$A$1:$G$49,MATCH(orders!$D750,products!$A$1:$A$49,0),MATCH(orders!I$1,products!$A$1:$G$1,0))</f>
        <v>Exc</v>
      </c>
      <c r="J750" t="str" cm="1">
        <f t="array" ref="J750">INDEX(products!$A$1:$G$49,MATCH(orders!$D750,products!$A$1:$A$49,0),MATCH(orders!J$1,products!$A$1:$G$1,0))</f>
        <v>D</v>
      </c>
      <c r="K750" cm="1">
        <f t="array" ref="K750">INDEX(products!$A$1:$G$49,MATCH(orders!$D750,products!$A$1:$A$49,0),MATCH(orders!K$1,products!$A$1:$G$1,0))</f>
        <v>0.5</v>
      </c>
      <c r="L750" s="4" cm="1">
        <f t="array" ref="L750">INDEX(products!$A$1:$G$49,MATCH(orders!$D750,products!$A$1:$A$49,0),MATCH(orders!L$1,products!$A$1:$G$1,0))</f>
        <v>7.29</v>
      </c>
      <c r="M750" s="4">
        <f t="shared" si="33"/>
        <v>14.58</v>
      </c>
      <c r="N750" t="str">
        <f t="shared" si="34"/>
        <v>Excelsa</v>
      </c>
      <c r="O750" t="str">
        <f t="shared" si="35"/>
        <v>Dark</v>
      </c>
      <c r="P750" s="5" t="str">
        <f>IF(_xlfn.XLOOKUP(Orders[[#This Row],[Customer ID]],customers!A750:A1749,customers!I750:I1749,"")="Yes","Yes","No")</f>
        <v>No</v>
      </c>
    </row>
    <row r="751" spans="1:16">
      <c r="A751" s="2" t="s">
        <v>1501</v>
      </c>
      <c r="B751" s="3">
        <v>44209</v>
      </c>
      <c r="C751" s="2" t="s">
        <v>1502</v>
      </c>
      <c r="D751" t="s">
        <v>146</v>
      </c>
      <c r="E751" s="2">
        <v>2</v>
      </c>
      <c r="F751" s="2">
        <f>_xlfn.XLOOKUP(C751,customers!$A$1:$A$1001,customers!B750:B1750)</f>
        <v>0</v>
      </c>
      <c r="G751" s="2" t="str">
        <f>IF(_xlfn.XLOOKUP(C751,customers!$A$1:$A$1001,customers!$C$1:$C$1001,0)=0,"",(_xlfn.XLOOKUP(C751,customers!$A$1:$A$1001,customers!$C$1:$C$1001,0)))</f>
        <v>moilierkt@paginegialle.it</v>
      </c>
      <c r="H751" s="2" t="str">
        <f>_xlfn.XLOOKUP(C751,customers!$A$1:$A$1001,customers!$G$1:$G$1001,,0)</f>
        <v>Ireland</v>
      </c>
      <c r="I751" t="str" cm="1">
        <f t="array" ref="I751">INDEX(products!$A$1:$G$49,MATCH(orders!$D751,products!$A$1:$A$49,0),MATCH(orders!I$1,products!$A$1:$G$1,0))</f>
        <v>Rob</v>
      </c>
      <c r="J751" t="str" cm="1">
        <f t="array" ref="J751">INDEX(products!$A$1:$G$49,MATCH(orders!$D751,products!$A$1:$A$49,0),MATCH(orders!J$1,products!$A$1:$G$1,0))</f>
        <v>D</v>
      </c>
      <c r="K751" cm="1">
        <f t="array" ref="K751">INDEX(products!$A$1:$G$49,MATCH(orders!$D751,products!$A$1:$A$49,0),MATCH(orders!K$1,products!$A$1:$G$1,0))</f>
        <v>0.2</v>
      </c>
      <c r="L751" s="4" cm="1">
        <f t="array" ref="L751">INDEX(products!$A$1:$G$49,MATCH(orders!$D751,products!$A$1:$A$49,0),MATCH(orders!L$1,products!$A$1:$G$1,0))</f>
        <v>2.685</v>
      </c>
      <c r="M751" s="4">
        <f t="shared" si="33"/>
        <v>5.37</v>
      </c>
      <c r="N751" t="str">
        <f t="shared" si="34"/>
        <v>Robusta</v>
      </c>
      <c r="O751" t="str">
        <f t="shared" si="35"/>
        <v>Dark</v>
      </c>
      <c r="P751" s="5" t="str">
        <f>IF(_xlfn.XLOOKUP(Orders[[#This Row],[Customer ID]],customers!A751:A1750,customers!I751:I1750,"")="Yes","Yes","No")</f>
        <v>Yes</v>
      </c>
    </row>
    <row r="752" spans="1:16">
      <c r="A752" s="2" t="s">
        <v>1503</v>
      </c>
      <c r="B752" s="3">
        <v>44277</v>
      </c>
      <c r="C752" s="2" t="s">
        <v>1504</v>
      </c>
      <c r="D752" t="s">
        <v>67</v>
      </c>
      <c r="E752" s="2">
        <v>1</v>
      </c>
      <c r="F752" s="2">
        <f>_xlfn.XLOOKUP(C752,customers!$A$1:$A$1001,customers!B751:B1751)</f>
        <v>0</v>
      </c>
      <c r="G752" s="2" t="str">
        <f>IF(_xlfn.XLOOKUP(C752,customers!$A$1:$A$1001,customers!$C$1:$C$1001,0)=0,"",(_xlfn.XLOOKUP(C752,customers!$A$1:$A$1001,customers!$C$1:$C$1001,0)))</f>
        <v/>
      </c>
      <c r="H752" s="2" t="str">
        <f>_xlfn.XLOOKUP(C752,customers!$A$1:$A$1001,customers!$G$1:$G$1001,,0)</f>
        <v>United States</v>
      </c>
      <c r="I752" t="str" cm="1">
        <f t="array" ref="I752">INDEX(products!$A$1:$G$49,MATCH(orders!$D752,products!$A$1:$A$49,0),MATCH(orders!I$1,products!$A$1:$G$1,0))</f>
        <v>Rob</v>
      </c>
      <c r="J752" t="str" cm="1">
        <f t="array" ref="J752">INDEX(products!$A$1:$G$49,MATCH(orders!$D752,products!$A$1:$A$49,0),MATCH(orders!J$1,products!$A$1:$G$1,0))</f>
        <v>M</v>
      </c>
      <c r="K752" cm="1">
        <f t="array" ref="K752">INDEX(products!$A$1:$G$49,MATCH(orders!$D752,products!$A$1:$A$49,0),MATCH(orders!K$1,products!$A$1:$G$1,0))</f>
        <v>0.5</v>
      </c>
      <c r="L752" s="4" cm="1">
        <f t="array" ref="L752">INDEX(products!$A$1:$G$49,MATCH(orders!$D752,products!$A$1:$A$49,0),MATCH(orders!L$1,products!$A$1:$G$1,0))</f>
        <v>5.97</v>
      </c>
      <c r="M752" s="4">
        <f t="shared" si="33"/>
        <v>5.97</v>
      </c>
      <c r="N752" t="str">
        <f t="shared" si="34"/>
        <v>Robusta</v>
      </c>
      <c r="O752" t="str">
        <f t="shared" si="35"/>
        <v>Medium</v>
      </c>
      <c r="P752" s="5" t="str">
        <f>IF(_xlfn.XLOOKUP(Orders[[#This Row],[Customer ID]],customers!A752:A1751,customers!I752:I1751,"")="Yes","Yes","No")</f>
        <v>Yes</v>
      </c>
    </row>
    <row r="753" spans="1:16">
      <c r="A753" s="2" t="s">
        <v>1505</v>
      </c>
      <c r="B753" s="3">
        <v>43847</v>
      </c>
      <c r="C753" s="2" t="s">
        <v>1506</v>
      </c>
      <c r="D753" t="s">
        <v>128</v>
      </c>
      <c r="E753" s="2">
        <v>2</v>
      </c>
      <c r="F753" s="2">
        <f>_xlfn.XLOOKUP(C753,customers!$A$1:$A$1001,customers!B752:B1752)</f>
        <v>0</v>
      </c>
      <c r="G753" s="2" t="str">
        <f>IF(_xlfn.XLOOKUP(C753,customers!$A$1:$A$1001,customers!$C$1:$C$1001,0)=0,"",(_xlfn.XLOOKUP(C753,customers!$A$1:$A$1001,customers!$C$1:$C$1001,0)))</f>
        <v>vshoebothamkv@redcross.org</v>
      </c>
      <c r="H753" s="2" t="str">
        <f>_xlfn.XLOOKUP(C753,customers!$A$1:$A$1001,customers!$G$1:$G$1001,,0)</f>
        <v>United States</v>
      </c>
      <c r="I753" t="str" cm="1">
        <f t="array" ref="I753">INDEX(products!$A$1:$G$49,MATCH(orders!$D753,products!$A$1:$A$49,0),MATCH(orders!I$1,products!$A$1:$G$1,0))</f>
        <v>Lib</v>
      </c>
      <c r="J753" t="str" cm="1">
        <f t="array" ref="J753">INDEX(products!$A$1:$G$49,MATCH(orders!$D753,products!$A$1:$A$49,0),MATCH(orders!J$1,products!$A$1:$G$1,0))</f>
        <v>L</v>
      </c>
      <c r="K753" cm="1">
        <f t="array" ref="K753">INDEX(products!$A$1:$G$49,MATCH(orders!$D753,products!$A$1:$A$49,0),MATCH(orders!K$1,products!$A$1:$G$1,0))</f>
        <v>0.5</v>
      </c>
      <c r="L753" s="4" cm="1">
        <f t="array" ref="L753">INDEX(products!$A$1:$G$49,MATCH(orders!$D753,products!$A$1:$A$49,0),MATCH(orders!L$1,products!$A$1:$G$1,0))</f>
        <v>9.51</v>
      </c>
      <c r="M753" s="4">
        <f t="shared" si="33"/>
        <v>19.02</v>
      </c>
      <c r="N753" t="str">
        <f t="shared" si="34"/>
        <v>Liberica</v>
      </c>
      <c r="O753" t="str">
        <f t="shared" si="35"/>
        <v>Light</v>
      </c>
      <c r="P753" s="5" t="str">
        <f>IF(_xlfn.XLOOKUP(Orders[[#This Row],[Customer ID]],customers!A753:A1752,customers!I753:I1752,"")="Yes","Yes","No")</f>
        <v>No</v>
      </c>
    </row>
    <row r="754" spans="1:16">
      <c r="A754" s="2" t="s">
        <v>1507</v>
      </c>
      <c r="B754" s="3">
        <v>43648</v>
      </c>
      <c r="C754" s="2" t="s">
        <v>1508</v>
      </c>
      <c r="D754" t="s">
        <v>54</v>
      </c>
      <c r="E754" s="2">
        <v>2</v>
      </c>
      <c r="F754" s="2">
        <f>_xlfn.XLOOKUP(C754,customers!$A$1:$A$1001,customers!B753:B1753)</f>
        <v>0</v>
      </c>
      <c r="G754" s="2" t="str">
        <f>IF(_xlfn.XLOOKUP(C754,customers!$A$1:$A$1001,customers!$C$1:$C$1001,0)=0,"",(_xlfn.XLOOKUP(C754,customers!$A$1:$A$1001,customers!$C$1:$C$1001,0)))</f>
        <v>bsterkekw@biblegateway.com</v>
      </c>
      <c r="H754" s="2" t="str">
        <f>_xlfn.XLOOKUP(C754,customers!$A$1:$A$1001,customers!$G$1:$G$1001,,0)</f>
        <v>United States</v>
      </c>
      <c r="I754" t="str" cm="1">
        <f t="array" ref="I754">INDEX(products!$A$1:$G$49,MATCH(orders!$D754,products!$A$1:$A$49,0),MATCH(orders!I$1,products!$A$1:$G$1,0))</f>
        <v>Exc</v>
      </c>
      <c r="J754" t="str" cm="1">
        <f t="array" ref="J754">INDEX(products!$A$1:$G$49,MATCH(orders!$D754,products!$A$1:$A$49,0),MATCH(orders!J$1,products!$A$1:$G$1,0))</f>
        <v>M</v>
      </c>
      <c r="K754" cm="1">
        <f t="array" ref="K754">INDEX(products!$A$1:$G$49,MATCH(orders!$D754,products!$A$1:$A$49,0),MATCH(orders!K$1,products!$A$1:$G$1,0))</f>
        <v>1</v>
      </c>
      <c r="L754" s="4" cm="1">
        <f t="array" ref="L754">INDEX(products!$A$1:$G$49,MATCH(orders!$D754,products!$A$1:$A$49,0),MATCH(orders!L$1,products!$A$1:$G$1,0))</f>
        <v>13.75</v>
      </c>
      <c r="M754" s="4">
        <f t="shared" si="33"/>
        <v>27.5</v>
      </c>
      <c r="N754" t="str">
        <f t="shared" si="34"/>
        <v>Excelsa</v>
      </c>
      <c r="O754" t="str">
        <f t="shared" si="35"/>
        <v>Medium</v>
      </c>
      <c r="P754" s="5" t="str">
        <f>IF(_xlfn.XLOOKUP(Orders[[#This Row],[Customer ID]],customers!A754:A1753,customers!I754:I1753,"")="Yes","Yes","No")</f>
        <v>Yes</v>
      </c>
    </row>
    <row r="755" spans="1:16">
      <c r="A755" s="2" t="s">
        <v>1509</v>
      </c>
      <c r="B755" s="3">
        <v>44704</v>
      </c>
      <c r="C755" s="2" t="s">
        <v>1510</v>
      </c>
      <c r="D755" t="s">
        <v>117</v>
      </c>
      <c r="E755" s="2">
        <v>5</v>
      </c>
      <c r="F755" s="2">
        <f>_xlfn.XLOOKUP(C755,customers!$A$1:$A$1001,customers!B754:B1754)</f>
        <v>0</v>
      </c>
      <c r="G755" s="2" t="str">
        <f>IF(_xlfn.XLOOKUP(C755,customers!$A$1:$A$1001,customers!$C$1:$C$1001,0)=0,"",(_xlfn.XLOOKUP(C755,customers!$A$1:$A$1001,customers!$C$1:$C$1001,0)))</f>
        <v>scaponkx@craigslist.org</v>
      </c>
      <c r="H755" s="2" t="str">
        <f>_xlfn.XLOOKUP(C755,customers!$A$1:$A$1001,customers!$G$1:$G$1001,,0)</f>
        <v>United States</v>
      </c>
      <c r="I755" t="str" cm="1">
        <f t="array" ref="I755">INDEX(products!$A$1:$G$49,MATCH(orders!$D755,products!$A$1:$A$49,0),MATCH(orders!I$1,products!$A$1:$G$1,0))</f>
        <v>Ara</v>
      </c>
      <c r="J755" t="str" cm="1">
        <f t="array" ref="J755">INDEX(products!$A$1:$G$49,MATCH(orders!$D755,products!$A$1:$A$49,0),MATCH(orders!J$1,products!$A$1:$G$1,0))</f>
        <v>D</v>
      </c>
      <c r="K755" cm="1">
        <f t="array" ref="K755">INDEX(products!$A$1:$G$49,MATCH(orders!$D755,products!$A$1:$A$49,0),MATCH(orders!K$1,products!$A$1:$G$1,0))</f>
        <v>0.5</v>
      </c>
      <c r="L755" s="4" cm="1">
        <f t="array" ref="L755">INDEX(products!$A$1:$G$49,MATCH(orders!$D755,products!$A$1:$A$49,0),MATCH(orders!L$1,products!$A$1:$G$1,0))</f>
        <v>5.97</v>
      </c>
      <c r="M755" s="4">
        <f t="shared" si="33"/>
        <v>29.85</v>
      </c>
      <c r="N755" t="str">
        <f t="shared" si="34"/>
        <v>Arabica</v>
      </c>
      <c r="O755" t="str">
        <f t="shared" si="35"/>
        <v>Dark</v>
      </c>
      <c r="P755" s="5" t="str">
        <f>IF(_xlfn.XLOOKUP(Orders[[#This Row],[Customer ID]],customers!A755:A1754,customers!I755:I1754,"")="Yes","Yes","No")</f>
        <v>No</v>
      </c>
    </row>
    <row r="756" spans="1:16">
      <c r="A756" s="2" t="s">
        <v>1511</v>
      </c>
      <c r="B756" s="3">
        <v>44726</v>
      </c>
      <c r="C756" s="2" t="s">
        <v>1389</v>
      </c>
      <c r="D756" t="s">
        <v>99</v>
      </c>
      <c r="E756" s="2">
        <v>6</v>
      </c>
      <c r="F756" s="2">
        <f>_xlfn.XLOOKUP(C756,customers!$A$1:$A$1001,customers!B755:B1755)</f>
        <v>0</v>
      </c>
      <c r="G756" s="2" t="str">
        <f>IF(_xlfn.XLOOKUP(C756,customers!$A$1:$A$1001,customers!$C$1:$C$1001,0)=0,"",(_xlfn.XLOOKUP(C756,customers!$A$1:$A$1001,customers!$C$1:$C$1001,0)))</f>
        <v>jdymokeje@prnewswire.com</v>
      </c>
      <c r="H756" s="2" t="str">
        <f>_xlfn.XLOOKUP(C756,customers!$A$1:$A$1001,customers!$G$1:$G$1001,,0)</f>
        <v>Ireland</v>
      </c>
      <c r="I756" t="str" cm="1">
        <f t="array" ref="I756">INDEX(products!$A$1:$G$49,MATCH(orders!$D756,products!$A$1:$A$49,0),MATCH(orders!I$1,products!$A$1:$G$1,0))</f>
        <v>Ara</v>
      </c>
      <c r="J756" t="str" cm="1">
        <f t="array" ref="J756">INDEX(products!$A$1:$G$49,MATCH(orders!$D756,products!$A$1:$A$49,0),MATCH(orders!J$1,products!$A$1:$G$1,0))</f>
        <v>D</v>
      </c>
      <c r="K756" cm="1">
        <f t="array" ref="K756">INDEX(products!$A$1:$G$49,MATCH(orders!$D756,products!$A$1:$A$49,0),MATCH(orders!K$1,products!$A$1:$G$1,0))</f>
        <v>0.2</v>
      </c>
      <c r="L756" s="4" cm="1">
        <f t="array" ref="L756">INDEX(products!$A$1:$G$49,MATCH(orders!$D756,products!$A$1:$A$49,0),MATCH(orders!L$1,products!$A$1:$G$1,0))</f>
        <v>2.985</v>
      </c>
      <c r="M756" s="4">
        <f t="shared" si="33"/>
        <v>17.91</v>
      </c>
      <c r="N756" t="str">
        <f t="shared" si="34"/>
        <v>Arabica</v>
      </c>
      <c r="O756" t="str">
        <f t="shared" si="35"/>
        <v>Dark</v>
      </c>
      <c r="P756" s="5" t="str">
        <f>IF(_xlfn.XLOOKUP(Orders[[#This Row],[Customer ID]],customers!A756:A1755,customers!I756:I1755,"")="Yes","Yes","No")</f>
        <v>No</v>
      </c>
    </row>
    <row r="757" spans="1:16">
      <c r="A757" s="2" t="s">
        <v>1512</v>
      </c>
      <c r="B757" s="3">
        <v>44397</v>
      </c>
      <c r="C757" s="2" t="s">
        <v>1513</v>
      </c>
      <c r="D757" t="s">
        <v>64</v>
      </c>
      <c r="E757" s="2">
        <v>6</v>
      </c>
      <c r="F757" s="2">
        <f>_xlfn.XLOOKUP(C757,customers!$A$1:$A$1001,customers!B756:B1756)</f>
        <v>0</v>
      </c>
      <c r="G757" s="2" t="str">
        <f>IF(_xlfn.XLOOKUP(C757,customers!$A$1:$A$1001,customers!$C$1:$C$1001,0)=0,"",(_xlfn.XLOOKUP(C757,customers!$A$1:$A$1001,customers!$C$1:$C$1001,0)))</f>
        <v>fconstancekz@ifeng.com</v>
      </c>
      <c r="H757" s="2" t="str">
        <f>_xlfn.XLOOKUP(C757,customers!$A$1:$A$1001,customers!$G$1:$G$1001,,0)</f>
        <v>United States</v>
      </c>
      <c r="I757" t="str" cm="1">
        <f t="array" ref="I757">INDEX(products!$A$1:$G$49,MATCH(orders!$D757,products!$A$1:$A$49,0),MATCH(orders!I$1,products!$A$1:$G$1,0))</f>
        <v>Lib</v>
      </c>
      <c r="J757" t="str" cm="1">
        <f t="array" ref="J757">INDEX(products!$A$1:$G$49,MATCH(orders!$D757,products!$A$1:$A$49,0),MATCH(orders!J$1,products!$A$1:$G$1,0))</f>
        <v>L</v>
      </c>
      <c r="K757" cm="1">
        <f t="array" ref="K757">INDEX(products!$A$1:$G$49,MATCH(orders!$D757,products!$A$1:$A$49,0),MATCH(orders!K$1,products!$A$1:$G$1,0))</f>
        <v>0.2</v>
      </c>
      <c r="L757" s="4" cm="1">
        <f t="array" ref="L757">INDEX(products!$A$1:$G$49,MATCH(orders!$D757,products!$A$1:$A$49,0),MATCH(orders!L$1,products!$A$1:$G$1,0))</f>
        <v>4.755</v>
      </c>
      <c r="M757" s="4">
        <f t="shared" si="33"/>
        <v>28.53</v>
      </c>
      <c r="N757" t="str">
        <f t="shared" si="34"/>
        <v>Liberica</v>
      </c>
      <c r="O757" t="str">
        <f t="shared" si="35"/>
        <v>Light</v>
      </c>
      <c r="P757" s="5" t="str">
        <f>IF(_xlfn.XLOOKUP(Orders[[#This Row],[Customer ID]],customers!A757:A1756,customers!I757:I1756,"")="Yes","Yes","No")</f>
        <v>No</v>
      </c>
    </row>
    <row r="758" spans="1:16">
      <c r="A758" s="2" t="s">
        <v>1514</v>
      </c>
      <c r="B758" s="3">
        <v>44715</v>
      </c>
      <c r="C758" s="2" t="s">
        <v>1515</v>
      </c>
      <c r="D758" t="s">
        <v>224</v>
      </c>
      <c r="E758" s="2">
        <v>4</v>
      </c>
      <c r="F758" s="2">
        <f>_xlfn.XLOOKUP(C758,customers!$A$1:$A$1001,customers!B757:B1757)</f>
        <v>0</v>
      </c>
      <c r="G758" s="2" t="str">
        <f>IF(_xlfn.XLOOKUP(C758,customers!$A$1:$A$1001,customers!$C$1:$C$1001,0)=0,"",(_xlfn.XLOOKUP(C758,customers!$A$1:$A$1001,customers!$C$1:$C$1001,0)))</f>
        <v>fsulmanl0@washington.edu</v>
      </c>
      <c r="H758" s="2" t="str">
        <f>_xlfn.XLOOKUP(C758,customers!$A$1:$A$1001,customers!$G$1:$G$1001,,0)</f>
        <v>United States</v>
      </c>
      <c r="I758" t="str" cm="1">
        <f t="array" ref="I758">INDEX(products!$A$1:$G$49,MATCH(orders!$D758,products!$A$1:$A$49,0),MATCH(orders!I$1,products!$A$1:$G$1,0))</f>
        <v>Rob</v>
      </c>
      <c r="J758" t="str" cm="1">
        <f t="array" ref="J758">INDEX(products!$A$1:$G$49,MATCH(orders!$D758,products!$A$1:$A$49,0),MATCH(orders!J$1,products!$A$1:$G$1,0))</f>
        <v>D</v>
      </c>
      <c r="K758" cm="1">
        <f t="array" ref="K758">INDEX(products!$A$1:$G$49,MATCH(orders!$D758,products!$A$1:$A$49,0),MATCH(orders!K$1,products!$A$1:$G$1,0))</f>
        <v>1</v>
      </c>
      <c r="L758" s="4" cm="1">
        <f t="array" ref="L758">INDEX(products!$A$1:$G$49,MATCH(orders!$D758,products!$A$1:$A$49,0),MATCH(orders!L$1,products!$A$1:$G$1,0))</f>
        <v>8.95</v>
      </c>
      <c r="M758" s="4">
        <f t="shared" si="33"/>
        <v>35.8</v>
      </c>
      <c r="N758" t="str">
        <f t="shared" si="34"/>
        <v>Robusta</v>
      </c>
      <c r="O758" t="str">
        <f t="shared" si="35"/>
        <v>Dark</v>
      </c>
      <c r="P758" s="5" t="str">
        <f>IF(_xlfn.XLOOKUP(Orders[[#This Row],[Customer ID]],customers!A758:A1757,customers!I758:I1757,"")="Yes","Yes","No")</f>
        <v>Yes</v>
      </c>
    </row>
    <row r="759" spans="1:16">
      <c r="A759" s="2" t="s">
        <v>1516</v>
      </c>
      <c r="B759" s="3">
        <v>43977</v>
      </c>
      <c r="C759" s="2" t="s">
        <v>1517</v>
      </c>
      <c r="D759" t="s">
        <v>117</v>
      </c>
      <c r="E759" s="2">
        <v>3</v>
      </c>
      <c r="F759" s="2">
        <f>_xlfn.XLOOKUP(C759,customers!$A$1:$A$1001,customers!B758:B1758)</f>
        <v>0</v>
      </c>
      <c r="G759" s="2" t="str">
        <f>IF(_xlfn.XLOOKUP(C759,customers!$A$1:$A$1001,customers!$C$1:$C$1001,0)=0,"",(_xlfn.XLOOKUP(C759,customers!$A$1:$A$1001,customers!$C$1:$C$1001,0)))</f>
        <v>dhollymanl1@ibm.com</v>
      </c>
      <c r="H759" s="2" t="str">
        <f>_xlfn.XLOOKUP(C759,customers!$A$1:$A$1001,customers!$G$1:$G$1001,,0)</f>
        <v>United States</v>
      </c>
      <c r="I759" t="str" cm="1">
        <f t="array" ref="I759">INDEX(products!$A$1:$G$49,MATCH(orders!$D759,products!$A$1:$A$49,0),MATCH(orders!I$1,products!$A$1:$G$1,0))</f>
        <v>Ara</v>
      </c>
      <c r="J759" t="str" cm="1">
        <f t="array" ref="J759">INDEX(products!$A$1:$G$49,MATCH(orders!$D759,products!$A$1:$A$49,0),MATCH(orders!J$1,products!$A$1:$G$1,0))</f>
        <v>D</v>
      </c>
      <c r="K759" cm="1">
        <f t="array" ref="K759">INDEX(products!$A$1:$G$49,MATCH(orders!$D759,products!$A$1:$A$49,0),MATCH(orders!K$1,products!$A$1:$G$1,0))</f>
        <v>0.5</v>
      </c>
      <c r="L759" s="4" cm="1">
        <f t="array" ref="L759">INDEX(products!$A$1:$G$49,MATCH(orders!$D759,products!$A$1:$A$49,0),MATCH(orders!L$1,products!$A$1:$G$1,0))</f>
        <v>5.97</v>
      </c>
      <c r="M759" s="4">
        <f t="shared" si="33"/>
        <v>17.91</v>
      </c>
      <c r="N759" t="str">
        <f t="shared" si="34"/>
        <v>Arabica</v>
      </c>
      <c r="O759" t="str">
        <f t="shared" si="35"/>
        <v>Dark</v>
      </c>
      <c r="P759" s="5" t="str">
        <f>IF(_xlfn.XLOOKUP(Orders[[#This Row],[Customer ID]],customers!A759:A1758,customers!I759:I1758,"")="Yes","Yes","No")</f>
        <v>Yes</v>
      </c>
    </row>
    <row r="760" spans="1:16">
      <c r="A760" s="2" t="s">
        <v>1518</v>
      </c>
      <c r="B760" s="3">
        <v>43672</v>
      </c>
      <c r="C760" s="2" t="s">
        <v>1519</v>
      </c>
      <c r="D760" t="s">
        <v>224</v>
      </c>
      <c r="E760" s="2">
        <v>1</v>
      </c>
      <c r="F760" s="2">
        <f>_xlfn.XLOOKUP(C760,customers!$A$1:$A$1001,customers!B759:B1759)</f>
        <v>0</v>
      </c>
      <c r="G760" s="2" t="str">
        <f>IF(_xlfn.XLOOKUP(C760,customers!$A$1:$A$1001,customers!$C$1:$C$1001,0)=0,"",(_xlfn.XLOOKUP(C760,customers!$A$1:$A$1001,customers!$C$1:$C$1001,0)))</f>
        <v>lnardonil2@hao123.com</v>
      </c>
      <c r="H760" s="2" t="str">
        <f>_xlfn.XLOOKUP(C760,customers!$A$1:$A$1001,customers!$G$1:$G$1001,,0)</f>
        <v>United States</v>
      </c>
      <c r="I760" t="str" cm="1">
        <f t="array" ref="I760">INDEX(products!$A$1:$G$49,MATCH(orders!$D760,products!$A$1:$A$49,0),MATCH(orders!I$1,products!$A$1:$G$1,0))</f>
        <v>Rob</v>
      </c>
      <c r="J760" t="str" cm="1">
        <f t="array" ref="J760">INDEX(products!$A$1:$G$49,MATCH(orders!$D760,products!$A$1:$A$49,0),MATCH(orders!J$1,products!$A$1:$G$1,0))</f>
        <v>D</v>
      </c>
      <c r="K760" cm="1">
        <f t="array" ref="K760">INDEX(products!$A$1:$G$49,MATCH(orders!$D760,products!$A$1:$A$49,0),MATCH(orders!K$1,products!$A$1:$G$1,0))</f>
        <v>1</v>
      </c>
      <c r="L760" s="4" cm="1">
        <f t="array" ref="L760">INDEX(products!$A$1:$G$49,MATCH(orders!$D760,products!$A$1:$A$49,0),MATCH(orders!L$1,products!$A$1:$G$1,0))</f>
        <v>8.95</v>
      </c>
      <c r="M760" s="4">
        <f t="shared" si="33"/>
        <v>8.95</v>
      </c>
      <c r="N760" t="str">
        <f t="shared" si="34"/>
        <v>Robusta</v>
      </c>
      <c r="O760" t="str">
        <f t="shared" si="35"/>
        <v>Dark</v>
      </c>
      <c r="P760" s="5" t="str">
        <f>IF(_xlfn.XLOOKUP(Orders[[#This Row],[Customer ID]],customers!A760:A1759,customers!I760:I1759,"")="Yes","Yes","No")</f>
        <v>No</v>
      </c>
    </row>
    <row r="761" spans="1:16">
      <c r="A761" s="2" t="s">
        <v>1520</v>
      </c>
      <c r="B761" s="3">
        <v>44126</v>
      </c>
      <c r="C761" s="2" t="s">
        <v>1521</v>
      </c>
      <c r="D761" t="s">
        <v>154</v>
      </c>
      <c r="E761" s="2">
        <v>1</v>
      </c>
      <c r="F761" s="2">
        <f>_xlfn.XLOOKUP(C761,customers!$A$1:$A$1001,customers!B760:B1760)</f>
        <v>0</v>
      </c>
      <c r="G761" s="2" t="str">
        <f>IF(_xlfn.XLOOKUP(C761,customers!$A$1:$A$1001,customers!$C$1:$C$1001,0)=0,"",(_xlfn.XLOOKUP(C761,customers!$A$1:$A$1001,customers!$C$1:$C$1001,0)))</f>
        <v>dyarhaml3@moonfruit.com</v>
      </c>
      <c r="H761" s="2" t="str">
        <f>_xlfn.XLOOKUP(C761,customers!$A$1:$A$1001,customers!$G$1:$G$1001,,0)</f>
        <v>United States</v>
      </c>
      <c r="I761" t="str" cm="1">
        <f t="array" ref="I761">INDEX(products!$A$1:$G$49,MATCH(orders!$D761,products!$A$1:$A$49,0),MATCH(orders!I$1,products!$A$1:$G$1,0))</f>
        <v>Lib</v>
      </c>
      <c r="J761" t="str" cm="1">
        <f t="array" ref="J761">INDEX(products!$A$1:$G$49,MATCH(orders!$D761,products!$A$1:$A$49,0),MATCH(orders!J$1,products!$A$1:$G$1,0))</f>
        <v>D</v>
      </c>
      <c r="K761" cm="1">
        <f t="array" ref="K761">INDEX(products!$A$1:$G$49,MATCH(orders!$D761,products!$A$1:$A$49,0),MATCH(orders!K$1,products!$A$1:$G$1,0))</f>
        <v>2.5</v>
      </c>
      <c r="L761" s="4" cm="1">
        <f t="array" ref="L761">INDEX(products!$A$1:$G$49,MATCH(orders!$D761,products!$A$1:$A$49,0),MATCH(orders!L$1,products!$A$1:$G$1,0))</f>
        <v>29.785</v>
      </c>
      <c r="M761" s="4">
        <f t="shared" si="33"/>
        <v>29.785</v>
      </c>
      <c r="N761" t="str">
        <f t="shared" si="34"/>
        <v>Liberica</v>
      </c>
      <c r="O761" t="str">
        <f t="shared" si="35"/>
        <v>Dark</v>
      </c>
      <c r="P761" s="5" t="str">
        <f>IF(_xlfn.XLOOKUP(Orders[[#This Row],[Customer ID]],customers!A761:A1760,customers!I761:I1760,"")="Yes","Yes","No")</f>
        <v>Yes</v>
      </c>
    </row>
    <row r="762" spans="1:16">
      <c r="A762" s="2" t="s">
        <v>1522</v>
      </c>
      <c r="B762" s="3">
        <v>44189</v>
      </c>
      <c r="C762" s="2" t="s">
        <v>1523</v>
      </c>
      <c r="D762" t="s">
        <v>221</v>
      </c>
      <c r="E762" s="2">
        <v>5</v>
      </c>
      <c r="F762" s="2">
        <f>_xlfn.XLOOKUP(C762,customers!$A$1:$A$1001,customers!B761:B1761)</f>
        <v>0</v>
      </c>
      <c r="G762" s="2" t="str">
        <f>IF(_xlfn.XLOOKUP(C762,customers!$A$1:$A$1001,customers!$C$1:$C$1001,0)=0,"",(_xlfn.XLOOKUP(C762,customers!$A$1:$A$1001,customers!$C$1:$C$1001,0)))</f>
        <v>aferreal4@wikia.com</v>
      </c>
      <c r="H762" s="2" t="str">
        <f>_xlfn.XLOOKUP(C762,customers!$A$1:$A$1001,customers!$G$1:$G$1001,,0)</f>
        <v>United States</v>
      </c>
      <c r="I762" t="str" cm="1">
        <f t="array" ref="I762">INDEX(products!$A$1:$G$49,MATCH(orders!$D762,products!$A$1:$A$49,0),MATCH(orders!I$1,products!$A$1:$G$1,0))</f>
        <v>Exc</v>
      </c>
      <c r="J762" t="str" cm="1">
        <f t="array" ref="J762">INDEX(products!$A$1:$G$49,MATCH(orders!$D762,products!$A$1:$A$49,0),MATCH(orders!J$1,products!$A$1:$G$1,0))</f>
        <v>L</v>
      </c>
      <c r="K762" cm="1">
        <f t="array" ref="K762">INDEX(products!$A$1:$G$49,MATCH(orders!$D762,products!$A$1:$A$49,0),MATCH(orders!K$1,products!$A$1:$G$1,0))</f>
        <v>0.5</v>
      </c>
      <c r="L762" s="4" cm="1">
        <f t="array" ref="L762">INDEX(products!$A$1:$G$49,MATCH(orders!$D762,products!$A$1:$A$49,0),MATCH(orders!L$1,products!$A$1:$G$1,0))</f>
        <v>8.91</v>
      </c>
      <c r="M762" s="4">
        <f t="shared" si="33"/>
        <v>44.55</v>
      </c>
      <c r="N762" t="str">
        <f t="shared" si="34"/>
        <v>Excelsa</v>
      </c>
      <c r="O762" t="str">
        <f t="shared" si="35"/>
        <v>Light</v>
      </c>
      <c r="P762" s="5" t="str">
        <f>IF(_xlfn.XLOOKUP(Orders[[#This Row],[Customer ID]],customers!A762:A1761,customers!I762:I1761,"")="Yes","Yes","No")</f>
        <v>No</v>
      </c>
    </row>
    <row r="763" spans="1:16">
      <c r="A763" s="2" t="s">
        <v>1524</v>
      </c>
      <c r="B763" s="3">
        <v>43714</v>
      </c>
      <c r="C763" s="2" t="s">
        <v>1525</v>
      </c>
      <c r="D763" t="s">
        <v>182</v>
      </c>
      <c r="E763" s="2">
        <v>6</v>
      </c>
      <c r="F763" s="2">
        <f>_xlfn.XLOOKUP(C763,customers!$A$1:$A$1001,customers!B762:B1762)</f>
        <v>0</v>
      </c>
      <c r="G763" s="2" t="str">
        <f>IF(_xlfn.XLOOKUP(C763,customers!$A$1:$A$1001,customers!$C$1:$C$1001,0)=0,"",(_xlfn.XLOOKUP(C763,customers!$A$1:$A$1001,customers!$C$1:$C$1001,0)))</f>
        <v>ckendrickl5@webnode.com</v>
      </c>
      <c r="H763" s="2" t="str">
        <f>_xlfn.XLOOKUP(C763,customers!$A$1:$A$1001,customers!$G$1:$G$1001,,0)</f>
        <v>United States</v>
      </c>
      <c r="I763" t="str" cm="1">
        <f t="array" ref="I763">INDEX(products!$A$1:$G$49,MATCH(orders!$D763,products!$A$1:$A$49,0),MATCH(orders!I$1,products!$A$1:$G$1,0))</f>
        <v>Exc</v>
      </c>
      <c r="J763" t="str" cm="1">
        <f t="array" ref="J763">INDEX(products!$A$1:$G$49,MATCH(orders!$D763,products!$A$1:$A$49,0),MATCH(orders!J$1,products!$A$1:$G$1,0))</f>
        <v>L</v>
      </c>
      <c r="K763" cm="1">
        <f t="array" ref="K763">INDEX(products!$A$1:$G$49,MATCH(orders!$D763,products!$A$1:$A$49,0),MATCH(orders!K$1,products!$A$1:$G$1,0))</f>
        <v>1</v>
      </c>
      <c r="L763" s="4" cm="1">
        <f t="array" ref="L763">INDEX(products!$A$1:$G$49,MATCH(orders!$D763,products!$A$1:$A$49,0),MATCH(orders!L$1,products!$A$1:$G$1,0))</f>
        <v>14.85</v>
      </c>
      <c r="M763" s="4">
        <f t="shared" si="33"/>
        <v>89.1</v>
      </c>
      <c r="N763" t="str">
        <f t="shared" si="34"/>
        <v>Excelsa</v>
      </c>
      <c r="O763" t="str">
        <f t="shared" si="35"/>
        <v>Light</v>
      </c>
      <c r="P763" s="5" t="str">
        <f>IF(_xlfn.XLOOKUP(Orders[[#This Row],[Customer ID]],customers!A763:A1762,customers!I763:I1762,"")="Yes","Yes","No")</f>
        <v>Yes</v>
      </c>
    </row>
    <row r="764" spans="1:16">
      <c r="A764" s="2" t="s">
        <v>1526</v>
      </c>
      <c r="B764" s="3">
        <v>43563</v>
      </c>
      <c r="C764" s="2" t="s">
        <v>1527</v>
      </c>
      <c r="D764" t="s">
        <v>123</v>
      </c>
      <c r="E764" s="2">
        <v>5</v>
      </c>
      <c r="F764" s="2">
        <f>_xlfn.XLOOKUP(C764,customers!$A$1:$A$1001,customers!B763:B1763)</f>
        <v>0</v>
      </c>
      <c r="G764" s="2" t="str">
        <f>IF(_xlfn.XLOOKUP(C764,customers!$A$1:$A$1001,customers!$C$1:$C$1001,0)=0,"",(_xlfn.XLOOKUP(C764,customers!$A$1:$A$1001,customers!$C$1:$C$1001,0)))</f>
        <v>sdanilchikl6@mit.edu</v>
      </c>
      <c r="H764" s="2" t="str">
        <f>_xlfn.XLOOKUP(C764,customers!$A$1:$A$1001,customers!$G$1:$G$1001,,0)</f>
        <v>United Kingdom</v>
      </c>
      <c r="I764" t="str" cm="1">
        <f t="array" ref="I764">INDEX(products!$A$1:$G$49,MATCH(orders!$D764,products!$A$1:$A$49,0),MATCH(orders!I$1,products!$A$1:$G$1,0))</f>
        <v>Lib</v>
      </c>
      <c r="J764" t="str" cm="1">
        <f t="array" ref="J764">INDEX(products!$A$1:$G$49,MATCH(orders!$D764,products!$A$1:$A$49,0),MATCH(orders!J$1,products!$A$1:$G$1,0))</f>
        <v>M</v>
      </c>
      <c r="K764" cm="1">
        <f t="array" ref="K764">INDEX(products!$A$1:$G$49,MATCH(orders!$D764,products!$A$1:$A$49,0),MATCH(orders!K$1,products!$A$1:$G$1,0))</f>
        <v>0.5</v>
      </c>
      <c r="L764" s="4" cm="1">
        <f t="array" ref="L764">INDEX(products!$A$1:$G$49,MATCH(orders!$D764,products!$A$1:$A$49,0),MATCH(orders!L$1,products!$A$1:$G$1,0))</f>
        <v>8.73</v>
      </c>
      <c r="M764" s="4">
        <f t="shared" si="33"/>
        <v>43.65</v>
      </c>
      <c r="N764" t="str">
        <f t="shared" si="34"/>
        <v>Liberica</v>
      </c>
      <c r="O764" t="str">
        <f t="shared" si="35"/>
        <v>Medium</v>
      </c>
      <c r="P764" s="5" t="str">
        <f>IF(_xlfn.XLOOKUP(Orders[[#This Row],[Customer ID]],customers!A764:A1763,customers!I764:I1763,"")="Yes","Yes","No")</f>
        <v>No</v>
      </c>
    </row>
    <row r="765" spans="1:16">
      <c r="A765" s="2" t="s">
        <v>1528</v>
      </c>
      <c r="B765" s="3">
        <v>44587</v>
      </c>
      <c r="C765" s="2" t="s">
        <v>1529</v>
      </c>
      <c r="D765" t="s">
        <v>237</v>
      </c>
      <c r="E765" s="2">
        <v>3</v>
      </c>
      <c r="F765" s="2">
        <f>_xlfn.XLOOKUP(C765,customers!$A$1:$A$1001,customers!B764:B1764)</f>
        <v>0</v>
      </c>
      <c r="G765" s="2" t="str">
        <f>IF(_xlfn.XLOOKUP(C765,customers!$A$1:$A$1001,customers!$C$1:$C$1001,0)=0,"",(_xlfn.XLOOKUP(C765,customers!$A$1:$A$1001,customers!$C$1:$C$1001,0)))</f>
        <v/>
      </c>
      <c r="H765" s="2" t="str">
        <f>_xlfn.XLOOKUP(C765,customers!$A$1:$A$1001,customers!$G$1:$G$1001,,0)</f>
        <v>United States</v>
      </c>
      <c r="I765" t="str" cm="1">
        <f t="array" ref="I765">INDEX(products!$A$1:$G$49,MATCH(orders!$D765,products!$A$1:$A$49,0),MATCH(orders!I$1,products!$A$1:$G$1,0))</f>
        <v>Ara</v>
      </c>
      <c r="J765" t="str" cm="1">
        <f t="array" ref="J765">INDEX(products!$A$1:$G$49,MATCH(orders!$D765,products!$A$1:$A$49,0),MATCH(orders!J$1,products!$A$1:$G$1,0))</f>
        <v>L</v>
      </c>
      <c r="K765" cm="1">
        <f t="array" ref="K765">INDEX(products!$A$1:$G$49,MATCH(orders!$D765,products!$A$1:$A$49,0),MATCH(orders!K$1,products!$A$1:$G$1,0))</f>
        <v>0.5</v>
      </c>
      <c r="L765" s="4" cm="1">
        <f t="array" ref="L765">INDEX(products!$A$1:$G$49,MATCH(orders!$D765,products!$A$1:$A$49,0),MATCH(orders!L$1,products!$A$1:$G$1,0))</f>
        <v>7.77</v>
      </c>
      <c r="M765" s="4">
        <f t="shared" si="33"/>
        <v>23.31</v>
      </c>
      <c r="N765" t="str">
        <f t="shared" si="34"/>
        <v>Arabica</v>
      </c>
      <c r="O765" t="str">
        <f t="shared" si="35"/>
        <v>Light</v>
      </c>
      <c r="P765" s="5" t="str">
        <f>IF(_xlfn.XLOOKUP(Orders[[#This Row],[Customer ID]],customers!A765:A1764,customers!I765:I1764,"")="Yes","Yes","No")</f>
        <v>No</v>
      </c>
    </row>
    <row r="766" spans="1:16">
      <c r="A766" s="2" t="s">
        <v>1530</v>
      </c>
      <c r="B766" s="3">
        <v>43797</v>
      </c>
      <c r="C766" s="2" t="s">
        <v>1531</v>
      </c>
      <c r="D766" t="s">
        <v>249</v>
      </c>
      <c r="E766" s="2">
        <v>6</v>
      </c>
      <c r="F766" s="2">
        <f>_xlfn.XLOOKUP(C766,customers!$A$1:$A$1001,customers!B765:B1765)</f>
        <v>0</v>
      </c>
      <c r="G766" s="2" t="str">
        <f>IF(_xlfn.XLOOKUP(C766,customers!$A$1:$A$1001,customers!$C$1:$C$1001,0)=0,"",(_xlfn.XLOOKUP(C766,customers!$A$1:$A$1001,customers!$C$1:$C$1001,0)))</f>
        <v>bfolomkinl8@yolasite.com</v>
      </c>
      <c r="H766" s="2" t="str">
        <f>_xlfn.XLOOKUP(C766,customers!$A$1:$A$1001,customers!$G$1:$G$1001,,0)</f>
        <v>United States</v>
      </c>
      <c r="I766" t="str" cm="1">
        <f t="array" ref="I766">INDEX(products!$A$1:$G$49,MATCH(orders!$D766,products!$A$1:$A$49,0),MATCH(orders!I$1,products!$A$1:$G$1,0))</f>
        <v>Ara</v>
      </c>
      <c r="J766" t="str" cm="1">
        <f t="array" ref="J766">INDEX(products!$A$1:$G$49,MATCH(orders!$D766,products!$A$1:$A$49,0),MATCH(orders!J$1,products!$A$1:$G$1,0))</f>
        <v>L</v>
      </c>
      <c r="K766" cm="1">
        <f t="array" ref="K766">INDEX(products!$A$1:$G$49,MATCH(orders!$D766,products!$A$1:$A$49,0),MATCH(orders!K$1,products!$A$1:$G$1,0))</f>
        <v>2.5</v>
      </c>
      <c r="L766" s="4" cm="1">
        <f t="array" ref="L766">INDEX(products!$A$1:$G$49,MATCH(orders!$D766,products!$A$1:$A$49,0),MATCH(orders!L$1,products!$A$1:$G$1,0))</f>
        <v>29.785</v>
      </c>
      <c r="M766" s="4">
        <f t="shared" si="33"/>
        <v>178.71</v>
      </c>
      <c r="N766" t="str">
        <f t="shared" si="34"/>
        <v>Arabica</v>
      </c>
      <c r="O766" t="str">
        <f t="shared" si="35"/>
        <v>Light</v>
      </c>
      <c r="P766" s="5" t="str">
        <f>IF(_xlfn.XLOOKUP(Orders[[#This Row],[Customer ID]],customers!A766:A1765,customers!I766:I1765,"")="Yes","Yes","No")</f>
        <v>Yes</v>
      </c>
    </row>
    <row r="767" spans="1:16">
      <c r="A767" s="2" t="s">
        <v>1532</v>
      </c>
      <c r="B767" s="3">
        <v>43667</v>
      </c>
      <c r="C767" s="2" t="s">
        <v>1533</v>
      </c>
      <c r="D767" t="s">
        <v>47</v>
      </c>
      <c r="E767" s="2">
        <v>6</v>
      </c>
      <c r="F767" s="2">
        <f>_xlfn.XLOOKUP(C767,customers!$A$1:$A$1001,customers!B766:B1766)</f>
        <v>0</v>
      </c>
      <c r="G767" s="2" t="str">
        <f>IF(_xlfn.XLOOKUP(C767,customers!$A$1:$A$1001,customers!$C$1:$C$1001,0)=0,"",(_xlfn.XLOOKUP(C767,customers!$A$1:$A$1001,customers!$C$1:$C$1001,0)))</f>
        <v>rpursglovel9@biblegateway.com</v>
      </c>
      <c r="H767" s="2" t="str">
        <f>_xlfn.XLOOKUP(C767,customers!$A$1:$A$1001,customers!$G$1:$G$1001,,0)</f>
        <v>United States</v>
      </c>
      <c r="I767" t="str" cm="1">
        <f t="array" ref="I767">INDEX(products!$A$1:$G$49,MATCH(orders!$D767,products!$A$1:$A$49,0),MATCH(orders!I$1,products!$A$1:$G$1,0))</f>
        <v>Rob</v>
      </c>
      <c r="J767" t="str" cm="1">
        <f t="array" ref="J767">INDEX(products!$A$1:$G$49,MATCH(orders!$D767,products!$A$1:$A$49,0),MATCH(orders!J$1,products!$A$1:$G$1,0))</f>
        <v>M</v>
      </c>
      <c r="K767" cm="1">
        <f t="array" ref="K767">INDEX(products!$A$1:$G$49,MATCH(orders!$D767,products!$A$1:$A$49,0),MATCH(orders!K$1,products!$A$1:$G$1,0))</f>
        <v>1</v>
      </c>
      <c r="L767" s="4" cm="1">
        <f t="array" ref="L767">INDEX(products!$A$1:$G$49,MATCH(orders!$D767,products!$A$1:$A$49,0),MATCH(orders!L$1,products!$A$1:$G$1,0))</f>
        <v>9.95</v>
      </c>
      <c r="M767" s="4">
        <f t="shared" si="33"/>
        <v>59.7</v>
      </c>
      <c r="N767" t="str">
        <f t="shared" si="34"/>
        <v>Robusta</v>
      </c>
      <c r="O767" t="str">
        <f t="shared" si="35"/>
        <v>Medium</v>
      </c>
      <c r="P767" s="5" t="str">
        <f>IF(_xlfn.XLOOKUP(Orders[[#This Row],[Customer ID]],customers!A767:A1766,customers!I767:I1766,"")="Yes","Yes","No")</f>
        <v>Yes</v>
      </c>
    </row>
    <row r="768" spans="1:16">
      <c r="A768" s="2" t="s">
        <v>1532</v>
      </c>
      <c r="B768" s="3">
        <v>43667</v>
      </c>
      <c r="C768" s="2" t="s">
        <v>1533</v>
      </c>
      <c r="D768" t="s">
        <v>237</v>
      </c>
      <c r="E768" s="2">
        <v>2</v>
      </c>
      <c r="F768" s="2">
        <f>_xlfn.XLOOKUP(C768,customers!$A$1:$A$1001,customers!B767:B1767)</f>
        <v>0</v>
      </c>
      <c r="G768" s="2" t="str">
        <f>IF(_xlfn.XLOOKUP(C768,customers!$A$1:$A$1001,customers!$C$1:$C$1001,0)=0,"",(_xlfn.XLOOKUP(C768,customers!$A$1:$A$1001,customers!$C$1:$C$1001,0)))</f>
        <v>rpursglovel9@biblegateway.com</v>
      </c>
      <c r="H768" s="2" t="str">
        <f>_xlfn.XLOOKUP(C768,customers!$A$1:$A$1001,customers!$G$1:$G$1001,,0)</f>
        <v>United States</v>
      </c>
      <c r="I768" t="str" cm="1">
        <f t="array" ref="I768">INDEX(products!$A$1:$G$49,MATCH(orders!$D768,products!$A$1:$A$49,0),MATCH(orders!I$1,products!$A$1:$G$1,0))</f>
        <v>Ara</v>
      </c>
      <c r="J768" t="str" cm="1">
        <f t="array" ref="J768">INDEX(products!$A$1:$G$49,MATCH(orders!$D768,products!$A$1:$A$49,0),MATCH(orders!J$1,products!$A$1:$G$1,0))</f>
        <v>L</v>
      </c>
      <c r="K768" cm="1">
        <f t="array" ref="K768">INDEX(products!$A$1:$G$49,MATCH(orders!$D768,products!$A$1:$A$49,0),MATCH(orders!K$1,products!$A$1:$G$1,0))</f>
        <v>0.5</v>
      </c>
      <c r="L768" s="4" cm="1">
        <f t="array" ref="L768">INDEX(products!$A$1:$G$49,MATCH(orders!$D768,products!$A$1:$A$49,0),MATCH(orders!L$1,products!$A$1:$G$1,0))</f>
        <v>7.77</v>
      </c>
      <c r="M768" s="4">
        <f t="shared" si="33"/>
        <v>15.54</v>
      </c>
      <c r="N768" t="str">
        <f t="shared" si="34"/>
        <v>Arabica</v>
      </c>
      <c r="O768" t="str">
        <f t="shared" si="35"/>
        <v>Light</v>
      </c>
      <c r="P768" s="5" t="str">
        <f>IF(_xlfn.XLOOKUP(Orders[[#This Row],[Customer ID]],customers!A768:A1767,customers!I768:I1767,"")="Yes","Yes","No")</f>
        <v>No</v>
      </c>
    </row>
    <row r="769" spans="1:16">
      <c r="A769" s="2" t="s">
        <v>1534</v>
      </c>
      <c r="B769" s="3">
        <v>44267</v>
      </c>
      <c r="C769" s="2" t="s">
        <v>1513</v>
      </c>
      <c r="D769" t="s">
        <v>249</v>
      </c>
      <c r="E769" s="2">
        <v>3</v>
      </c>
      <c r="F769" s="2">
        <f>_xlfn.XLOOKUP(C769,customers!$A$1:$A$1001,customers!B768:B1768)</f>
        <v>0</v>
      </c>
      <c r="G769" s="2" t="str">
        <f>IF(_xlfn.XLOOKUP(C769,customers!$A$1:$A$1001,customers!$C$1:$C$1001,0)=0,"",(_xlfn.XLOOKUP(C769,customers!$A$1:$A$1001,customers!$C$1:$C$1001,0)))</f>
        <v>fconstancekz@ifeng.com</v>
      </c>
      <c r="H769" s="2" t="str">
        <f>_xlfn.XLOOKUP(C769,customers!$A$1:$A$1001,customers!$G$1:$G$1001,,0)</f>
        <v>United States</v>
      </c>
      <c r="I769" t="str" cm="1">
        <f t="array" ref="I769">INDEX(products!$A$1:$G$49,MATCH(orders!$D769,products!$A$1:$A$49,0),MATCH(orders!I$1,products!$A$1:$G$1,0))</f>
        <v>Ara</v>
      </c>
      <c r="J769" t="str" cm="1">
        <f t="array" ref="J769">INDEX(products!$A$1:$G$49,MATCH(orders!$D769,products!$A$1:$A$49,0),MATCH(orders!J$1,products!$A$1:$G$1,0))</f>
        <v>L</v>
      </c>
      <c r="K769" cm="1">
        <f t="array" ref="K769">INDEX(products!$A$1:$G$49,MATCH(orders!$D769,products!$A$1:$A$49,0),MATCH(orders!K$1,products!$A$1:$G$1,0))</f>
        <v>2.5</v>
      </c>
      <c r="L769" s="4" cm="1">
        <f t="array" ref="L769">INDEX(products!$A$1:$G$49,MATCH(orders!$D769,products!$A$1:$A$49,0),MATCH(orders!L$1,products!$A$1:$G$1,0))</f>
        <v>29.785</v>
      </c>
      <c r="M769" s="4">
        <f t="shared" si="33"/>
        <v>89.355</v>
      </c>
      <c r="N769" t="str">
        <f t="shared" si="34"/>
        <v>Arabica</v>
      </c>
      <c r="O769" t="str">
        <f t="shared" si="35"/>
        <v>Light</v>
      </c>
      <c r="P769" s="5" t="str">
        <f>IF(_xlfn.XLOOKUP(Orders[[#This Row],[Customer ID]],customers!A769:A1768,customers!I769:I1768,"")="Yes","Yes","No")</f>
        <v>No</v>
      </c>
    </row>
    <row r="770" spans="1:16">
      <c r="A770" s="2" t="s">
        <v>1535</v>
      </c>
      <c r="B770" s="3">
        <v>44562</v>
      </c>
      <c r="C770" s="2" t="s">
        <v>1513</v>
      </c>
      <c r="D770" t="s">
        <v>234</v>
      </c>
      <c r="E770" s="2">
        <v>2</v>
      </c>
      <c r="F770" s="2">
        <f>_xlfn.XLOOKUP(C770,customers!$A$1:$A$1001,customers!B769:B1769)</f>
        <v>0</v>
      </c>
      <c r="G770" s="2" t="str">
        <f>IF(_xlfn.XLOOKUP(C770,customers!$A$1:$A$1001,customers!$C$1:$C$1001,0)=0,"",(_xlfn.XLOOKUP(C770,customers!$A$1:$A$1001,customers!$C$1:$C$1001,0)))</f>
        <v>fconstancekz@ifeng.com</v>
      </c>
      <c r="H770" s="2" t="str">
        <f>_xlfn.XLOOKUP(C770,customers!$A$1:$A$1001,customers!$G$1:$G$1001,,0)</f>
        <v>United States</v>
      </c>
      <c r="I770" t="str" cm="1">
        <f t="array" ref="I770">INDEX(products!$A$1:$G$49,MATCH(orders!$D770,products!$A$1:$A$49,0),MATCH(orders!I$1,products!$A$1:$G$1,0))</f>
        <v>Rob</v>
      </c>
      <c r="J770" t="str" cm="1">
        <f t="array" ref="J770">INDEX(products!$A$1:$G$49,MATCH(orders!$D770,products!$A$1:$A$49,0),MATCH(orders!J$1,products!$A$1:$G$1,0))</f>
        <v>L</v>
      </c>
      <c r="K770" cm="1">
        <f t="array" ref="K770">INDEX(products!$A$1:$G$49,MATCH(orders!$D770,products!$A$1:$A$49,0),MATCH(orders!K$1,products!$A$1:$G$1,0))</f>
        <v>1</v>
      </c>
      <c r="L770" s="4" cm="1">
        <f t="array" ref="L770">INDEX(products!$A$1:$G$49,MATCH(orders!$D770,products!$A$1:$A$49,0),MATCH(orders!L$1,products!$A$1:$G$1,0))</f>
        <v>11.95</v>
      </c>
      <c r="M770" s="4">
        <f t="shared" si="33"/>
        <v>23.9</v>
      </c>
      <c r="N770" t="str">
        <f t="shared" si="34"/>
        <v>Robusta</v>
      </c>
      <c r="O770" t="str">
        <f t="shared" si="35"/>
        <v>Light</v>
      </c>
      <c r="P770" s="5" t="str">
        <f>IF(_xlfn.XLOOKUP(Orders[[#This Row],[Customer ID]],customers!A770:A1769,customers!I770:I1769,"")="Yes","Yes","No")</f>
        <v>No</v>
      </c>
    </row>
    <row r="771" spans="1:16">
      <c r="A771" s="2" t="s">
        <v>1536</v>
      </c>
      <c r="B771" s="3">
        <v>43912</v>
      </c>
      <c r="C771" s="2" t="s">
        <v>1537</v>
      </c>
      <c r="D771" t="s">
        <v>86</v>
      </c>
      <c r="E771" s="2">
        <v>6</v>
      </c>
      <c r="F771" s="2">
        <f>_xlfn.XLOOKUP(C771,customers!$A$1:$A$1001,customers!B770:B1770)</f>
        <v>0</v>
      </c>
      <c r="G771" s="2" t="str">
        <f>IF(_xlfn.XLOOKUP(C771,customers!$A$1:$A$1001,customers!$C$1:$C$1001,0)=0,"",(_xlfn.XLOOKUP(C771,customers!$A$1:$A$1001,customers!$C$1:$C$1001,0)))</f>
        <v>deburahld@google.co.jp</v>
      </c>
      <c r="H771" s="2" t="str">
        <f>_xlfn.XLOOKUP(C771,customers!$A$1:$A$1001,customers!$G$1:$G$1001,,0)</f>
        <v>United Kingdom</v>
      </c>
      <c r="I771" t="str" cm="1">
        <f t="array" ref="I771">INDEX(products!$A$1:$G$49,MATCH(orders!$D771,products!$A$1:$A$49,0),MATCH(orders!I$1,products!$A$1:$G$1,0))</f>
        <v>Rob</v>
      </c>
      <c r="J771" t="str" cm="1">
        <f t="array" ref="J771">INDEX(products!$A$1:$G$49,MATCH(orders!$D771,products!$A$1:$A$49,0),MATCH(orders!J$1,products!$A$1:$G$1,0))</f>
        <v>M</v>
      </c>
      <c r="K771" cm="1">
        <f t="array" ref="K771">INDEX(products!$A$1:$G$49,MATCH(orders!$D771,products!$A$1:$A$49,0),MATCH(orders!K$1,products!$A$1:$G$1,0))</f>
        <v>2.5</v>
      </c>
      <c r="L771" s="4" cm="1">
        <f t="array" ref="L771">INDEX(products!$A$1:$G$49,MATCH(orders!$D771,products!$A$1:$A$49,0),MATCH(orders!L$1,products!$A$1:$G$1,0))</f>
        <v>22.885</v>
      </c>
      <c r="M771" s="4">
        <f t="shared" ref="M771:M834" si="36">L771*E771</f>
        <v>137.31</v>
      </c>
      <c r="N771" t="str">
        <f t="shared" ref="N771:N834" si="37">IF(I771="Rob","Robusta",IF(I771="Exc","Excelsa",IF(I771="Ara","Arabica",IF(I771="Lib","Liberica",""))))</f>
        <v>Robusta</v>
      </c>
      <c r="O771" t="str">
        <f t="shared" ref="O771:O834" si="38">IF(J771="M","Medium",IF(J771="L","Light",IF(J771="D","Dark","")))</f>
        <v>Medium</v>
      </c>
      <c r="P771" s="5" t="str">
        <f>IF(_xlfn.XLOOKUP(Orders[[#This Row],[Customer ID]],customers!A771:A1770,customers!I771:I1770,"")="Yes","Yes","No")</f>
        <v>No</v>
      </c>
    </row>
    <row r="772" spans="1:16">
      <c r="A772" s="2" t="s">
        <v>1538</v>
      </c>
      <c r="B772" s="3">
        <v>44092</v>
      </c>
      <c r="C772" s="2" t="s">
        <v>1539</v>
      </c>
      <c r="D772" t="s">
        <v>72</v>
      </c>
      <c r="E772" s="2">
        <v>1</v>
      </c>
      <c r="F772" s="2">
        <f>_xlfn.XLOOKUP(C772,customers!$A$1:$A$1001,customers!B771:B1771)</f>
        <v>0</v>
      </c>
      <c r="G772" s="2" t="str">
        <f>IF(_xlfn.XLOOKUP(C772,customers!$A$1:$A$1001,customers!$C$1:$C$1001,0)=0,"",(_xlfn.XLOOKUP(C772,customers!$A$1:$A$1001,customers!$C$1:$C$1001,0)))</f>
        <v>mbrimilcombele@cnn.com</v>
      </c>
      <c r="H772" s="2" t="str">
        <f>_xlfn.XLOOKUP(C772,customers!$A$1:$A$1001,customers!$G$1:$G$1001,,0)</f>
        <v>United States</v>
      </c>
      <c r="I772" t="str" cm="1">
        <f t="array" ref="I772">INDEX(products!$A$1:$G$49,MATCH(orders!$D772,products!$A$1:$A$49,0),MATCH(orders!I$1,products!$A$1:$G$1,0))</f>
        <v>Ara</v>
      </c>
      <c r="J772" t="str" cm="1">
        <f t="array" ref="J772">INDEX(products!$A$1:$G$49,MATCH(orders!$D772,products!$A$1:$A$49,0),MATCH(orders!J$1,products!$A$1:$G$1,0))</f>
        <v>D</v>
      </c>
      <c r="K772" cm="1">
        <f t="array" ref="K772">INDEX(products!$A$1:$G$49,MATCH(orders!$D772,products!$A$1:$A$49,0),MATCH(orders!K$1,products!$A$1:$G$1,0))</f>
        <v>1</v>
      </c>
      <c r="L772" s="4" cm="1">
        <f t="array" ref="L772">INDEX(products!$A$1:$G$49,MATCH(orders!$D772,products!$A$1:$A$49,0),MATCH(orders!L$1,products!$A$1:$G$1,0))</f>
        <v>9.95</v>
      </c>
      <c r="M772" s="4">
        <f t="shared" si="36"/>
        <v>9.95</v>
      </c>
      <c r="N772" t="str">
        <f t="shared" si="37"/>
        <v>Arabica</v>
      </c>
      <c r="O772" t="str">
        <f t="shared" si="38"/>
        <v>Dark</v>
      </c>
      <c r="P772" s="5" t="str">
        <f>IF(_xlfn.XLOOKUP(Orders[[#This Row],[Customer ID]],customers!A772:A1771,customers!I772:I1771,"")="Yes","Yes","No")</f>
        <v>No</v>
      </c>
    </row>
    <row r="773" spans="1:16">
      <c r="A773" s="2" t="s">
        <v>1540</v>
      </c>
      <c r="B773" s="3">
        <v>43468</v>
      </c>
      <c r="C773" s="2" t="s">
        <v>1541</v>
      </c>
      <c r="D773" t="s">
        <v>202</v>
      </c>
      <c r="E773" s="2">
        <v>3</v>
      </c>
      <c r="F773" s="2">
        <f>_xlfn.XLOOKUP(C773,customers!$A$1:$A$1001,customers!B772:B1772)</f>
        <v>0</v>
      </c>
      <c r="G773" s="2" t="str">
        <f>IF(_xlfn.XLOOKUP(C773,customers!$A$1:$A$1001,customers!$C$1:$C$1001,0)=0,"",(_xlfn.XLOOKUP(C773,customers!$A$1:$A$1001,customers!$C$1:$C$1001,0)))</f>
        <v>sbollamlf@list-manage.com</v>
      </c>
      <c r="H773" s="2" t="str">
        <f>_xlfn.XLOOKUP(C773,customers!$A$1:$A$1001,customers!$G$1:$G$1001,,0)</f>
        <v>United States</v>
      </c>
      <c r="I773" t="str" cm="1">
        <f t="array" ref="I773">INDEX(products!$A$1:$G$49,MATCH(orders!$D773,products!$A$1:$A$49,0),MATCH(orders!I$1,products!$A$1:$G$1,0))</f>
        <v>Rob</v>
      </c>
      <c r="J773" t="str" cm="1">
        <f t="array" ref="J773">INDEX(products!$A$1:$G$49,MATCH(orders!$D773,products!$A$1:$A$49,0),MATCH(orders!J$1,products!$A$1:$G$1,0))</f>
        <v>L</v>
      </c>
      <c r="K773" cm="1">
        <f t="array" ref="K773">INDEX(products!$A$1:$G$49,MATCH(orders!$D773,products!$A$1:$A$49,0),MATCH(orders!K$1,products!$A$1:$G$1,0))</f>
        <v>0.5</v>
      </c>
      <c r="L773" s="4" cm="1">
        <f t="array" ref="L773">INDEX(products!$A$1:$G$49,MATCH(orders!$D773,products!$A$1:$A$49,0),MATCH(orders!L$1,products!$A$1:$G$1,0))</f>
        <v>7.17</v>
      </c>
      <c r="M773" s="4">
        <f t="shared" si="36"/>
        <v>21.51</v>
      </c>
      <c r="N773" t="str">
        <f t="shared" si="37"/>
        <v>Robusta</v>
      </c>
      <c r="O773" t="str">
        <f t="shared" si="38"/>
        <v>Light</v>
      </c>
      <c r="P773" s="5" t="str">
        <f>IF(_xlfn.XLOOKUP(Orders[[#This Row],[Customer ID]],customers!A773:A1772,customers!I773:I1772,"")="Yes","Yes","No")</f>
        <v>No</v>
      </c>
    </row>
    <row r="774" spans="1:16">
      <c r="A774" s="2" t="s">
        <v>1542</v>
      </c>
      <c r="B774" s="3">
        <v>44468</v>
      </c>
      <c r="C774" s="2" t="s">
        <v>1543</v>
      </c>
      <c r="D774" t="s">
        <v>54</v>
      </c>
      <c r="E774" s="2">
        <v>6</v>
      </c>
      <c r="F774" s="2">
        <f>_xlfn.XLOOKUP(C774,customers!$A$1:$A$1001,customers!B773:B1773)</f>
        <v>0</v>
      </c>
      <c r="G774" s="2" t="str">
        <f>IF(_xlfn.XLOOKUP(C774,customers!$A$1:$A$1001,customers!$C$1:$C$1001,0)=0,"",(_xlfn.XLOOKUP(C774,customers!$A$1:$A$1001,customers!$C$1:$C$1001,0)))</f>
        <v/>
      </c>
      <c r="H774" s="2" t="str">
        <f>_xlfn.XLOOKUP(C774,customers!$A$1:$A$1001,customers!$G$1:$G$1001,,0)</f>
        <v>United States</v>
      </c>
      <c r="I774" t="str" cm="1">
        <f t="array" ref="I774">INDEX(products!$A$1:$G$49,MATCH(orders!$D774,products!$A$1:$A$49,0),MATCH(orders!I$1,products!$A$1:$G$1,0))</f>
        <v>Exc</v>
      </c>
      <c r="J774" t="str" cm="1">
        <f t="array" ref="J774">INDEX(products!$A$1:$G$49,MATCH(orders!$D774,products!$A$1:$A$49,0),MATCH(orders!J$1,products!$A$1:$G$1,0))</f>
        <v>M</v>
      </c>
      <c r="K774" cm="1">
        <f t="array" ref="K774">INDEX(products!$A$1:$G$49,MATCH(orders!$D774,products!$A$1:$A$49,0),MATCH(orders!K$1,products!$A$1:$G$1,0))</f>
        <v>1</v>
      </c>
      <c r="L774" s="4" cm="1">
        <f t="array" ref="L774">INDEX(products!$A$1:$G$49,MATCH(orders!$D774,products!$A$1:$A$49,0),MATCH(orders!L$1,products!$A$1:$G$1,0))</f>
        <v>13.75</v>
      </c>
      <c r="M774" s="4">
        <f t="shared" si="36"/>
        <v>82.5</v>
      </c>
      <c r="N774" t="str">
        <f t="shared" si="37"/>
        <v>Excelsa</v>
      </c>
      <c r="O774" t="str">
        <f t="shared" si="38"/>
        <v>Medium</v>
      </c>
      <c r="P774" s="5" t="str">
        <f>IF(_xlfn.XLOOKUP(Orders[[#This Row],[Customer ID]],customers!A774:A1773,customers!I774:I1773,"")="Yes","Yes","No")</f>
        <v>No</v>
      </c>
    </row>
    <row r="775" spans="1:16">
      <c r="A775" s="2" t="s">
        <v>1544</v>
      </c>
      <c r="B775" s="3">
        <v>44488</v>
      </c>
      <c r="C775" s="2" t="s">
        <v>1545</v>
      </c>
      <c r="D775" t="s">
        <v>122</v>
      </c>
      <c r="E775" s="2">
        <v>2</v>
      </c>
      <c r="F775" s="2">
        <f>_xlfn.XLOOKUP(C775,customers!$A$1:$A$1001,customers!B774:B1774)</f>
        <v>0</v>
      </c>
      <c r="G775" s="2" t="str">
        <f>IF(_xlfn.XLOOKUP(C775,customers!$A$1:$A$1001,customers!$C$1:$C$1001,0)=0,"",(_xlfn.XLOOKUP(C775,customers!$A$1:$A$1001,customers!$C$1:$C$1001,0)))</f>
        <v>afilipczaklh@ning.com</v>
      </c>
      <c r="H775" s="2" t="str">
        <f>_xlfn.XLOOKUP(C775,customers!$A$1:$A$1001,customers!$G$1:$G$1001,,0)</f>
        <v>Ireland</v>
      </c>
      <c r="I775" t="str" cm="1">
        <f t="array" ref="I775">INDEX(products!$A$1:$G$49,MATCH(orders!$D775,products!$A$1:$A$49,0),MATCH(orders!I$1,products!$A$1:$G$1,0))</f>
        <v>Lib</v>
      </c>
      <c r="J775" t="str" cm="1">
        <f t="array" ref="J775">INDEX(products!$A$1:$G$49,MATCH(orders!$D775,products!$A$1:$A$49,0),MATCH(orders!J$1,products!$A$1:$G$1,0))</f>
        <v>M</v>
      </c>
      <c r="K775" cm="1">
        <f t="array" ref="K775">INDEX(products!$A$1:$G$49,MATCH(orders!$D775,products!$A$1:$A$49,0),MATCH(orders!K$1,products!$A$1:$G$1,0))</f>
        <v>0.2</v>
      </c>
      <c r="L775" s="4" cm="1">
        <f t="array" ref="L775">INDEX(products!$A$1:$G$49,MATCH(orders!$D775,products!$A$1:$A$49,0),MATCH(orders!L$1,products!$A$1:$G$1,0))</f>
        <v>4.365</v>
      </c>
      <c r="M775" s="4">
        <f t="shared" si="36"/>
        <v>8.73</v>
      </c>
      <c r="N775" t="str">
        <f t="shared" si="37"/>
        <v>Liberica</v>
      </c>
      <c r="O775" t="str">
        <f t="shared" si="38"/>
        <v>Medium</v>
      </c>
      <c r="P775" s="5" t="str">
        <f>IF(_xlfn.XLOOKUP(Orders[[#This Row],[Customer ID]],customers!A775:A1774,customers!I775:I1774,"")="Yes","Yes","No")</f>
        <v>No</v>
      </c>
    </row>
    <row r="776" spans="1:16">
      <c r="A776" s="2" t="s">
        <v>1546</v>
      </c>
      <c r="B776" s="3">
        <v>44756</v>
      </c>
      <c r="C776" s="2" t="s">
        <v>1547</v>
      </c>
      <c r="D776" t="s">
        <v>47</v>
      </c>
      <c r="E776" s="2">
        <v>2</v>
      </c>
      <c r="F776" s="2">
        <f>_xlfn.XLOOKUP(C776,customers!$A$1:$A$1001,customers!B775:B1775)</f>
        <v>0</v>
      </c>
      <c r="G776" s="2" t="str">
        <f>IF(_xlfn.XLOOKUP(C776,customers!$A$1:$A$1001,customers!$C$1:$C$1001,0)=0,"",(_xlfn.XLOOKUP(C776,customers!$A$1:$A$1001,customers!$C$1:$C$1001,0)))</f>
        <v/>
      </c>
      <c r="H776" s="2" t="str">
        <f>_xlfn.XLOOKUP(C776,customers!$A$1:$A$1001,customers!$G$1:$G$1001,,0)</f>
        <v>United States</v>
      </c>
      <c r="I776" t="str" cm="1">
        <f t="array" ref="I776">INDEX(products!$A$1:$G$49,MATCH(orders!$D776,products!$A$1:$A$49,0),MATCH(orders!I$1,products!$A$1:$G$1,0))</f>
        <v>Rob</v>
      </c>
      <c r="J776" t="str" cm="1">
        <f t="array" ref="J776">INDEX(products!$A$1:$G$49,MATCH(orders!$D776,products!$A$1:$A$49,0),MATCH(orders!J$1,products!$A$1:$G$1,0))</f>
        <v>M</v>
      </c>
      <c r="K776" cm="1">
        <f t="array" ref="K776">INDEX(products!$A$1:$G$49,MATCH(orders!$D776,products!$A$1:$A$49,0),MATCH(orders!K$1,products!$A$1:$G$1,0))</f>
        <v>1</v>
      </c>
      <c r="L776" s="4" cm="1">
        <f t="array" ref="L776">INDEX(products!$A$1:$G$49,MATCH(orders!$D776,products!$A$1:$A$49,0),MATCH(orders!L$1,products!$A$1:$G$1,0))</f>
        <v>9.95</v>
      </c>
      <c r="M776" s="4">
        <f t="shared" si="36"/>
        <v>19.9</v>
      </c>
      <c r="N776" t="str">
        <f t="shared" si="37"/>
        <v>Robusta</v>
      </c>
      <c r="O776" t="str">
        <f t="shared" si="38"/>
        <v>Medium</v>
      </c>
      <c r="P776" s="5" t="str">
        <f>IF(_xlfn.XLOOKUP(Orders[[#This Row],[Customer ID]],customers!A776:A1775,customers!I776:I1775,"")="Yes","Yes","No")</f>
        <v>Yes</v>
      </c>
    </row>
    <row r="777" spans="1:16">
      <c r="A777" s="2" t="s">
        <v>1548</v>
      </c>
      <c r="B777" s="3">
        <v>44396</v>
      </c>
      <c r="C777" s="2" t="s">
        <v>1549</v>
      </c>
      <c r="D777" t="s">
        <v>221</v>
      </c>
      <c r="E777" s="2">
        <v>2</v>
      </c>
      <c r="F777" s="2">
        <f>_xlfn.XLOOKUP(C777,customers!$A$1:$A$1001,customers!B776:B1776)</f>
        <v>0</v>
      </c>
      <c r="G777" s="2" t="str">
        <f>IF(_xlfn.XLOOKUP(C777,customers!$A$1:$A$1001,customers!$C$1:$C$1001,0)=0,"",(_xlfn.XLOOKUP(C777,customers!$A$1:$A$1001,customers!$C$1:$C$1001,0)))</f>
        <v>relnaughlj@comsenz.com</v>
      </c>
      <c r="H777" s="2" t="str">
        <f>_xlfn.XLOOKUP(C777,customers!$A$1:$A$1001,customers!$G$1:$G$1001,,0)</f>
        <v>United States</v>
      </c>
      <c r="I777" t="str" cm="1">
        <f t="array" ref="I777">INDEX(products!$A$1:$G$49,MATCH(orders!$D777,products!$A$1:$A$49,0),MATCH(orders!I$1,products!$A$1:$G$1,0))</f>
        <v>Exc</v>
      </c>
      <c r="J777" t="str" cm="1">
        <f t="array" ref="J777">INDEX(products!$A$1:$G$49,MATCH(orders!$D777,products!$A$1:$A$49,0),MATCH(orders!J$1,products!$A$1:$G$1,0))</f>
        <v>L</v>
      </c>
      <c r="K777" cm="1">
        <f t="array" ref="K777">INDEX(products!$A$1:$G$49,MATCH(orders!$D777,products!$A$1:$A$49,0),MATCH(orders!K$1,products!$A$1:$G$1,0))</f>
        <v>0.5</v>
      </c>
      <c r="L777" s="4" cm="1">
        <f t="array" ref="L777">INDEX(products!$A$1:$G$49,MATCH(orders!$D777,products!$A$1:$A$49,0),MATCH(orders!L$1,products!$A$1:$G$1,0))</f>
        <v>8.91</v>
      </c>
      <c r="M777" s="4">
        <f t="shared" si="36"/>
        <v>17.82</v>
      </c>
      <c r="N777" t="str">
        <f t="shared" si="37"/>
        <v>Excelsa</v>
      </c>
      <c r="O777" t="str">
        <f t="shared" si="38"/>
        <v>Light</v>
      </c>
      <c r="P777" s="5" t="str">
        <f>IF(_xlfn.XLOOKUP(Orders[[#This Row],[Customer ID]],customers!A777:A1776,customers!I777:I1776,"")="Yes","Yes","No")</f>
        <v>Yes</v>
      </c>
    </row>
    <row r="778" spans="1:16">
      <c r="A778" s="2" t="s">
        <v>1550</v>
      </c>
      <c r="B778" s="3">
        <v>44540</v>
      </c>
      <c r="C778" s="2" t="s">
        <v>1551</v>
      </c>
      <c r="D778" t="s">
        <v>112</v>
      </c>
      <c r="E778" s="2">
        <v>3</v>
      </c>
      <c r="F778" s="2">
        <f>_xlfn.XLOOKUP(C778,customers!$A$1:$A$1001,customers!B777:B1777)</f>
        <v>0</v>
      </c>
      <c r="G778" s="2" t="str">
        <f>IF(_xlfn.XLOOKUP(C778,customers!$A$1:$A$1001,customers!$C$1:$C$1001,0)=0,"",(_xlfn.XLOOKUP(C778,customers!$A$1:$A$1001,customers!$C$1:$C$1001,0)))</f>
        <v>jdeehanlk@about.me</v>
      </c>
      <c r="H778" s="2" t="str">
        <f>_xlfn.XLOOKUP(C778,customers!$A$1:$A$1001,customers!$G$1:$G$1001,,0)</f>
        <v>United States</v>
      </c>
      <c r="I778" t="str" cm="1">
        <f t="array" ref="I778">INDEX(products!$A$1:$G$49,MATCH(orders!$D778,products!$A$1:$A$49,0),MATCH(orders!I$1,products!$A$1:$G$1,0))</f>
        <v>Ara</v>
      </c>
      <c r="J778" t="str" cm="1">
        <f t="array" ref="J778">INDEX(products!$A$1:$G$49,MATCH(orders!$D778,products!$A$1:$A$49,0),MATCH(orders!J$1,products!$A$1:$G$1,0))</f>
        <v>M</v>
      </c>
      <c r="K778" cm="1">
        <f t="array" ref="K778">INDEX(products!$A$1:$G$49,MATCH(orders!$D778,products!$A$1:$A$49,0),MATCH(orders!K$1,products!$A$1:$G$1,0))</f>
        <v>0.5</v>
      </c>
      <c r="L778" s="4" cm="1">
        <f t="array" ref="L778">INDEX(products!$A$1:$G$49,MATCH(orders!$D778,products!$A$1:$A$49,0),MATCH(orders!L$1,products!$A$1:$G$1,0))</f>
        <v>6.75</v>
      </c>
      <c r="M778" s="4">
        <f t="shared" si="36"/>
        <v>20.25</v>
      </c>
      <c r="N778" t="str">
        <f t="shared" si="37"/>
        <v>Arabica</v>
      </c>
      <c r="O778" t="str">
        <f t="shared" si="38"/>
        <v>Medium</v>
      </c>
      <c r="P778" s="5" t="str">
        <f>IF(_xlfn.XLOOKUP(Orders[[#This Row],[Customer ID]],customers!A778:A1777,customers!I778:I1777,"")="Yes","Yes","No")</f>
        <v>No</v>
      </c>
    </row>
    <row r="779" spans="1:16">
      <c r="A779" s="2" t="s">
        <v>1552</v>
      </c>
      <c r="B779" s="3">
        <v>43541</v>
      </c>
      <c r="C779" s="2" t="s">
        <v>1553</v>
      </c>
      <c r="D779" t="s">
        <v>249</v>
      </c>
      <c r="E779" s="2">
        <v>2</v>
      </c>
      <c r="F779" s="2">
        <f>_xlfn.XLOOKUP(C779,customers!$A$1:$A$1001,customers!B778:B1778)</f>
        <v>0</v>
      </c>
      <c r="G779" s="2" t="str">
        <f>IF(_xlfn.XLOOKUP(C779,customers!$A$1:$A$1001,customers!$C$1:$C$1001,0)=0,"",(_xlfn.XLOOKUP(C779,customers!$A$1:$A$1001,customers!$C$1:$C$1001,0)))</f>
        <v>jedenll@e-recht24.de</v>
      </c>
      <c r="H779" s="2" t="str">
        <f>_xlfn.XLOOKUP(C779,customers!$A$1:$A$1001,customers!$G$1:$G$1001,,0)</f>
        <v>United States</v>
      </c>
      <c r="I779" t="str" cm="1">
        <f t="array" ref="I779">INDEX(products!$A$1:$G$49,MATCH(orders!$D779,products!$A$1:$A$49,0),MATCH(orders!I$1,products!$A$1:$G$1,0))</f>
        <v>Ara</v>
      </c>
      <c r="J779" t="str" cm="1">
        <f t="array" ref="J779">INDEX(products!$A$1:$G$49,MATCH(orders!$D779,products!$A$1:$A$49,0),MATCH(orders!J$1,products!$A$1:$G$1,0))</f>
        <v>L</v>
      </c>
      <c r="K779" cm="1">
        <f t="array" ref="K779">INDEX(products!$A$1:$G$49,MATCH(orders!$D779,products!$A$1:$A$49,0),MATCH(orders!K$1,products!$A$1:$G$1,0))</f>
        <v>2.5</v>
      </c>
      <c r="L779" s="4" cm="1">
        <f t="array" ref="L779">INDEX(products!$A$1:$G$49,MATCH(orders!$D779,products!$A$1:$A$49,0),MATCH(orders!L$1,products!$A$1:$G$1,0))</f>
        <v>29.785</v>
      </c>
      <c r="M779" s="4">
        <f t="shared" si="36"/>
        <v>59.57</v>
      </c>
      <c r="N779" t="str">
        <f t="shared" si="37"/>
        <v>Arabica</v>
      </c>
      <c r="O779" t="str">
        <f t="shared" si="38"/>
        <v>Light</v>
      </c>
      <c r="P779" s="5" t="str">
        <f>IF(_xlfn.XLOOKUP(Orders[[#This Row],[Customer ID]],customers!A779:A1778,customers!I779:I1778,"")="Yes","Yes","No")</f>
        <v>No</v>
      </c>
    </row>
    <row r="780" spans="1:16">
      <c r="A780" s="2" t="s">
        <v>1554</v>
      </c>
      <c r="B780" s="3">
        <v>43889</v>
      </c>
      <c r="C780" s="2" t="s">
        <v>1555</v>
      </c>
      <c r="D780" t="s">
        <v>128</v>
      </c>
      <c r="E780" s="2">
        <v>2</v>
      </c>
      <c r="F780" s="2">
        <f>_xlfn.XLOOKUP(C780,customers!$A$1:$A$1001,customers!B779:B1779)</f>
        <v>0</v>
      </c>
      <c r="G780" s="2" t="str">
        <f>IF(_xlfn.XLOOKUP(C780,customers!$A$1:$A$1001,customers!$C$1:$C$1001,0)=0,"",(_xlfn.XLOOKUP(C780,customers!$A$1:$A$1001,customers!$C$1:$C$1001,0)))</f>
        <v>cjewsterlu@moonfruit.com</v>
      </c>
      <c r="H780" s="2" t="str">
        <f>_xlfn.XLOOKUP(C780,customers!$A$1:$A$1001,customers!$G$1:$G$1001,,0)</f>
        <v>United States</v>
      </c>
      <c r="I780" t="str" cm="1">
        <f t="array" ref="I780">INDEX(products!$A$1:$G$49,MATCH(orders!$D780,products!$A$1:$A$49,0),MATCH(orders!I$1,products!$A$1:$G$1,0))</f>
        <v>Lib</v>
      </c>
      <c r="J780" t="str" cm="1">
        <f t="array" ref="J780">INDEX(products!$A$1:$G$49,MATCH(orders!$D780,products!$A$1:$A$49,0),MATCH(orders!J$1,products!$A$1:$G$1,0))</f>
        <v>L</v>
      </c>
      <c r="K780" cm="1">
        <f t="array" ref="K780">INDEX(products!$A$1:$G$49,MATCH(orders!$D780,products!$A$1:$A$49,0),MATCH(orders!K$1,products!$A$1:$G$1,0))</f>
        <v>0.5</v>
      </c>
      <c r="L780" s="4" cm="1">
        <f t="array" ref="L780">INDEX(products!$A$1:$G$49,MATCH(orders!$D780,products!$A$1:$A$49,0),MATCH(orders!L$1,products!$A$1:$G$1,0))</f>
        <v>9.51</v>
      </c>
      <c r="M780" s="4">
        <f t="shared" si="36"/>
        <v>19.02</v>
      </c>
      <c r="N780" t="str">
        <f t="shared" si="37"/>
        <v>Liberica</v>
      </c>
      <c r="O780" t="str">
        <f t="shared" si="38"/>
        <v>Light</v>
      </c>
      <c r="P780" s="5" t="str">
        <f>IF(_xlfn.XLOOKUP(Orders[[#This Row],[Customer ID]],customers!A780:A1779,customers!I780:I1779,"")="Yes","Yes","No")</f>
        <v>Yes</v>
      </c>
    </row>
    <row r="781" spans="1:16">
      <c r="A781" s="2" t="s">
        <v>1556</v>
      </c>
      <c r="B781" s="3">
        <v>43985</v>
      </c>
      <c r="C781" s="2" t="s">
        <v>1557</v>
      </c>
      <c r="D781" t="s">
        <v>58</v>
      </c>
      <c r="E781" s="2">
        <v>6</v>
      </c>
      <c r="F781" s="2">
        <f>_xlfn.XLOOKUP(C781,customers!$A$1:$A$1001,customers!B780:B1780)</f>
        <v>0</v>
      </c>
      <c r="G781" s="2" t="str">
        <f>IF(_xlfn.XLOOKUP(C781,customers!$A$1:$A$1001,customers!$C$1:$C$1001,0)=0,"",(_xlfn.XLOOKUP(C781,customers!$A$1:$A$1001,customers!$C$1:$C$1001,0)))</f>
        <v>usoutherdenln@hao123.com</v>
      </c>
      <c r="H781" s="2" t="str">
        <f>_xlfn.XLOOKUP(C781,customers!$A$1:$A$1001,customers!$G$1:$G$1001,,0)</f>
        <v>United States</v>
      </c>
      <c r="I781" t="str" cm="1">
        <f t="array" ref="I781">INDEX(products!$A$1:$G$49,MATCH(orders!$D781,products!$A$1:$A$49,0),MATCH(orders!I$1,products!$A$1:$G$1,0))</f>
        <v>Lib</v>
      </c>
      <c r="J781" t="str" cm="1">
        <f t="array" ref="J781">INDEX(products!$A$1:$G$49,MATCH(orders!$D781,products!$A$1:$A$49,0),MATCH(orders!J$1,products!$A$1:$G$1,0))</f>
        <v>D</v>
      </c>
      <c r="K781" cm="1">
        <f t="array" ref="K781">INDEX(products!$A$1:$G$49,MATCH(orders!$D781,products!$A$1:$A$49,0),MATCH(orders!K$1,products!$A$1:$G$1,0))</f>
        <v>1</v>
      </c>
      <c r="L781" s="4" cm="1">
        <f t="array" ref="L781">INDEX(products!$A$1:$G$49,MATCH(orders!$D781,products!$A$1:$A$49,0),MATCH(orders!L$1,products!$A$1:$G$1,0))</f>
        <v>12.95</v>
      </c>
      <c r="M781" s="4">
        <f t="shared" si="36"/>
        <v>77.7</v>
      </c>
      <c r="N781" t="str">
        <f t="shared" si="37"/>
        <v>Liberica</v>
      </c>
      <c r="O781" t="str">
        <f t="shared" si="38"/>
        <v>Dark</v>
      </c>
      <c r="P781" s="5" t="str">
        <f>IF(_xlfn.XLOOKUP(Orders[[#This Row],[Customer ID]],customers!A781:A1780,customers!I781:I1780,"")="Yes","Yes","No")</f>
        <v>Yes</v>
      </c>
    </row>
    <row r="782" spans="1:16">
      <c r="A782" s="2" t="s">
        <v>1558</v>
      </c>
      <c r="B782" s="3">
        <v>43883</v>
      </c>
      <c r="C782" s="2" t="s">
        <v>1559</v>
      </c>
      <c r="D782" t="s">
        <v>54</v>
      </c>
      <c r="E782" s="2">
        <v>3</v>
      </c>
      <c r="F782" s="2">
        <f>_xlfn.XLOOKUP(C782,customers!$A$1:$A$1001,customers!B781:B1781)</f>
        <v>0</v>
      </c>
      <c r="G782" s="2" t="str">
        <f>IF(_xlfn.XLOOKUP(C782,customers!$A$1:$A$1001,customers!$C$1:$C$1001,0)=0,"",(_xlfn.XLOOKUP(C782,customers!$A$1:$A$1001,customers!$C$1:$C$1001,0)))</f>
        <v/>
      </c>
      <c r="H782" s="2" t="str">
        <f>_xlfn.XLOOKUP(C782,customers!$A$1:$A$1001,customers!$G$1:$G$1001,,0)</f>
        <v>United States</v>
      </c>
      <c r="I782" t="str" cm="1">
        <f t="array" ref="I782">INDEX(products!$A$1:$G$49,MATCH(orders!$D782,products!$A$1:$A$49,0),MATCH(orders!I$1,products!$A$1:$G$1,0))</f>
        <v>Exc</v>
      </c>
      <c r="J782" t="str" cm="1">
        <f t="array" ref="J782">INDEX(products!$A$1:$G$49,MATCH(orders!$D782,products!$A$1:$A$49,0),MATCH(orders!J$1,products!$A$1:$G$1,0))</f>
        <v>M</v>
      </c>
      <c r="K782" cm="1">
        <f t="array" ref="K782">INDEX(products!$A$1:$G$49,MATCH(orders!$D782,products!$A$1:$A$49,0),MATCH(orders!K$1,products!$A$1:$G$1,0))</f>
        <v>1</v>
      </c>
      <c r="L782" s="4" cm="1">
        <f t="array" ref="L782">INDEX(products!$A$1:$G$49,MATCH(orders!$D782,products!$A$1:$A$49,0),MATCH(orders!L$1,products!$A$1:$G$1,0))</f>
        <v>13.75</v>
      </c>
      <c r="M782" s="4">
        <f t="shared" si="36"/>
        <v>41.25</v>
      </c>
      <c r="N782" t="str">
        <f t="shared" si="37"/>
        <v>Excelsa</v>
      </c>
      <c r="O782" t="str">
        <f t="shared" si="38"/>
        <v>Medium</v>
      </c>
      <c r="P782" s="5" t="str">
        <f>IF(_xlfn.XLOOKUP(Orders[[#This Row],[Customer ID]],customers!A782:A1781,customers!I782:I1781,"")="Yes","Yes","No")</f>
        <v>No</v>
      </c>
    </row>
    <row r="783" spans="1:16">
      <c r="A783" s="2" t="s">
        <v>1560</v>
      </c>
      <c r="B783" s="3">
        <v>43778</v>
      </c>
      <c r="C783" s="2" t="s">
        <v>1561</v>
      </c>
      <c r="D783" t="s">
        <v>149</v>
      </c>
      <c r="E783" s="2">
        <v>4</v>
      </c>
      <c r="F783" s="2">
        <f>_xlfn.XLOOKUP(C783,customers!$A$1:$A$1001,customers!B782:B1782)</f>
        <v>0</v>
      </c>
      <c r="G783" s="2" t="str">
        <f>IF(_xlfn.XLOOKUP(C783,customers!$A$1:$A$1001,customers!$C$1:$C$1001,0)=0,"",(_xlfn.XLOOKUP(C783,customers!$A$1:$A$1001,customers!$C$1:$C$1001,0)))</f>
        <v>lburtenshawlp@shinystat.com</v>
      </c>
      <c r="H783" s="2" t="str">
        <f>_xlfn.XLOOKUP(C783,customers!$A$1:$A$1001,customers!$G$1:$G$1001,,0)</f>
        <v>United States</v>
      </c>
      <c r="I783" t="str" cm="1">
        <f t="array" ref="I783">INDEX(products!$A$1:$G$49,MATCH(orders!$D783,products!$A$1:$A$49,0),MATCH(orders!I$1,products!$A$1:$G$1,0))</f>
        <v>Lib</v>
      </c>
      <c r="J783" t="str" cm="1">
        <f t="array" ref="J783">INDEX(products!$A$1:$G$49,MATCH(orders!$D783,products!$A$1:$A$49,0),MATCH(orders!J$1,products!$A$1:$G$1,0))</f>
        <v>L</v>
      </c>
      <c r="K783" cm="1">
        <f t="array" ref="K783">INDEX(products!$A$1:$G$49,MATCH(orders!$D783,products!$A$1:$A$49,0),MATCH(orders!K$1,products!$A$1:$G$1,0))</f>
        <v>2.5</v>
      </c>
      <c r="L783" s="4" cm="1">
        <f t="array" ref="L783">INDEX(products!$A$1:$G$49,MATCH(orders!$D783,products!$A$1:$A$49,0),MATCH(orders!L$1,products!$A$1:$G$1,0))</f>
        <v>36.455</v>
      </c>
      <c r="M783" s="4">
        <f t="shared" si="36"/>
        <v>145.82</v>
      </c>
      <c r="N783" t="str">
        <f t="shared" si="37"/>
        <v>Liberica</v>
      </c>
      <c r="O783" t="str">
        <f t="shared" si="38"/>
        <v>Light</v>
      </c>
      <c r="P783" s="5" t="str">
        <f>IF(_xlfn.XLOOKUP(Orders[[#This Row],[Customer ID]],customers!A783:A1782,customers!I783:I1782,"")="Yes","Yes","No")</f>
        <v>No</v>
      </c>
    </row>
    <row r="784" spans="1:16">
      <c r="A784" s="2" t="s">
        <v>1562</v>
      </c>
      <c r="B784" s="3">
        <v>43897</v>
      </c>
      <c r="C784" s="2" t="s">
        <v>1563</v>
      </c>
      <c r="D784" t="s">
        <v>299</v>
      </c>
      <c r="E784" s="2">
        <v>6</v>
      </c>
      <c r="F784" s="2">
        <f>_xlfn.XLOOKUP(C784,customers!$A$1:$A$1001,customers!B783:B1783)</f>
        <v>0</v>
      </c>
      <c r="G784" s="2" t="str">
        <f>IF(_xlfn.XLOOKUP(C784,customers!$A$1:$A$1001,customers!$C$1:$C$1001,0)=0,"",(_xlfn.XLOOKUP(C784,customers!$A$1:$A$1001,customers!$C$1:$C$1001,0)))</f>
        <v>agregorattilq@vistaprint.com</v>
      </c>
      <c r="H784" s="2" t="str">
        <f>_xlfn.XLOOKUP(C784,customers!$A$1:$A$1001,customers!$G$1:$G$1001,,0)</f>
        <v>Ireland</v>
      </c>
      <c r="I784" t="str" cm="1">
        <f t="array" ref="I784">INDEX(products!$A$1:$G$49,MATCH(orders!$D784,products!$A$1:$A$49,0),MATCH(orders!I$1,products!$A$1:$G$1,0))</f>
        <v>Exc</v>
      </c>
      <c r="J784" t="str" cm="1">
        <f t="array" ref="J784">INDEX(products!$A$1:$G$49,MATCH(orders!$D784,products!$A$1:$A$49,0),MATCH(orders!J$1,products!$A$1:$G$1,0))</f>
        <v>L</v>
      </c>
      <c r="K784" cm="1">
        <f t="array" ref="K784">INDEX(products!$A$1:$G$49,MATCH(orders!$D784,products!$A$1:$A$49,0),MATCH(orders!K$1,products!$A$1:$G$1,0))</f>
        <v>0.2</v>
      </c>
      <c r="L784" s="4" cm="1">
        <f t="array" ref="L784">INDEX(products!$A$1:$G$49,MATCH(orders!$D784,products!$A$1:$A$49,0),MATCH(orders!L$1,products!$A$1:$G$1,0))</f>
        <v>4.455</v>
      </c>
      <c r="M784" s="4">
        <f t="shared" si="36"/>
        <v>26.73</v>
      </c>
      <c r="N784" t="str">
        <f t="shared" si="37"/>
        <v>Excelsa</v>
      </c>
      <c r="O784" t="str">
        <f t="shared" si="38"/>
        <v>Light</v>
      </c>
      <c r="P784" s="5" t="str">
        <f>IF(_xlfn.XLOOKUP(Orders[[#This Row],[Customer ID]],customers!A784:A1783,customers!I784:I1783,"")="Yes","Yes","No")</f>
        <v>No</v>
      </c>
    </row>
    <row r="785" spans="1:16">
      <c r="A785" s="2" t="s">
        <v>1564</v>
      </c>
      <c r="B785" s="3">
        <v>44312</v>
      </c>
      <c r="C785" s="2" t="s">
        <v>1565</v>
      </c>
      <c r="D785" t="s">
        <v>123</v>
      </c>
      <c r="E785" s="2">
        <v>5</v>
      </c>
      <c r="F785" s="2">
        <f>_xlfn.XLOOKUP(C785,customers!$A$1:$A$1001,customers!B784:B1784)</f>
        <v>0</v>
      </c>
      <c r="G785" s="2" t="str">
        <f>IF(_xlfn.XLOOKUP(C785,customers!$A$1:$A$1001,customers!$C$1:$C$1001,0)=0,"",(_xlfn.XLOOKUP(C785,customers!$A$1:$A$1001,customers!$C$1:$C$1001,0)))</f>
        <v>ccrosterlr@gov.uk</v>
      </c>
      <c r="H785" s="2" t="str">
        <f>_xlfn.XLOOKUP(C785,customers!$A$1:$A$1001,customers!$G$1:$G$1001,,0)</f>
        <v>United States</v>
      </c>
      <c r="I785" t="str" cm="1">
        <f t="array" ref="I785">INDEX(products!$A$1:$G$49,MATCH(orders!$D785,products!$A$1:$A$49,0),MATCH(orders!I$1,products!$A$1:$G$1,0))</f>
        <v>Lib</v>
      </c>
      <c r="J785" t="str" cm="1">
        <f t="array" ref="J785">INDEX(products!$A$1:$G$49,MATCH(orders!$D785,products!$A$1:$A$49,0),MATCH(orders!J$1,products!$A$1:$G$1,0))</f>
        <v>M</v>
      </c>
      <c r="K785" cm="1">
        <f t="array" ref="K785">INDEX(products!$A$1:$G$49,MATCH(orders!$D785,products!$A$1:$A$49,0),MATCH(orders!K$1,products!$A$1:$G$1,0))</f>
        <v>0.5</v>
      </c>
      <c r="L785" s="4" cm="1">
        <f t="array" ref="L785">INDEX(products!$A$1:$G$49,MATCH(orders!$D785,products!$A$1:$A$49,0),MATCH(orders!L$1,products!$A$1:$G$1,0))</f>
        <v>8.73</v>
      </c>
      <c r="M785" s="4">
        <f t="shared" si="36"/>
        <v>43.65</v>
      </c>
      <c r="N785" t="str">
        <f t="shared" si="37"/>
        <v>Liberica</v>
      </c>
      <c r="O785" t="str">
        <f t="shared" si="38"/>
        <v>Medium</v>
      </c>
      <c r="P785" s="5" t="str">
        <f>IF(_xlfn.XLOOKUP(Orders[[#This Row],[Customer ID]],customers!A785:A1784,customers!I785:I1784,"")="Yes","Yes","No")</f>
        <v>Yes</v>
      </c>
    </row>
    <row r="786" spans="1:16">
      <c r="A786" s="2" t="s">
        <v>1566</v>
      </c>
      <c r="B786" s="3">
        <v>44511</v>
      </c>
      <c r="C786" s="2" t="s">
        <v>1567</v>
      </c>
      <c r="D786" t="s">
        <v>177</v>
      </c>
      <c r="E786" s="2">
        <v>2</v>
      </c>
      <c r="F786" s="2">
        <f>_xlfn.XLOOKUP(C786,customers!$A$1:$A$1001,customers!B785:B1785)</f>
        <v>0</v>
      </c>
      <c r="G786" s="2" t="str">
        <f>IF(_xlfn.XLOOKUP(C786,customers!$A$1:$A$1001,customers!$C$1:$C$1001,0)=0,"",(_xlfn.XLOOKUP(C786,customers!$A$1:$A$1001,customers!$C$1:$C$1001,0)))</f>
        <v>gwhiteheadls@hp.com</v>
      </c>
      <c r="H786" s="2" t="str">
        <f>_xlfn.XLOOKUP(C786,customers!$A$1:$A$1001,customers!$G$1:$G$1001,,0)</f>
        <v>United States</v>
      </c>
      <c r="I786" t="str" cm="1">
        <f t="array" ref="I786">INDEX(products!$A$1:$G$49,MATCH(orders!$D786,products!$A$1:$A$49,0),MATCH(orders!I$1,products!$A$1:$G$1,0))</f>
        <v>Lib</v>
      </c>
      <c r="J786" t="str" cm="1">
        <f t="array" ref="J786">INDEX(products!$A$1:$G$49,MATCH(orders!$D786,products!$A$1:$A$49,0),MATCH(orders!J$1,products!$A$1:$G$1,0))</f>
        <v>L</v>
      </c>
      <c r="K786" cm="1">
        <f t="array" ref="K786">INDEX(products!$A$1:$G$49,MATCH(orders!$D786,products!$A$1:$A$49,0),MATCH(orders!K$1,products!$A$1:$G$1,0))</f>
        <v>1</v>
      </c>
      <c r="L786" s="4" cm="1">
        <f t="array" ref="L786">INDEX(products!$A$1:$G$49,MATCH(orders!$D786,products!$A$1:$A$49,0),MATCH(orders!L$1,products!$A$1:$G$1,0))</f>
        <v>15.85</v>
      </c>
      <c r="M786" s="4">
        <f t="shared" si="36"/>
        <v>31.7</v>
      </c>
      <c r="N786" t="str">
        <f t="shared" si="37"/>
        <v>Liberica</v>
      </c>
      <c r="O786" t="str">
        <f t="shared" si="38"/>
        <v>Light</v>
      </c>
      <c r="P786" s="5" t="str">
        <f>IF(_xlfn.XLOOKUP(Orders[[#This Row],[Customer ID]],customers!A786:A1785,customers!I786:I1785,"")="Yes","Yes","No")</f>
        <v>No</v>
      </c>
    </row>
    <row r="787" spans="1:16">
      <c r="A787" s="2" t="s">
        <v>1568</v>
      </c>
      <c r="B787" s="3">
        <v>44362</v>
      </c>
      <c r="C787" s="2" t="s">
        <v>1569</v>
      </c>
      <c r="D787" t="s">
        <v>163</v>
      </c>
      <c r="E787" s="2">
        <v>1</v>
      </c>
      <c r="F787" s="2">
        <f>_xlfn.XLOOKUP(C787,customers!$A$1:$A$1001,customers!B786:B1786)</f>
        <v>0</v>
      </c>
      <c r="G787" s="2" t="str">
        <f>IF(_xlfn.XLOOKUP(C787,customers!$A$1:$A$1001,customers!$C$1:$C$1001,0)=0,"",(_xlfn.XLOOKUP(C787,customers!$A$1:$A$1001,customers!$C$1:$C$1001,0)))</f>
        <v>hjodrellelt@samsung.com</v>
      </c>
      <c r="H787" s="2" t="str">
        <f>_xlfn.XLOOKUP(C787,customers!$A$1:$A$1001,customers!$G$1:$G$1001,,0)</f>
        <v>United States</v>
      </c>
      <c r="I787" t="str" cm="1">
        <f t="array" ref="I787">INDEX(products!$A$1:$G$49,MATCH(orders!$D787,products!$A$1:$A$49,0),MATCH(orders!I$1,products!$A$1:$G$1,0))</f>
        <v>Ara</v>
      </c>
      <c r="J787" t="str" cm="1">
        <f t="array" ref="J787">INDEX(products!$A$1:$G$49,MATCH(orders!$D787,products!$A$1:$A$49,0),MATCH(orders!J$1,products!$A$1:$G$1,0))</f>
        <v>D</v>
      </c>
      <c r="K787" cm="1">
        <f t="array" ref="K787">INDEX(products!$A$1:$G$49,MATCH(orders!$D787,products!$A$1:$A$49,0),MATCH(orders!K$1,products!$A$1:$G$1,0))</f>
        <v>2.5</v>
      </c>
      <c r="L787" s="4" cm="1">
        <f t="array" ref="L787">INDEX(products!$A$1:$G$49,MATCH(orders!$D787,products!$A$1:$A$49,0),MATCH(orders!L$1,products!$A$1:$G$1,0))</f>
        <v>22.885</v>
      </c>
      <c r="M787" s="4">
        <f t="shared" si="36"/>
        <v>22.885</v>
      </c>
      <c r="N787" t="str">
        <f t="shared" si="37"/>
        <v>Arabica</v>
      </c>
      <c r="O787" t="str">
        <f t="shared" si="38"/>
        <v>Dark</v>
      </c>
      <c r="P787" s="5" t="str">
        <f>IF(_xlfn.XLOOKUP(Orders[[#This Row],[Customer ID]],customers!A787:A1786,customers!I787:I1786,"")="Yes","Yes","No")</f>
        <v>No</v>
      </c>
    </row>
    <row r="788" spans="1:16">
      <c r="A788" s="2" t="s">
        <v>1570</v>
      </c>
      <c r="B788" s="3">
        <v>43888</v>
      </c>
      <c r="C788" s="2" t="s">
        <v>1555</v>
      </c>
      <c r="D788" t="s">
        <v>575</v>
      </c>
      <c r="E788" s="2">
        <v>1</v>
      </c>
      <c r="F788" s="2">
        <f>_xlfn.XLOOKUP(C788,customers!$A$1:$A$1001,customers!B787:B1787)</f>
        <v>0</v>
      </c>
      <c r="G788" s="2" t="str">
        <f>IF(_xlfn.XLOOKUP(C788,customers!$A$1:$A$1001,customers!$C$1:$C$1001,0)=0,"",(_xlfn.XLOOKUP(C788,customers!$A$1:$A$1001,customers!$C$1:$C$1001,0)))</f>
        <v>cjewsterlu@moonfruit.com</v>
      </c>
      <c r="H788" s="2" t="str">
        <f>_xlfn.XLOOKUP(C788,customers!$A$1:$A$1001,customers!$G$1:$G$1001,,0)</f>
        <v>United States</v>
      </c>
      <c r="I788" t="str" cm="1">
        <f t="array" ref="I788">INDEX(products!$A$1:$G$49,MATCH(orders!$D788,products!$A$1:$A$49,0),MATCH(orders!I$1,products!$A$1:$G$1,0))</f>
        <v>Exc</v>
      </c>
      <c r="J788" t="str" cm="1">
        <f t="array" ref="J788">INDEX(products!$A$1:$G$49,MATCH(orders!$D788,products!$A$1:$A$49,0),MATCH(orders!J$1,products!$A$1:$G$1,0))</f>
        <v>D</v>
      </c>
      <c r="K788" cm="1">
        <f t="array" ref="K788">INDEX(products!$A$1:$G$49,MATCH(orders!$D788,products!$A$1:$A$49,0),MATCH(orders!K$1,products!$A$1:$G$1,0))</f>
        <v>2.5</v>
      </c>
      <c r="L788" s="4" cm="1">
        <f t="array" ref="L788">INDEX(products!$A$1:$G$49,MATCH(orders!$D788,products!$A$1:$A$49,0),MATCH(orders!L$1,products!$A$1:$G$1,0))</f>
        <v>27.945</v>
      </c>
      <c r="M788" s="4">
        <f t="shared" si="36"/>
        <v>27.945</v>
      </c>
      <c r="N788" t="str">
        <f t="shared" si="37"/>
        <v>Excelsa</v>
      </c>
      <c r="O788" t="str">
        <f t="shared" si="38"/>
        <v>Dark</v>
      </c>
      <c r="P788" s="5" t="str">
        <f>IF(_xlfn.XLOOKUP(Orders[[#This Row],[Customer ID]],customers!A788:A1787,customers!I788:I1787,"")="Yes","Yes","No")</f>
        <v>Yes</v>
      </c>
    </row>
    <row r="789" spans="1:16">
      <c r="A789" s="2" t="s">
        <v>1571</v>
      </c>
      <c r="B789" s="3">
        <v>44305</v>
      </c>
      <c r="C789" s="2" t="s">
        <v>1572</v>
      </c>
      <c r="D789" t="s">
        <v>54</v>
      </c>
      <c r="E789" s="2">
        <v>6</v>
      </c>
      <c r="F789" s="2">
        <f>_xlfn.XLOOKUP(C789,customers!$A$1:$A$1001,customers!B788:B1788)</f>
        <v>0</v>
      </c>
      <c r="G789" s="2" t="str">
        <f>IF(_xlfn.XLOOKUP(C789,customers!$A$1:$A$1001,customers!$C$1:$C$1001,0)=0,"",(_xlfn.XLOOKUP(C789,customers!$A$1:$A$1001,customers!$C$1:$C$1001,0)))</f>
        <v/>
      </c>
      <c r="H789" s="2" t="str">
        <f>_xlfn.XLOOKUP(C789,customers!$A$1:$A$1001,customers!$G$1:$G$1001,,0)</f>
        <v>United States</v>
      </c>
      <c r="I789" t="str" cm="1">
        <f t="array" ref="I789">INDEX(products!$A$1:$G$49,MATCH(orders!$D789,products!$A$1:$A$49,0),MATCH(orders!I$1,products!$A$1:$G$1,0))</f>
        <v>Exc</v>
      </c>
      <c r="J789" t="str" cm="1">
        <f t="array" ref="J789">INDEX(products!$A$1:$G$49,MATCH(orders!$D789,products!$A$1:$A$49,0),MATCH(orders!J$1,products!$A$1:$G$1,0))</f>
        <v>M</v>
      </c>
      <c r="K789" cm="1">
        <f t="array" ref="K789">INDEX(products!$A$1:$G$49,MATCH(orders!$D789,products!$A$1:$A$49,0),MATCH(orders!K$1,products!$A$1:$G$1,0))</f>
        <v>1</v>
      </c>
      <c r="L789" s="4" cm="1">
        <f t="array" ref="L789">INDEX(products!$A$1:$G$49,MATCH(orders!$D789,products!$A$1:$A$49,0),MATCH(orders!L$1,products!$A$1:$G$1,0))</f>
        <v>13.75</v>
      </c>
      <c r="M789" s="4">
        <f t="shared" si="36"/>
        <v>82.5</v>
      </c>
      <c r="N789" t="str">
        <f t="shared" si="37"/>
        <v>Excelsa</v>
      </c>
      <c r="O789" t="str">
        <f t="shared" si="38"/>
        <v>Medium</v>
      </c>
      <c r="P789" s="5" t="str">
        <f>IF(_xlfn.XLOOKUP(Orders[[#This Row],[Customer ID]],customers!A789:A1788,customers!I789:I1788,"")="Yes","Yes","No")</f>
        <v>Yes</v>
      </c>
    </row>
    <row r="790" spans="1:16">
      <c r="A790" s="2" t="s">
        <v>1573</v>
      </c>
      <c r="B790" s="3">
        <v>44771</v>
      </c>
      <c r="C790" s="2" t="s">
        <v>1574</v>
      </c>
      <c r="D790" t="s">
        <v>86</v>
      </c>
      <c r="E790" s="2">
        <v>2</v>
      </c>
      <c r="F790" s="2">
        <f>_xlfn.XLOOKUP(C790,customers!$A$1:$A$1001,customers!B789:B1789)</f>
        <v>0</v>
      </c>
      <c r="G790" s="2" t="str">
        <f>IF(_xlfn.XLOOKUP(C790,customers!$A$1:$A$1001,customers!$C$1:$C$1001,0)=0,"",(_xlfn.XLOOKUP(C790,customers!$A$1:$A$1001,customers!$C$1:$C$1001,0)))</f>
        <v>knottramlw@odnoklassniki.ru</v>
      </c>
      <c r="H790" s="2" t="str">
        <f>_xlfn.XLOOKUP(C790,customers!$A$1:$A$1001,customers!$G$1:$G$1001,,0)</f>
        <v>Ireland</v>
      </c>
      <c r="I790" t="str" cm="1">
        <f t="array" ref="I790">INDEX(products!$A$1:$G$49,MATCH(orders!$D790,products!$A$1:$A$49,0),MATCH(orders!I$1,products!$A$1:$G$1,0))</f>
        <v>Rob</v>
      </c>
      <c r="J790" t="str" cm="1">
        <f t="array" ref="J790">INDEX(products!$A$1:$G$49,MATCH(orders!$D790,products!$A$1:$A$49,0),MATCH(orders!J$1,products!$A$1:$G$1,0))</f>
        <v>M</v>
      </c>
      <c r="K790" cm="1">
        <f t="array" ref="K790">INDEX(products!$A$1:$G$49,MATCH(orders!$D790,products!$A$1:$A$49,0),MATCH(orders!K$1,products!$A$1:$G$1,0))</f>
        <v>2.5</v>
      </c>
      <c r="L790" s="4" cm="1">
        <f t="array" ref="L790">INDEX(products!$A$1:$G$49,MATCH(orders!$D790,products!$A$1:$A$49,0),MATCH(orders!L$1,products!$A$1:$G$1,0))</f>
        <v>22.885</v>
      </c>
      <c r="M790" s="4">
        <f t="shared" si="36"/>
        <v>45.77</v>
      </c>
      <c r="N790" t="str">
        <f t="shared" si="37"/>
        <v>Robusta</v>
      </c>
      <c r="O790" t="str">
        <f t="shared" si="38"/>
        <v>Medium</v>
      </c>
      <c r="P790" s="5" t="str">
        <f>IF(_xlfn.XLOOKUP(Orders[[#This Row],[Customer ID]],customers!A790:A1789,customers!I790:I1789,"")="Yes","Yes","No")</f>
        <v>Yes</v>
      </c>
    </row>
    <row r="791" spans="1:16">
      <c r="A791" s="2" t="s">
        <v>1575</v>
      </c>
      <c r="B791" s="3">
        <v>43485</v>
      </c>
      <c r="C791" s="2" t="s">
        <v>1576</v>
      </c>
      <c r="D791" t="s">
        <v>51</v>
      </c>
      <c r="E791" s="2">
        <v>6</v>
      </c>
      <c r="F791" s="2">
        <f>_xlfn.XLOOKUP(C791,customers!$A$1:$A$1001,customers!B790:B1790)</f>
        <v>0</v>
      </c>
      <c r="G791" s="2" t="str">
        <f>IF(_xlfn.XLOOKUP(C791,customers!$A$1:$A$1001,customers!$C$1:$C$1001,0)=0,"",(_xlfn.XLOOKUP(C791,customers!$A$1:$A$1001,customers!$C$1:$C$1001,0)))</f>
        <v>nbuneylx@jugem.jp</v>
      </c>
      <c r="H791" s="2" t="str">
        <f>_xlfn.XLOOKUP(C791,customers!$A$1:$A$1001,customers!$G$1:$G$1001,,0)</f>
        <v>United States</v>
      </c>
      <c r="I791" t="str" cm="1">
        <f t="array" ref="I791">INDEX(products!$A$1:$G$49,MATCH(orders!$D791,products!$A$1:$A$49,0),MATCH(orders!I$1,products!$A$1:$G$1,0))</f>
        <v>Ara</v>
      </c>
      <c r="J791" t="str" cm="1">
        <f t="array" ref="J791">INDEX(products!$A$1:$G$49,MATCH(orders!$D791,products!$A$1:$A$49,0),MATCH(orders!J$1,products!$A$1:$G$1,0))</f>
        <v>L</v>
      </c>
      <c r="K791" cm="1">
        <f t="array" ref="K791">INDEX(products!$A$1:$G$49,MATCH(orders!$D791,products!$A$1:$A$49,0),MATCH(orders!K$1,products!$A$1:$G$1,0))</f>
        <v>1</v>
      </c>
      <c r="L791" s="4" cm="1">
        <f t="array" ref="L791">INDEX(products!$A$1:$G$49,MATCH(orders!$D791,products!$A$1:$A$49,0),MATCH(orders!L$1,products!$A$1:$G$1,0))</f>
        <v>12.95</v>
      </c>
      <c r="M791" s="4">
        <f t="shared" si="36"/>
        <v>77.7</v>
      </c>
      <c r="N791" t="str">
        <f t="shared" si="37"/>
        <v>Arabica</v>
      </c>
      <c r="O791" t="str">
        <f t="shared" si="38"/>
        <v>Light</v>
      </c>
      <c r="P791" s="5" t="str">
        <f>IF(_xlfn.XLOOKUP(Orders[[#This Row],[Customer ID]],customers!A791:A1790,customers!I791:I1790,"")="Yes","Yes","No")</f>
        <v>No</v>
      </c>
    </row>
    <row r="792" spans="1:16">
      <c r="A792" s="2" t="s">
        <v>1577</v>
      </c>
      <c r="B792" s="3">
        <v>44613</v>
      </c>
      <c r="C792" s="2" t="s">
        <v>1578</v>
      </c>
      <c r="D792" t="s">
        <v>237</v>
      </c>
      <c r="E792" s="2">
        <v>3</v>
      </c>
      <c r="F792" s="2">
        <f>_xlfn.XLOOKUP(C792,customers!$A$1:$A$1001,customers!B791:B1791)</f>
        <v>0</v>
      </c>
      <c r="G792" s="2" t="str">
        <f>IF(_xlfn.XLOOKUP(C792,customers!$A$1:$A$1001,customers!$C$1:$C$1001,0)=0,"",(_xlfn.XLOOKUP(C792,customers!$A$1:$A$1001,customers!$C$1:$C$1001,0)))</f>
        <v>smcshealy@photobucket.com</v>
      </c>
      <c r="H792" s="2" t="str">
        <f>_xlfn.XLOOKUP(C792,customers!$A$1:$A$1001,customers!$G$1:$G$1001,,0)</f>
        <v>United States</v>
      </c>
      <c r="I792" t="str" cm="1">
        <f t="array" ref="I792">INDEX(products!$A$1:$G$49,MATCH(orders!$D792,products!$A$1:$A$49,0),MATCH(orders!I$1,products!$A$1:$G$1,0))</f>
        <v>Ara</v>
      </c>
      <c r="J792" t="str" cm="1">
        <f t="array" ref="J792">INDEX(products!$A$1:$G$49,MATCH(orders!$D792,products!$A$1:$A$49,0),MATCH(orders!J$1,products!$A$1:$G$1,0))</f>
        <v>L</v>
      </c>
      <c r="K792" cm="1">
        <f t="array" ref="K792">INDEX(products!$A$1:$G$49,MATCH(orders!$D792,products!$A$1:$A$49,0),MATCH(orders!K$1,products!$A$1:$G$1,0))</f>
        <v>0.5</v>
      </c>
      <c r="L792" s="4" cm="1">
        <f t="array" ref="L792">INDEX(products!$A$1:$G$49,MATCH(orders!$D792,products!$A$1:$A$49,0),MATCH(orders!L$1,products!$A$1:$G$1,0))</f>
        <v>7.77</v>
      </c>
      <c r="M792" s="4">
        <f t="shared" si="36"/>
        <v>23.31</v>
      </c>
      <c r="N792" t="str">
        <f t="shared" si="37"/>
        <v>Arabica</v>
      </c>
      <c r="O792" t="str">
        <f t="shared" si="38"/>
        <v>Light</v>
      </c>
      <c r="P792" s="5" t="str">
        <f>IF(_xlfn.XLOOKUP(Orders[[#This Row],[Customer ID]],customers!A792:A1791,customers!I792:I1791,"")="Yes","Yes","No")</f>
        <v>No</v>
      </c>
    </row>
    <row r="793" spans="1:16">
      <c r="A793" s="2" t="s">
        <v>1579</v>
      </c>
      <c r="B793" s="3">
        <v>43954</v>
      </c>
      <c r="C793" s="2" t="s">
        <v>1580</v>
      </c>
      <c r="D793" t="s">
        <v>64</v>
      </c>
      <c r="E793" s="2">
        <v>5</v>
      </c>
      <c r="F793" s="2">
        <f>_xlfn.XLOOKUP(C793,customers!$A$1:$A$1001,customers!B792:B1792)</f>
        <v>0</v>
      </c>
      <c r="G793" s="2" t="str">
        <f>IF(_xlfn.XLOOKUP(C793,customers!$A$1:$A$1001,customers!$C$1:$C$1001,0)=0,"",(_xlfn.XLOOKUP(C793,customers!$A$1:$A$1001,customers!$C$1:$C$1001,0)))</f>
        <v>khuddartlz@about.com</v>
      </c>
      <c r="H793" s="2" t="str">
        <f>_xlfn.XLOOKUP(C793,customers!$A$1:$A$1001,customers!$G$1:$G$1001,,0)</f>
        <v>United States</v>
      </c>
      <c r="I793" t="str" cm="1">
        <f t="array" ref="I793">INDEX(products!$A$1:$G$49,MATCH(orders!$D793,products!$A$1:$A$49,0),MATCH(orders!I$1,products!$A$1:$G$1,0))</f>
        <v>Lib</v>
      </c>
      <c r="J793" t="str" cm="1">
        <f t="array" ref="J793">INDEX(products!$A$1:$G$49,MATCH(orders!$D793,products!$A$1:$A$49,0),MATCH(orders!J$1,products!$A$1:$G$1,0))</f>
        <v>L</v>
      </c>
      <c r="K793" cm="1">
        <f t="array" ref="K793">INDEX(products!$A$1:$G$49,MATCH(orders!$D793,products!$A$1:$A$49,0),MATCH(orders!K$1,products!$A$1:$G$1,0))</f>
        <v>0.2</v>
      </c>
      <c r="L793" s="4" cm="1">
        <f t="array" ref="L793">INDEX(products!$A$1:$G$49,MATCH(orders!$D793,products!$A$1:$A$49,0),MATCH(orders!L$1,products!$A$1:$G$1,0))</f>
        <v>4.755</v>
      </c>
      <c r="M793" s="4">
        <f t="shared" si="36"/>
        <v>23.775</v>
      </c>
      <c r="N793" t="str">
        <f t="shared" si="37"/>
        <v>Liberica</v>
      </c>
      <c r="O793" t="str">
        <f t="shared" si="38"/>
        <v>Light</v>
      </c>
      <c r="P793" s="5" t="str">
        <f>IF(_xlfn.XLOOKUP(Orders[[#This Row],[Customer ID]],customers!A793:A1792,customers!I793:I1792,"")="Yes","Yes","No")</f>
        <v>Yes</v>
      </c>
    </row>
    <row r="794" spans="1:16">
      <c r="A794" s="2" t="s">
        <v>1581</v>
      </c>
      <c r="B794" s="3">
        <v>43545</v>
      </c>
      <c r="C794" s="2" t="s">
        <v>1582</v>
      </c>
      <c r="D794" t="s">
        <v>123</v>
      </c>
      <c r="E794" s="2">
        <v>6</v>
      </c>
      <c r="F794" s="2">
        <f>_xlfn.XLOOKUP(C794,customers!$A$1:$A$1001,customers!B793:B1793)</f>
        <v>0</v>
      </c>
      <c r="G794" s="2" t="str">
        <f>IF(_xlfn.XLOOKUP(C794,customers!$A$1:$A$1001,customers!$C$1:$C$1001,0)=0,"",(_xlfn.XLOOKUP(C794,customers!$A$1:$A$1001,customers!$C$1:$C$1001,0)))</f>
        <v>jgippesm0@cloudflare.com</v>
      </c>
      <c r="H794" s="2" t="str">
        <f>_xlfn.XLOOKUP(C794,customers!$A$1:$A$1001,customers!$G$1:$G$1001,,0)</f>
        <v>United Kingdom</v>
      </c>
      <c r="I794" t="str" cm="1">
        <f t="array" ref="I794">INDEX(products!$A$1:$G$49,MATCH(orders!$D794,products!$A$1:$A$49,0),MATCH(orders!I$1,products!$A$1:$G$1,0))</f>
        <v>Lib</v>
      </c>
      <c r="J794" t="str" cm="1">
        <f t="array" ref="J794">INDEX(products!$A$1:$G$49,MATCH(orders!$D794,products!$A$1:$A$49,0),MATCH(orders!J$1,products!$A$1:$G$1,0))</f>
        <v>M</v>
      </c>
      <c r="K794" cm="1">
        <f t="array" ref="K794">INDEX(products!$A$1:$G$49,MATCH(orders!$D794,products!$A$1:$A$49,0),MATCH(orders!K$1,products!$A$1:$G$1,0))</f>
        <v>0.5</v>
      </c>
      <c r="L794" s="4" cm="1">
        <f t="array" ref="L794">INDEX(products!$A$1:$G$49,MATCH(orders!$D794,products!$A$1:$A$49,0),MATCH(orders!L$1,products!$A$1:$G$1,0))</f>
        <v>8.73</v>
      </c>
      <c r="M794" s="4">
        <f t="shared" si="36"/>
        <v>52.38</v>
      </c>
      <c r="N794" t="str">
        <f t="shared" si="37"/>
        <v>Liberica</v>
      </c>
      <c r="O794" t="str">
        <f t="shared" si="38"/>
        <v>Medium</v>
      </c>
      <c r="P794" s="5" t="str">
        <f>IF(_xlfn.XLOOKUP(Orders[[#This Row],[Customer ID]],customers!A794:A1793,customers!I794:I1793,"")="Yes","Yes","No")</f>
        <v>Yes</v>
      </c>
    </row>
    <row r="795" spans="1:16">
      <c r="A795" s="2" t="s">
        <v>1583</v>
      </c>
      <c r="B795" s="3">
        <v>43629</v>
      </c>
      <c r="C795" s="2" t="s">
        <v>1584</v>
      </c>
      <c r="D795" t="s">
        <v>227</v>
      </c>
      <c r="E795" s="2">
        <v>5</v>
      </c>
      <c r="F795" s="2">
        <f>_xlfn.XLOOKUP(C795,customers!$A$1:$A$1001,customers!B794:B1794)</f>
        <v>0</v>
      </c>
      <c r="G795" s="2" t="str">
        <f>IF(_xlfn.XLOOKUP(C795,customers!$A$1:$A$1001,customers!$C$1:$C$1001,0)=0,"",(_xlfn.XLOOKUP(C795,customers!$A$1:$A$1001,customers!$C$1:$C$1001,0)))</f>
        <v>lwhittleseem1@e-recht24.de</v>
      </c>
      <c r="H795" s="2" t="str">
        <f>_xlfn.XLOOKUP(C795,customers!$A$1:$A$1001,customers!$G$1:$G$1001,,0)</f>
        <v>United States</v>
      </c>
      <c r="I795" t="str" cm="1">
        <f t="array" ref="I795">INDEX(products!$A$1:$G$49,MATCH(orders!$D795,products!$A$1:$A$49,0),MATCH(orders!I$1,products!$A$1:$G$1,0))</f>
        <v>Rob</v>
      </c>
      <c r="J795" t="str" cm="1">
        <f t="array" ref="J795">INDEX(products!$A$1:$G$49,MATCH(orders!$D795,products!$A$1:$A$49,0),MATCH(orders!J$1,products!$A$1:$G$1,0))</f>
        <v>L</v>
      </c>
      <c r="K795" cm="1">
        <f t="array" ref="K795">INDEX(products!$A$1:$G$49,MATCH(orders!$D795,products!$A$1:$A$49,0),MATCH(orders!K$1,products!$A$1:$G$1,0))</f>
        <v>0.2</v>
      </c>
      <c r="L795" s="4" cm="1">
        <f t="array" ref="L795">INDEX(products!$A$1:$G$49,MATCH(orders!$D795,products!$A$1:$A$49,0),MATCH(orders!L$1,products!$A$1:$G$1,0))</f>
        <v>3.585</v>
      </c>
      <c r="M795" s="4">
        <f t="shared" si="36"/>
        <v>17.925</v>
      </c>
      <c r="N795" t="str">
        <f t="shared" si="37"/>
        <v>Robusta</v>
      </c>
      <c r="O795" t="str">
        <f t="shared" si="38"/>
        <v>Light</v>
      </c>
      <c r="P795" s="5" t="str">
        <f>IF(_xlfn.XLOOKUP(Orders[[#This Row],[Customer ID]],customers!A795:A1794,customers!I795:I1794,"")="Yes","Yes","No")</f>
        <v>No</v>
      </c>
    </row>
    <row r="796" spans="1:16">
      <c r="A796" s="2" t="s">
        <v>1585</v>
      </c>
      <c r="B796" s="3">
        <v>43987</v>
      </c>
      <c r="C796" s="2" t="s">
        <v>1586</v>
      </c>
      <c r="D796" t="s">
        <v>249</v>
      </c>
      <c r="E796" s="2">
        <v>5</v>
      </c>
      <c r="F796" s="2">
        <f>_xlfn.XLOOKUP(C796,customers!$A$1:$A$1001,customers!B795:B1795)</f>
        <v>0</v>
      </c>
      <c r="G796" s="2" t="str">
        <f>IF(_xlfn.XLOOKUP(C796,customers!$A$1:$A$1001,customers!$C$1:$C$1001,0)=0,"",(_xlfn.XLOOKUP(C796,customers!$A$1:$A$1001,customers!$C$1:$C$1001,0)))</f>
        <v>gtrengrovem2@elpais.com</v>
      </c>
      <c r="H796" s="2" t="str">
        <f>_xlfn.XLOOKUP(C796,customers!$A$1:$A$1001,customers!$G$1:$G$1001,,0)</f>
        <v>United States</v>
      </c>
      <c r="I796" t="str" cm="1">
        <f t="array" ref="I796">INDEX(products!$A$1:$G$49,MATCH(orders!$D796,products!$A$1:$A$49,0),MATCH(orders!I$1,products!$A$1:$G$1,0))</f>
        <v>Ara</v>
      </c>
      <c r="J796" t="str" cm="1">
        <f t="array" ref="J796">INDEX(products!$A$1:$G$49,MATCH(orders!$D796,products!$A$1:$A$49,0),MATCH(orders!J$1,products!$A$1:$G$1,0))</f>
        <v>L</v>
      </c>
      <c r="K796" cm="1">
        <f t="array" ref="K796">INDEX(products!$A$1:$G$49,MATCH(orders!$D796,products!$A$1:$A$49,0),MATCH(orders!K$1,products!$A$1:$G$1,0))</f>
        <v>2.5</v>
      </c>
      <c r="L796" s="4" cm="1">
        <f t="array" ref="L796">INDEX(products!$A$1:$G$49,MATCH(orders!$D796,products!$A$1:$A$49,0),MATCH(orders!L$1,products!$A$1:$G$1,0))</f>
        <v>29.785</v>
      </c>
      <c r="M796" s="4">
        <f t="shared" si="36"/>
        <v>148.925</v>
      </c>
      <c r="N796" t="str">
        <f t="shared" si="37"/>
        <v>Arabica</v>
      </c>
      <c r="O796" t="str">
        <f t="shared" si="38"/>
        <v>Light</v>
      </c>
      <c r="P796" s="5" t="str">
        <f>IF(_xlfn.XLOOKUP(Orders[[#This Row],[Customer ID]],customers!A796:A1795,customers!I796:I1795,"")="Yes","Yes","No")</f>
        <v>No</v>
      </c>
    </row>
    <row r="797" spans="1:16">
      <c r="A797" s="2" t="s">
        <v>1587</v>
      </c>
      <c r="B797" s="3">
        <v>43540</v>
      </c>
      <c r="C797" s="2" t="s">
        <v>1588</v>
      </c>
      <c r="D797" t="s">
        <v>202</v>
      </c>
      <c r="E797" s="2">
        <v>4</v>
      </c>
      <c r="F797" s="2">
        <f>_xlfn.XLOOKUP(C797,customers!$A$1:$A$1001,customers!B796:B1796)</f>
        <v>0</v>
      </c>
      <c r="G797" s="2" t="str">
        <f>IF(_xlfn.XLOOKUP(C797,customers!$A$1:$A$1001,customers!$C$1:$C$1001,0)=0,"",(_xlfn.XLOOKUP(C797,customers!$A$1:$A$1001,customers!$C$1:$C$1001,0)))</f>
        <v>wcalderom3@stumbleupon.com</v>
      </c>
      <c r="H797" s="2" t="str">
        <f>_xlfn.XLOOKUP(C797,customers!$A$1:$A$1001,customers!$G$1:$G$1001,,0)</f>
        <v>United States</v>
      </c>
      <c r="I797" t="str" cm="1">
        <f t="array" ref="I797">INDEX(products!$A$1:$G$49,MATCH(orders!$D797,products!$A$1:$A$49,0),MATCH(orders!I$1,products!$A$1:$G$1,0))</f>
        <v>Rob</v>
      </c>
      <c r="J797" t="str" cm="1">
        <f t="array" ref="J797">INDEX(products!$A$1:$G$49,MATCH(orders!$D797,products!$A$1:$A$49,0),MATCH(orders!J$1,products!$A$1:$G$1,0))</f>
        <v>L</v>
      </c>
      <c r="K797" cm="1">
        <f t="array" ref="K797">INDEX(products!$A$1:$G$49,MATCH(orders!$D797,products!$A$1:$A$49,0),MATCH(orders!K$1,products!$A$1:$G$1,0))</f>
        <v>0.5</v>
      </c>
      <c r="L797" s="4" cm="1">
        <f t="array" ref="L797">INDEX(products!$A$1:$G$49,MATCH(orders!$D797,products!$A$1:$A$49,0),MATCH(orders!L$1,products!$A$1:$G$1,0))</f>
        <v>7.17</v>
      </c>
      <c r="M797" s="4">
        <f t="shared" si="36"/>
        <v>28.68</v>
      </c>
      <c r="N797" t="str">
        <f t="shared" si="37"/>
        <v>Robusta</v>
      </c>
      <c r="O797" t="str">
        <f t="shared" si="38"/>
        <v>Light</v>
      </c>
      <c r="P797" s="5" t="str">
        <f>IF(_xlfn.XLOOKUP(Orders[[#This Row],[Customer ID]],customers!A797:A1796,customers!I797:I1796,"")="Yes","Yes","No")</f>
        <v>No</v>
      </c>
    </row>
    <row r="798" spans="1:16">
      <c r="A798" s="2" t="s">
        <v>1589</v>
      </c>
      <c r="B798" s="3">
        <v>44533</v>
      </c>
      <c r="C798" s="2" t="s">
        <v>1590</v>
      </c>
      <c r="D798" t="s">
        <v>128</v>
      </c>
      <c r="E798" s="2">
        <v>1</v>
      </c>
      <c r="F798" s="2">
        <f>_xlfn.XLOOKUP(C798,customers!$A$1:$A$1001,customers!B797:B1797)</f>
        <v>0</v>
      </c>
      <c r="G798" s="2" t="str">
        <f>IF(_xlfn.XLOOKUP(C798,customers!$A$1:$A$1001,customers!$C$1:$C$1001,0)=0,"",(_xlfn.XLOOKUP(C798,customers!$A$1:$A$1001,customers!$C$1:$C$1001,0)))</f>
        <v/>
      </c>
      <c r="H798" s="2" t="str">
        <f>_xlfn.XLOOKUP(C798,customers!$A$1:$A$1001,customers!$G$1:$G$1001,,0)</f>
        <v>United States</v>
      </c>
      <c r="I798" t="str" cm="1">
        <f t="array" ref="I798">INDEX(products!$A$1:$G$49,MATCH(orders!$D798,products!$A$1:$A$49,0),MATCH(orders!I$1,products!$A$1:$G$1,0))</f>
        <v>Lib</v>
      </c>
      <c r="J798" t="str" cm="1">
        <f t="array" ref="J798">INDEX(products!$A$1:$G$49,MATCH(orders!$D798,products!$A$1:$A$49,0),MATCH(orders!J$1,products!$A$1:$G$1,0))</f>
        <v>L</v>
      </c>
      <c r="K798" cm="1">
        <f t="array" ref="K798">INDEX(products!$A$1:$G$49,MATCH(orders!$D798,products!$A$1:$A$49,0),MATCH(orders!K$1,products!$A$1:$G$1,0))</f>
        <v>0.5</v>
      </c>
      <c r="L798" s="4" cm="1">
        <f t="array" ref="L798">INDEX(products!$A$1:$G$49,MATCH(orders!$D798,products!$A$1:$A$49,0),MATCH(orders!L$1,products!$A$1:$G$1,0))</f>
        <v>9.51</v>
      </c>
      <c r="M798" s="4">
        <f t="shared" si="36"/>
        <v>9.51</v>
      </c>
      <c r="N798" t="str">
        <f t="shared" si="37"/>
        <v>Liberica</v>
      </c>
      <c r="O798" t="str">
        <f t="shared" si="38"/>
        <v>Light</v>
      </c>
      <c r="P798" s="5" t="str">
        <f>IF(_xlfn.XLOOKUP(Orders[[#This Row],[Customer ID]],customers!A798:A1797,customers!I798:I1797,"")="Yes","Yes","No")</f>
        <v>No</v>
      </c>
    </row>
    <row r="799" spans="1:16">
      <c r="A799" s="2" t="s">
        <v>1591</v>
      </c>
      <c r="B799" s="3">
        <v>44751</v>
      </c>
      <c r="C799" s="2" t="s">
        <v>1592</v>
      </c>
      <c r="D799" t="s">
        <v>237</v>
      </c>
      <c r="E799" s="2">
        <v>4</v>
      </c>
      <c r="F799" s="2">
        <f>_xlfn.XLOOKUP(C799,customers!$A$1:$A$1001,customers!B798:B1798)</f>
        <v>0</v>
      </c>
      <c r="G799" s="2" t="str">
        <f>IF(_xlfn.XLOOKUP(C799,customers!$A$1:$A$1001,customers!$C$1:$C$1001,0)=0,"",(_xlfn.XLOOKUP(C799,customers!$A$1:$A$1001,customers!$C$1:$C$1001,0)))</f>
        <v>jkennicottm5@yahoo.co.jp</v>
      </c>
      <c r="H799" s="2" t="str">
        <f>_xlfn.XLOOKUP(C799,customers!$A$1:$A$1001,customers!$G$1:$G$1001,,0)</f>
        <v>United States</v>
      </c>
      <c r="I799" t="str" cm="1">
        <f t="array" ref="I799">INDEX(products!$A$1:$G$49,MATCH(orders!$D799,products!$A$1:$A$49,0),MATCH(orders!I$1,products!$A$1:$G$1,0))</f>
        <v>Ara</v>
      </c>
      <c r="J799" t="str" cm="1">
        <f t="array" ref="J799">INDEX(products!$A$1:$G$49,MATCH(orders!$D799,products!$A$1:$A$49,0),MATCH(orders!J$1,products!$A$1:$G$1,0))</f>
        <v>L</v>
      </c>
      <c r="K799" cm="1">
        <f t="array" ref="K799">INDEX(products!$A$1:$G$49,MATCH(orders!$D799,products!$A$1:$A$49,0),MATCH(orders!K$1,products!$A$1:$G$1,0))</f>
        <v>0.5</v>
      </c>
      <c r="L799" s="4" cm="1">
        <f t="array" ref="L799">INDEX(products!$A$1:$G$49,MATCH(orders!$D799,products!$A$1:$A$49,0),MATCH(orders!L$1,products!$A$1:$G$1,0))</f>
        <v>7.77</v>
      </c>
      <c r="M799" s="4">
        <f t="shared" si="36"/>
        <v>31.08</v>
      </c>
      <c r="N799" t="str">
        <f t="shared" si="37"/>
        <v>Arabica</v>
      </c>
      <c r="O799" t="str">
        <f t="shared" si="38"/>
        <v>Light</v>
      </c>
      <c r="P799" s="5" t="str">
        <f>IF(_xlfn.XLOOKUP(Orders[[#This Row],[Customer ID]],customers!A799:A1798,customers!I799:I1798,"")="Yes","Yes","No")</f>
        <v>No</v>
      </c>
    </row>
    <row r="800" spans="1:16">
      <c r="A800" s="2" t="s">
        <v>1593</v>
      </c>
      <c r="B800" s="3">
        <v>43950</v>
      </c>
      <c r="C800" s="2" t="s">
        <v>1594</v>
      </c>
      <c r="D800" t="s">
        <v>146</v>
      </c>
      <c r="E800" s="2">
        <v>3</v>
      </c>
      <c r="F800" s="2">
        <f>_xlfn.XLOOKUP(C800,customers!$A$1:$A$1001,customers!B799:B1799)</f>
        <v>0</v>
      </c>
      <c r="G800" s="2" t="str">
        <f>IF(_xlfn.XLOOKUP(C800,customers!$A$1:$A$1001,customers!$C$1:$C$1001,0)=0,"",(_xlfn.XLOOKUP(C800,customers!$A$1:$A$1001,customers!$C$1:$C$1001,0)))</f>
        <v>gruggenm6@nymag.com</v>
      </c>
      <c r="H800" s="2" t="str">
        <f>_xlfn.XLOOKUP(C800,customers!$A$1:$A$1001,customers!$G$1:$G$1001,,0)</f>
        <v>United States</v>
      </c>
      <c r="I800" t="str" cm="1">
        <f t="array" ref="I800">INDEX(products!$A$1:$G$49,MATCH(orders!$D800,products!$A$1:$A$49,0),MATCH(orders!I$1,products!$A$1:$G$1,0))</f>
        <v>Rob</v>
      </c>
      <c r="J800" t="str" cm="1">
        <f t="array" ref="J800">INDEX(products!$A$1:$G$49,MATCH(orders!$D800,products!$A$1:$A$49,0),MATCH(orders!J$1,products!$A$1:$G$1,0))</f>
        <v>D</v>
      </c>
      <c r="K800" cm="1">
        <f t="array" ref="K800">INDEX(products!$A$1:$G$49,MATCH(orders!$D800,products!$A$1:$A$49,0),MATCH(orders!K$1,products!$A$1:$G$1,0))</f>
        <v>0.2</v>
      </c>
      <c r="L800" s="4" cm="1">
        <f t="array" ref="L800">INDEX(products!$A$1:$G$49,MATCH(orders!$D800,products!$A$1:$A$49,0),MATCH(orders!L$1,products!$A$1:$G$1,0))</f>
        <v>2.685</v>
      </c>
      <c r="M800" s="4">
        <f t="shared" si="36"/>
        <v>8.055</v>
      </c>
      <c r="N800" t="str">
        <f t="shared" si="37"/>
        <v>Robusta</v>
      </c>
      <c r="O800" t="str">
        <f t="shared" si="38"/>
        <v>Dark</v>
      </c>
      <c r="P800" s="5" t="str">
        <f>IF(_xlfn.XLOOKUP(Orders[[#This Row],[Customer ID]],customers!A800:A1799,customers!I800:I1799,"")="Yes","Yes","No")</f>
        <v>Yes</v>
      </c>
    </row>
    <row r="801" spans="1:16">
      <c r="A801" s="2" t="s">
        <v>1595</v>
      </c>
      <c r="B801" s="3">
        <v>44588</v>
      </c>
      <c r="C801" s="2" t="s">
        <v>1596</v>
      </c>
      <c r="D801" t="s">
        <v>290</v>
      </c>
      <c r="E801" s="2">
        <v>3</v>
      </c>
      <c r="F801" s="2">
        <f>_xlfn.XLOOKUP(C801,customers!$A$1:$A$1001,customers!B800:B1800)</f>
        <v>0</v>
      </c>
      <c r="G801" s="2" t="str">
        <f>IF(_xlfn.XLOOKUP(C801,customers!$A$1:$A$1001,customers!$C$1:$C$1001,0)=0,"",(_xlfn.XLOOKUP(C801,customers!$A$1:$A$1001,customers!$C$1:$C$1001,0)))</f>
        <v/>
      </c>
      <c r="H801" s="2" t="str">
        <f>_xlfn.XLOOKUP(C801,customers!$A$1:$A$1001,customers!$G$1:$G$1001,,0)</f>
        <v>United States</v>
      </c>
      <c r="I801" t="str" cm="1">
        <f t="array" ref="I801">INDEX(products!$A$1:$G$49,MATCH(orders!$D801,products!$A$1:$A$49,0),MATCH(orders!I$1,products!$A$1:$G$1,0))</f>
        <v>Exc</v>
      </c>
      <c r="J801" t="str" cm="1">
        <f t="array" ref="J801">INDEX(products!$A$1:$G$49,MATCH(orders!$D801,products!$A$1:$A$49,0),MATCH(orders!J$1,products!$A$1:$G$1,0))</f>
        <v>D</v>
      </c>
      <c r="K801" cm="1">
        <f t="array" ref="K801">INDEX(products!$A$1:$G$49,MATCH(orders!$D801,products!$A$1:$A$49,0),MATCH(orders!K$1,products!$A$1:$G$1,0))</f>
        <v>1</v>
      </c>
      <c r="L801" s="4" cm="1">
        <f t="array" ref="L801">INDEX(products!$A$1:$G$49,MATCH(orders!$D801,products!$A$1:$A$49,0),MATCH(orders!L$1,products!$A$1:$G$1,0))</f>
        <v>12.15</v>
      </c>
      <c r="M801" s="4">
        <f t="shared" si="36"/>
        <v>36.45</v>
      </c>
      <c r="N801" t="str">
        <f t="shared" si="37"/>
        <v>Excelsa</v>
      </c>
      <c r="O801" t="str">
        <f t="shared" si="38"/>
        <v>Dark</v>
      </c>
      <c r="P801" s="5" t="str">
        <f>IF(_xlfn.XLOOKUP(Orders[[#This Row],[Customer ID]],customers!A801:A1800,customers!I801:I1800,"")="Yes","Yes","No")</f>
        <v>Yes</v>
      </c>
    </row>
    <row r="802" spans="1:16">
      <c r="A802" s="2" t="s">
        <v>1597</v>
      </c>
      <c r="B802" s="3">
        <v>44240</v>
      </c>
      <c r="C802" s="2" t="s">
        <v>1598</v>
      </c>
      <c r="D802" t="s">
        <v>146</v>
      </c>
      <c r="E802" s="2">
        <v>6</v>
      </c>
      <c r="F802" s="2">
        <f>_xlfn.XLOOKUP(C802,customers!$A$1:$A$1001,customers!B801:B1801)</f>
        <v>0</v>
      </c>
      <c r="G802" s="2" t="str">
        <f>IF(_xlfn.XLOOKUP(C802,customers!$A$1:$A$1001,customers!$C$1:$C$1001,0)=0,"",(_xlfn.XLOOKUP(C802,customers!$A$1:$A$1001,customers!$C$1:$C$1001,0)))</f>
        <v>mfrightm8@harvard.edu</v>
      </c>
      <c r="H802" s="2" t="str">
        <f>_xlfn.XLOOKUP(C802,customers!$A$1:$A$1001,customers!$G$1:$G$1001,,0)</f>
        <v>Ireland</v>
      </c>
      <c r="I802" t="str" cm="1">
        <f t="array" ref="I802">INDEX(products!$A$1:$G$49,MATCH(orders!$D802,products!$A$1:$A$49,0),MATCH(orders!I$1,products!$A$1:$G$1,0))</f>
        <v>Rob</v>
      </c>
      <c r="J802" t="str" cm="1">
        <f t="array" ref="J802">INDEX(products!$A$1:$G$49,MATCH(orders!$D802,products!$A$1:$A$49,0),MATCH(orders!J$1,products!$A$1:$G$1,0))</f>
        <v>D</v>
      </c>
      <c r="K802" cm="1">
        <f t="array" ref="K802">INDEX(products!$A$1:$G$49,MATCH(orders!$D802,products!$A$1:$A$49,0),MATCH(orders!K$1,products!$A$1:$G$1,0))</f>
        <v>0.2</v>
      </c>
      <c r="L802" s="4" cm="1">
        <f t="array" ref="L802">INDEX(products!$A$1:$G$49,MATCH(orders!$D802,products!$A$1:$A$49,0),MATCH(orders!L$1,products!$A$1:$G$1,0))</f>
        <v>2.685</v>
      </c>
      <c r="M802" s="4">
        <f t="shared" si="36"/>
        <v>16.11</v>
      </c>
      <c r="N802" t="str">
        <f t="shared" si="37"/>
        <v>Robusta</v>
      </c>
      <c r="O802" t="str">
        <f t="shared" si="38"/>
        <v>Dark</v>
      </c>
      <c r="P802" s="5" t="str">
        <f>IF(_xlfn.XLOOKUP(Orders[[#This Row],[Customer ID]],customers!A802:A1801,customers!I802:I1801,"")="Yes","Yes","No")</f>
        <v>No</v>
      </c>
    </row>
    <row r="803" spans="1:16">
      <c r="A803" s="2" t="s">
        <v>1599</v>
      </c>
      <c r="B803" s="3">
        <v>44025</v>
      </c>
      <c r="C803" s="2" t="s">
        <v>1600</v>
      </c>
      <c r="D803" t="s">
        <v>80</v>
      </c>
      <c r="E803" s="2">
        <v>2</v>
      </c>
      <c r="F803" s="2">
        <f>_xlfn.XLOOKUP(C803,customers!$A$1:$A$1001,customers!B802:B1802)</f>
        <v>0</v>
      </c>
      <c r="G803" s="2" t="str">
        <f>IF(_xlfn.XLOOKUP(C803,customers!$A$1:$A$1001,customers!$C$1:$C$1001,0)=0,"",(_xlfn.XLOOKUP(C803,customers!$A$1:$A$1001,customers!$C$1:$C$1001,0)))</f>
        <v>btartem9@aol.com</v>
      </c>
      <c r="H803" s="2" t="str">
        <f>_xlfn.XLOOKUP(C803,customers!$A$1:$A$1001,customers!$G$1:$G$1001,,0)</f>
        <v>United States</v>
      </c>
      <c r="I803" t="str" cm="1">
        <f t="array" ref="I803">INDEX(products!$A$1:$G$49,MATCH(orders!$D803,products!$A$1:$A$49,0),MATCH(orders!I$1,products!$A$1:$G$1,0))</f>
        <v>Rob</v>
      </c>
      <c r="J803" t="str" cm="1">
        <f t="array" ref="J803">INDEX(products!$A$1:$G$49,MATCH(orders!$D803,products!$A$1:$A$49,0),MATCH(orders!J$1,products!$A$1:$G$1,0))</f>
        <v>D</v>
      </c>
      <c r="K803" cm="1">
        <f t="array" ref="K803">INDEX(products!$A$1:$G$49,MATCH(orders!$D803,products!$A$1:$A$49,0),MATCH(orders!K$1,products!$A$1:$G$1,0))</f>
        <v>2.5</v>
      </c>
      <c r="L803" s="4" cm="1">
        <f t="array" ref="L803">INDEX(products!$A$1:$G$49,MATCH(orders!$D803,products!$A$1:$A$49,0),MATCH(orders!L$1,products!$A$1:$G$1,0))</f>
        <v>20.585</v>
      </c>
      <c r="M803" s="4">
        <f t="shared" si="36"/>
        <v>41.17</v>
      </c>
      <c r="N803" t="str">
        <f t="shared" si="37"/>
        <v>Robusta</v>
      </c>
      <c r="O803" t="str">
        <f t="shared" si="38"/>
        <v>Dark</v>
      </c>
      <c r="P803" s="5" t="str">
        <f>IF(_xlfn.XLOOKUP(Orders[[#This Row],[Customer ID]],customers!A803:A1802,customers!I803:I1802,"")="Yes","Yes","No")</f>
        <v>Yes</v>
      </c>
    </row>
    <row r="804" spans="1:16">
      <c r="A804" s="2" t="s">
        <v>1601</v>
      </c>
      <c r="B804" s="3">
        <v>43902</v>
      </c>
      <c r="C804" s="2" t="s">
        <v>1602</v>
      </c>
      <c r="D804" t="s">
        <v>146</v>
      </c>
      <c r="E804" s="2">
        <v>4</v>
      </c>
      <c r="F804" s="2">
        <f>_xlfn.XLOOKUP(C804,customers!$A$1:$A$1001,customers!B803:B1803)</f>
        <v>0</v>
      </c>
      <c r="G804" s="2" t="str">
        <f>IF(_xlfn.XLOOKUP(C804,customers!$A$1:$A$1001,customers!$C$1:$C$1001,0)=0,"",(_xlfn.XLOOKUP(C804,customers!$A$1:$A$1001,customers!$C$1:$C$1001,0)))</f>
        <v>ckrzysztofiakma@skyrock.com</v>
      </c>
      <c r="H804" s="2" t="str">
        <f>_xlfn.XLOOKUP(C804,customers!$A$1:$A$1001,customers!$G$1:$G$1001,,0)</f>
        <v>United States</v>
      </c>
      <c r="I804" t="str" cm="1">
        <f t="array" ref="I804">INDEX(products!$A$1:$G$49,MATCH(orders!$D804,products!$A$1:$A$49,0),MATCH(orders!I$1,products!$A$1:$G$1,0))</f>
        <v>Rob</v>
      </c>
      <c r="J804" t="str" cm="1">
        <f t="array" ref="J804">INDEX(products!$A$1:$G$49,MATCH(orders!$D804,products!$A$1:$A$49,0),MATCH(orders!J$1,products!$A$1:$G$1,0))</f>
        <v>D</v>
      </c>
      <c r="K804" cm="1">
        <f t="array" ref="K804">INDEX(products!$A$1:$G$49,MATCH(orders!$D804,products!$A$1:$A$49,0),MATCH(orders!K$1,products!$A$1:$G$1,0))</f>
        <v>0.2</v>
      </c>
      <c r="L804" s="4" cm="1">
        <f t="array" ref="L804">INDEX(products!$A$1:$G$49,MATCH(orders!$D804,products!$A$1:$A$49,0),MATCH(orders!L$1,products!$A$1:$G$1,0))</f>
        <v>2.685</v>
      </c>
      <c r="M804" s="4">
        <f t="shared" si="36"/>
        <v>10.74</v>
      </c>
      <c r="N804" t="str">
        <f t="shared" si="37"/>
        <v>Robusta</v>
      </c>
      <c r="O804" t="str">
        <f t="shared" si="38"/>
        <v>Dark</v>
      </c>
      <c r="P804" s="5" t="str">
        <f>IF(_xlfn.XLOOKUP(Orders[[#This Row],[Customer ID]],customers!A804:A1803,customers!I804:I1803,"")="Yes","Yes","No")</f>
        <v>No</v>
      </c>
    </row>
    <row r="805" spans="1:16">
      <c r="A805" s="2" t="s">
        <v>1603</v>
      </c>
      <c r="B805" s="3">
        <v>43955</v>
      </c>
      <c r="C805" s="2" t="s">
        <v>1604</v>
      </c>
      <c r="D805" t="s">
        <v>157</v>
      </c>
      <c r="E805" s="2">
        <v>4</v>
      </c>
      <c r="F805" s="2">
        <f>_xlfn.XLOOKUP(C805,customers!$A$1:$A$1001,customers!B804:B1804)</f>
        <v>0</v>
      </c>
      <c r="G805" s="2" t="str">
        <f>IF(_xlfn.XLOOKUP(C805,customers!$A$1:$A$1001,customers!$C$1:$C$1001,0)=0,"",(_xlfn.XLOOKUP(C805,customers!$A$1:$A$1001,customers!$C$1:$C$1001,0)))</f>
        <v>dpenquetmb@diigo.com</v>
      </c>
      <c r="H805" s="2" t="str">
        <f>_xlfn.XLOOKUP(C805,customers!$A$1:$A$1001,customers!$G$1:$G$1001,,0)</f>
        <v>United States</v>
      </c>
      <c r="I805" t="str" cm="1">
        <f t="array" ref="I805">INDEX(products!$A$1:$G$49,MATCH(orders!$D805,products!$A$1:$A$49,0),MATCH(orders!I$1,products!$A$1:$G$1,0))</f>
        <v>Exc</v>
      </c>
      <c r="J805" t="str" cm="1">
        <f t="array" ref="J805">INDEX(products!$A$1:$G$49,MATCH(orders!$D805,products!$A$1:$A$49,0),MATCH(orders!J$1,products!$A$1:$G$1,0))</f>
        <v>M</v>
      </c>
      <c r="K805" cm="1">
        <f t="array" ref="K805">INDEX(products!$A$1:$G$49,MATCH(orders!$D805,products!$A$1:$A$49,0),MATCH(orders!K$1,products!$A$1:$G$1,0))</f>
        <v>2.5</v>
      </c>
      <c r="L805" s="4" cm="1">
        <f t="array" ref="L805">INDEX(products!$A$1:$G$49,MATCH(orders!$D805,products!$A$1:$A$49,0),MATCH(orders!L$1,products!$A$1:$G$1,0))</f>
        <v>31.625</v>
      </c>
      <c r="M805" s="4">
        <f t="shared" si="36"/>
        <v>126.5</v>
      </c>
      <c r="N805" t="str">
        <f t="shared" si="37"/>
        <v>Excelsa</v>
      </c>
      <c r="O805" t="str">
        <f t="shared" si="38"/>
        <v>Medium</v>
      </c>
      <c r="P805" s="5" t="str">
        <f>IF(_xlfn.XLOOKUP(Orders[[#This Row],[Customer ID]],customers!A805:A1804,customers!I805:I1804,"")="Yes","Yes","No")</f>
        <v>No</v>
      </c>
    </row>
    <row r="806" spans="1:16">
      <c r="A806" s="2" t="s">
        <v>1605</v>
      </c>
      <c r="B806" s="3">
        <v>44289</v>
      </c>
      <c r="C806" s="2" t="s">
        <v>1606</v>
      </c>
      <c r="D806" t="s">
        <v>234</v>
      </c>
      <c r="E806" s="2">
        <v>2</v>
      </c>
      <c r="F806" s="2">
        <f>_xlfn.XLOOKUP(C806,customers!$A$1:$A$1001,customers!B805:B1805)</f>
        <v>0</v>
      </c>
      <c r="G806" s="2" t="str">
        <f>IF(_xlfn.XLOOKUP(C806,customers!$A$1:$A$1001,customers!$C$1:$C$1001,0)=0,"",(_xlfn.XLOOKUP(C806,customers!$A$1:$A$1001,customers!$C$1:$C$1001,0)))</f>
        <v/>
      </c>
      <c r="H806" s="2" t="str">
        <f>_xlfn.XLOOKUP(C806,customers!$A$1:$A$1001,customers!$G$1:$G$1001,,0)</f>
        <v>United Kingdom</v>
      </c>
      <c r="I806" t="str" cm="1">
        <f t="array" ref="I806">INDEX(products!$A$1:$G$49,MATCH(orders!$D806,products!$A$1:$A$49,0),MATCH(orders!I$1,products!$A$1:$G$1,0))</f>
        <v>Rob</v>
      </c>
      <c r="J806" t="str" cm="1">
        <f t="array" ref="J806">INDEX(products!$A$1:$G$49,MATCH(orders!$D806,products!$A$1:$A$49,0),MATCH(orders!J$1,products!$A$1:$G$1,0))</f>
        <v>L</v>
      </c>
      <c r="K806" cm="1">
        <f t="array" ref="K806">INDEX(products!$A$1:$G$49,MATCH(orders!$D806,products!$A$1:$A$49,0),MATCH(orders!K$1,products!$A$1:$G$1,0))</f>
        <v>1</v>
      </c>
      <c r="L806" s="4" cm="1">
        <f t="array" ref="L806">INDEX(products!$A$1:$G$49,MATCH(orders!$D806,products!$A$1:$A$49,0),MATCH(orders!L$1,products!$A$1:$G$1,0))</f>
        <v>11.95</v>
      </c>
      <c r="M806" s="4">
        <f t="shared" si="36"/>
        <v>23.9</v>
      </c>
      <c r="N806" t="str">
        <f t="shared" si="37"/>
        <v>Robusta</v>
      </c>
      <c r="O806" t="str">
        <f t="shared" si="38"/>
        <v>Light</v>
      </c>
      <c r="P806" s="5" t="str">
        <f>IF(_xlfn.XLOOKUP(Orders[[#This Row],[Customer ID]],customers!A806:A1805,customers!I806:I1805,"")="Yes","Yes","No")</f>
        <v>No</v>
      </c>
    </row>
    <row r="807" spans="1:16">
      <c r="A807" s="2" t="s">
        <v>1607</v>
      </c>
      <c r="B807" s="3">
        <v>44713</v>
      </c>
      <c r="C807" s="2" t="s">
        <v>1608</v>
      </c>
      <c r="D807" t="s">
        <v>67</v>
      </c>
      <c r="E807" s="2">
        <v>1</v>
      </c>
      <c r="F807" s="2">
        <f>_xlfn.XLOOKUP(C807,customers!$A$1:$A$1001,customers!B806:B1806)</f>
        <v>0</v>
      </c>
      <c r="G807" s="2" t="str">
        <f>IF(_xlfn.XLOOKUP(C807,customers!$A$1:$A$1001,customers!$C$1:$C$1001,0)=0,"",(_xlfn.XLOOKUP(C807,customers!$A$1:$A$1001,customers!$C$1:$C$1001,0)))</f>
        <v/>
      </c>
      <c r="H807" s="2" t="str">
        <f>_xlfn.XLOOKUP(C807,customers!$A$1:$A$1001,customers!$G$1:$G$1001,,0)</f>
        <v>United States</v>
      </c>
      <c r="I807" t="str" cm="1">
        <f t="array" ref="I807">INDEX(products!$A$1:$G$49,MATCH(orders!$D807,products!$A$1:$A$49,0),MATCH(orders!I$1,products!$A$1:$G$1,0))</f>
        <v>Rob</v>
      </c>
      <c r="J807" t="str" cm="1">
        <f t="array" ref="J807">INDEX(products!$A$1:$G$49,MATCH(orders!$D807,products!$A$1:$A$49,0),MATCH(orders!J$1,products!$A$1:$G$1,0))</f>
        <v>M</v>
      </c>
      <c r="K807" cm="1">
        <f t="array" ref="K807">INDEX(products!$A$1:$G$49,MATCH(orders!$D807,products!$A$1:$A$49,0),MATCH(orders!K$1,products!$A$1:$G$1,0))</f>
        <v>0.5</v>
      </c>
      <c r="L807" s="4" cm="1">
        <f t="array" ref="L807">INDEX(products!$A$1:$G$49,MATCH(orders!$D807,products!$A$1:$A$49,0),MATCH(orders!L$1,products!$A$1:$G$1,0))</f>
        <v>5.97</v>
      </c>
      <c r="M807" s="4">
        <f t="shared" si="36"/>
        <v>5.97</v>
      </c>
      <c r="N807" t="str">
        <f t="shared" si="37"/>
        <v>Robusta</v>
      </c>
      <c r="O807" t="str">
        <f t="shared" si="38"/>
        <v>Medium</v>
      </c>
      <c r="P807" s="5" t="str">
        <f>IF(_xlfn.XLOOKUP(Orders[[#This Row],[Customer ID]],customers!A807:A1806,customers!I807:I1806,"")="Yes","Yes","No")</f>
        <v>No</v>
      </c>
    </row>
    <row r="808" spans="1:16">
      <c r="A808" s="2" t="s">
        <v>1609</v>
      </c>
      <c r="B808" s="3">
        <v>44241</v>
      </c>
      <c r="C808" s="2" t="s">
        <v>1610</v>
      </c>
      <c r="D808" t="s">
        <v>83</v>
      </c>
      <c r="E808" s="2">
        <v>2</v>
      </c>
      <c r="F808" s="2">
        <f>_xlfn.XLOOKUP(C808,customers!$A$1:$A$1001,customers!B807:B1807)</f>
        <v>0</v>
      </c>
      <c r="G808" s="2" t="str">
        <f>IF(_xlfn.XLOOKUP(C808,customers!$A$1:$A$1001,customers!$C$1:$C$1001,0)=0,"",(_xlfn.XLOOKUP(C808,customers!$A$1:$A$1001,customers!$C$1:$C$1001,0)))</f>
        <v/>
      </c>
      <c r="H808" s="2" t="str">
        <f>_xlfn.XLOOKUP(C808,customers!$A$1:$A$1001,customers!$G$1:$G$1001,,0)</f>
        <v>United Kingdom</v>
      </c>
      <c r="I808" t="str" cm="1">
        <f t="array" ref="I808">INDEX(products!$A$1:$G$49,MATCH(orders!$D808,products!$A$1:$A$49,0),MATCH(orders!I$1,products!$A$1:$G$1,0))</f>
        <v>Lib</v>
      </c>
      <c r="J808" t="str" cm="1">
        <f t="array" ref="J808">INDEX(products!$A$1:$G$49,MATCH(orders!$D808,products!$A$1:$A$49,0),MATCH(orders!J$1,products!$A$1:$G$1,0))</f>
        <v>D</v>
      </c>
      <c r="K808" cm="1">
        <f t="array" ref="K808">INDEX(products!$A$1:$G$49,MATCH(orders!$D808,products!$A$1:$A$49,0),MATCH(orders!K$1,products!$A$1:$G$1,0))</f>
        <v>0.2</v>
      </c>
      <c r="L808" s="4" cm="1">
        <f t="array" ref="L808">INDEX(products!$A$1:$G$49,MATCH(orders!$D808,products!$A$1:$A$49,0),MATCH(orders!L$1,products!$A$1:$G$1,0))</f>
        <v>3.885</v>
      </c>
      <c r="M808" s="4">
        <f t="shared" si="36"/>
        <v>7.77</v>
      </c>
      <c r="N808" t="str">
        <f t="shared" si="37"/>
        <v>Liberica</v>
      </c>
      <c r="O808" t="str">
        <f t="shared" si="38"/>
        <v>Dark</v>
      </c>
      <c r="P808" s="5" t="str">
        <f>IF(_xlfn.XLOOKUP(Orders[[#This Row],[Customer ID]],customers!A808:A1807,customers!I808:I1807,"")="Yes","Yes","No")</f>
        <v>Yes</v>
      </c>
    </row>
    <row r="809" spans="1:16">
      <c r="A809" s="2" t="s">
        <v>1611</v>
      </c>
      <c r="B809" s="3">
        <v>44543</v>
      </c>
      <c r="C809" s="2" t="s">
        <v>1612</v>
      </c>
      <c r="D809" t="s">
        <v>168</v>
      </c>
      <c r="E809" s="2">
        <v>3</v>
      </c>
      <c r="F809" s="2">
        <f>_xlfn.XLOOKUP(C809,customers!$A$1:$A$1001,customers!B808:B1808)</f>
        <v>0</v>
      </c>
      <c r="G809" s="2" t="str">
        <f>IF(_xlfn.XLOOKUP(C809,customers!$A$1:$A$1001,customers!$C$1:$C$1001,0)=0,"",(_xlfn.XLOOKUP(C809,customers!$A$1:$A$1001,customers!$C$1:$C$1001,0)))</f>
        <v>kferrettimf@huffingtonpost.com</v>
      </c>
      <c r="H809" s="2" t="str">
        <f>_xlfn.XLOOKUP(C809,customers!$A$1:$A$1001,customers!$G$1:$G$1001,,0)</f>
        <v>Ireland</v>
      </c>
      <c r="I809" t="str" cm="1">
        <f t="array" ref="I809">INDEX(products!$A$1:$G$49,MATCH(orders!$D809,products!$A$1:$A$49,0),MATCH(orders!I$1,products!$A$1:$G$1,0))</f>
        <v>Lib</v>
      </c>
      <c r="J809" t="str" cm="1">
        <f t="array" ref="J809">INDEX(products!$A$1:$G$49,MATCH(orders!$D809,products!$A$1:$A$49,0),MATCH(orders!J$1,products!$A$1:$G$1,0))</f>
        <v>D</v>
      </c>
      <c r="K809" cm="1">
        <f t="array" ref="K809">INDEX(products!$A$1:$G$49,MATCH(orders!$D809,products!$A$1:$A$49,0),MATCH(orders!K$1,products!$A$1:$G$1,0))</f>
        <v>0.5</v>
      </c>
      <c r="L809" s="4" cm="1">
        <f t="array" ref="L809">INDEX(products!$A$1:$G$49,MATCH(orders!$D809,products!$A$1:$A$49,0),MATCH(orders!L$1,products!$A$1:$G$1,0))</f>
        <v>7.77</v>
      </c>
      <c r="M809" s="4">
        <f t="shared" si="36"/>
        <v>23.31</v>
      </c>
      <c r="N809" t="str">
        <f t="shared" si="37"/>
        <v>Liberica</v>
      </c>
      <c r="O809" t="str">
        <f t="shared" si="38"/>
        <v>Dark</v>
      </c>
      <c r="P809" s="5" t="str">
        <f>IF(_xlfn.XLOOKUP(Orders[[#This Row],[Customer ID]],customers!A809:A1808,customers!I809:I1808,"")="Yes","Yes","No")</f>
        <v>No</v>
      </c>
    </row>
    <row r="810" spans="1:16">
      <c r="A810" s="2" t="s">
        <v>1613</v>
      </c>
      <c r="B810" s="3">
        <v>43868</v>
      </c>
      <c r="C810" s="2" t="s">
        <v>1614</v>
      </c>
      <c r="D810" t="s">
        <v>55</v>
      </c>
      <c r="E810" s="2">
        <v>5</v>
      </c>
      <c r="F810" s="2">
        <f>_xlfn.XLOOKUP(C810,customers!$A$1:$A$1001,customers!B809:B1809)</f>
        <v>0</v>
      </c>
      <c r="G810" s="2" t="str">
        <f>IF(_xlfn.XLOOKUP(C810,customers!$A$1:$A$1001,customers!$C$1:$C$1001,0)=0,"",(_xlfn.XLOOKUP(C810,customers!$A$1:$A$1001,customers!$C$1:$C$1001,0)))</f>
        <v/>
      </c>
      <c r="H810" s="2" t="str">
        <f>_xlfn.XLOOKUP(C810,customers!$A$1:$A$1001,customers!$G$1:$G$1001,,0)</f>
        <v>United States</v>
      </c>
      <c r="I810" t="str" cm="1">
        <f t="array" ref="I810">INDEX(products!$A$1:$G$49,MATCH(orders!$D810,products!$A$1:$A$49,0),MATCH(orders!I$1,products!$A$1:$G$1,0))</f>
        <v>Rob</v>
      </c>
      <c r="J810" t="str" cm="1">
        <f t="array" ref="J810">INDEX(products!$A$1:$G$49,MATCH(orders!$D810,products!$A$1:$A$49,0),MATCH(orders!J$1,products!$A$1:$G$1,0))</f>
        <v>L</v>
      </c>
      <c r="K810" cm="1">
        <f t="array" ref="K810">INDEX(products!$A$1:$G$49,MATCH(orders!$D810,products!$A$1:$A$49,0),MATCH(orders!K$1,products!$A$1:$G$1,0))</f>
        <v>2.5</v>
      </c>
      <c r="L810" s="4" cm="1">
        <f t="array" ref="L810">INDEX(products!$A$1:$G$49,MATCH(orders!$D810,products!$A$1:$A$49,0),MATCH(orders!L$1,products!$A$1:$G$1,0))</f>
        <v>27.485</v>
      </c>
      <c r="M810" s="4">
        <f t="shared" si="36"/>
        <v>137.425</v>
      </c>
      <c r="N810" t="str">
        <f t="shared" si="37"/>
        <v>Robusta</v>
      </c>
      <c r="O810" t="str">
        <f t="shared" si="38"/>
        <v>Light</v>
      </c>
      <c r="P810" s="5" t="str">
        <f>IF(_xlfn.XLOOKUP(Orders[[#This Row],[Customer ID]],customers!A810:A1809,customers!I810:I1809,"")="Yes","Yes","No")</f>
        <v>No</v>
      </c>
    </row>
    <row r="811" spans="1:16">
      <c r="A811" s="2" t="s">
        <v>1615</v>
      </c>
      <c r="B811" s="3">
        <v>44235</v>
      </c>
      <c r="C811" s="2" t="s">
        <v>1616</v>
      </c>
      <c r="D811" t="s">
        <v>146</v>
      </c>
      <c r="E811" s="2">
        <v>3</v>
      </c>
      <c r="F811" s="2">
        <f>_xlfn.XLOOKUP(C811,customers!$A$1:$A$1001,customers!B810:B1810)</f>
        <v>0</v>
      </c>
      <c r="G811" s="2" t="str">
        <f>IF(_xlfn.XLOOKUP(C811,customers!$A$1:$A$1001,customers!$C$1:$C$1001,0)=0,"",(_xlfn.XLOOKUP(C811,customers!$A$1:$A$1001,customers!$C$1:$C$1001,0)))</f>
        <v/>
      </c>
      <c r="H811" s="2" t="str">
        <f>_xlfn.XLOOKUP(C811,customers!$A$1:$A$1001,customers!$G$1:$G$1001,,0)</f>
        <v>United States</v>
      </c>
      <c r="I811" t="str" cm="1">
        <f t="array" ref="I811">INDEX(products!$A$1:$G$49,MATCH(orders!$D811,products!$A$1:$A$49,0),MATCH(orders!I$1,products!$A$1:$G$1,0))</f>
        <v>Rob</v>
      </c>
      <c r="J811" t="str" cm="1">
        <f t="array" ref="J811">INDEX(products!$A$1:$G$49,MATCH(orders!$D811,products!$A$1:$A$49,0),MATCH(orders!J$1,products!$A$1:$G$1,0))</f>
        <v>D</v>
      </c>
      <c r="K811" cm="1">
        <f t="array" ref="K811">INDEX(products!$A$1:$G$49,MATCH(orders!$D811,products!$A$1:$A$49,0),MATCH(orders!K$1,products!$A$1:$G$1,0))</f>
        <v>0.2</v>
      </c>
      <c r="L811" s="4" cm="1">
        <f t="array" ref="L811">INDEX(products!$A$1:$G$49,MATCH(orders!$D811,products!$A$1:$A$49,0),MATCH(orders!L$1,products!$A$1:$G$1,0))</f>
        <v>2.685</v>
      </c>
      <c r="M811" s="4">
        <f t="shared" si="36"/>
        <v>8.055</v>
      </c>
      <c r="N811" t="str">
        <f t="shared" si="37"/>
        <v>Robusta</v>
      </c>
      <c r="O811" t="str">
        <f t="shared" si="38"/>
        <v>Dark</v>
      </c>
      <c r="P811" s="5" t="str">
        <f>IF(_xlfn.XLOOKUP(Orders[[#This Row],[Customer ID]],customers!A811:A1810,customers!I811:I1810,"")="Yes","Yes","No")</f>
        <v>Yes</v>
      </c>
    </row>
    <row r="812" spans="1:16">
      <c r="A812" s="2" t="s">
        <v>1617</v>
      </c>
      <c r="B812" s="3">
        <v>44054</v>
      </c>
      <c r="C812" s="2" t="s">
        <v>1618</v>
      </c>
      <c r="D812" t="s">
        <v>128</v>
      </c>
      <c r="E812" s="2">
        <v>3</v>
      </c>
      <c r="F812" s="2">
        <f>_xlfn.XLOOKUP(C812,customers!$A$1:$A$1001,customers!B811:B1811)</f>
        <v>0</v>
      </c>
      <c r="G812" s="2" t="str">
        <f>IF(_xlfn.XLOOKUP(C812,customers!$A$1:$A$1001,customers!$C$1:$C$1001,0)=0,"",(_xlfn.XLOOKUP(C812,customers!$A$1:$A$1001,customers!$C$1:$C$1001,0)))</f>
        <v>abalsdonemi@toplist.cz</v>
      </c>
      <c r="H812" s="2" t="str">
        <f>_xlfn.XLOOKUP(C812,customers!$A$1:$A$1001,customers!$G$1:$G$1001,,0)</f>
        <v>United States</v>
      </c>
      <c r="I812" t="str" cm="1">
        <f t="array" ref="I812">INDEX(products!$A$1:$G$49,MATCH(orders!$D812,products!$A$1:$A$49,0),MATCH(orders!I$1,products!$A$1:$G$1,0))</f>
        <v>Lib</v>
      </c>
      <c r="J812" t="str" cm="1">
        <f t="array" ref="J812">INDEX(products!$A$1:$G$49,MATCH(orders!$D812,products!$A$1:$A$49,0),MATCH(orders!J$1,products!$A$1:$G$1,0))</f>
        <v>L</v>
      </c>
      <c r="K812" cm="1">
        <f t="array" ref="K812">INDEX(products!$A$1:$G$49,MATCH(orders!$D812,products!$A$1:$A$49,0),MATCH(orders!K$1,products!$A$1:$G$1,0))</f>
        <v>0.5</v>
      </c>
      <c r="L812" s="4" cm="1">
        <f t="array" ref="L812">INDEX(products!$A$1:$G$49,MATCH(orders!$D812,products!$A$1:$A$49,0),MATCH(orders!L$1,products!$A$1:$G$1,0))</f>
        <v>9.51</v>
      </c>
      <c r="M812" s="4">
        <f t="shared" si="36"/>
        <v>28.53</v>
      </c>
      <c r="N812" t="str">
        <f t="shared" si="37"/>
        <v>Liberica</v>
      </c>
      <c r="O812" t="str">
        <f t="shared" si="38"/>
        <v>Light</v>
      </c>
      <c r="P812" s="5" t="str">
        <f>IF(_xlfn.XLOOKUP(Orders[[#This Row],[Customer ID]],customers!A812:A1811,customers!I812:I1811,"")="Yes","Yes","No")</f>
        <v>No</v>
      </c>
    </row>
    <row r="813" spans="1:16">
      <c r="A813" s="2" t="s">
        <v>1619</v>
      </c>
      <c r="B813" s="3">
        <v>44114</v>
      </c>
      <c r="C813" s="2" t="s">
        <v>1620</v>
      </c>
      <c r="D813" t="s">
        <v>106</v>
      </c>
      <c r="E813" s="2">
        <v>6</v>
      </c>
      <c r="F813" s="2">
        <f>_xlfn.XLOOKUP(C813,customers!$A$1:$A$1001,customers!B812:B1812)</f>
        <v>0</v>
      </c>
      <c r="G813" s="2" t="str">
        <f>IF(_xlfn.XLOOKUP(C813,customers!$A$1:$A$1001,customers!$C$1:$C$1001,0)=0,"",(_xlfn.XLOOKUP(C813,customers!$A$1:$A$1001,customers!$C$1:$C$1001,0)))</f>
        <v>bromeramj@list-manage.com</v>
      </c>
      <c r="H813" s="2" t="str">
        <f>_xlfn.XLOOKUP(C813,customers!$A$1:$A$1001,customers!$G$1:$G$1001,,0)</f>
        <v>Ireland</v>
      </c>
      <c r="I813" t="str" cm="1">
        <f t="array" ref="I813">INDEX(products!$A$1:$G$49,MATCH(orders!$D813,products!$A$1:$A$49,0),MATCH(orders!I$1,products!$A$1:$G$1,0))</f>
        <v>Ara</v>
      </c>
      <c r="J813" t="str" cm="1">
        <f t="array" ref="J813">INDEX(products!$A$1:$G$49,MATCH(orders!$D813,products!$A$1:$A$49,0),MATCH(orders!J$1,products!$A$1:$G$1,0))</f>
        <v>M</v>
      </c>
      <c r="K813" cm="1">
        <f t="array" ref="K813">INDEX(products!$A$1:$G$49,MATCH(orders!$D813,products!$A$1:$A$49,0),MATCH(orders!K$1,products!$A$1:$G$1,0))</f>
        <v>1</v>
      </c>
      <c r="L813" s="4" cm="1">
        <f t="array" ref="L813">INDEX(products!$A$1:$G$49,MATCH(orders!$D813,products!$A$1:$A$49,0),MATCH(orders!L$1,products!$A$1:$G$1,0))</f>
        <v>11.25</v>
      </c>
      <c r="M813" s="4">
        <f t="shared" si="36"/>
        <v>67.5</v>
      </c>
      <c r="N813" t="str">
        <f t="shared" si="37"/>
        <v>Arabica</v>
      </c>
      <c r="O813" t="str">
        <f t="shared" si="38"/>
        <v>Medium</v>
      </c>
      <c r="P813" s="5" t="str">
        <f>IF(_xlfn.XLOOKUP(Orders[[#This Row],[Customer ID]],customers!A813:A1812,customers!I813:I1812,"")="Yes","Yes","No")</f>
        <v>Yes</v>
      </c>
    </row>
    <row r="814" spans="1:16">
      <c r="A814" s="2" t="s">
        <v>1619</v>
      </c>
      <c r="B814" s="3">
        <v>44114</v>
      </c>
      <c r="C814" s="2" t="s">
        <v>1620</v>
      </c>
      <c r="D814" t="s">
        <v>154</v>
      </c>
      <c r="E814" s="2">
        <v>6</v>
      </c>
      <c r="F814" s="2">
        <f>_xlfn.XLOOKUP(C814,customers!$A$1:$A$1001,customers!B813:B1813)</f>
        <v>0</v>
      </c>
      <c r="G814" s="2" t="str">
        <f>IF(_xlfn.XLOOKUP(C814,customers!$A$1:$A$1001,customers!$C$1:$C$1001,0)=0,"",(_xlfn.XLOOKUP(C814,customers!$A$1:$A$1001,customers!$C$1:$C$1001,0)))</f>
        <v>bromeramj@list-manage.com</v>
      </c>
      <c r="H814" s="2" t="str">
        <f>_xlfn.XLOOKUP(C814,customers!$A$1:$A$1001,customers!$G$1:$G$1001,,0)</f>
        <v>Ireland</v>
      </c>
      <c r="I814" t="str" cm="1">
        <f t="array" ref="I814">INDEX(products!$A$1:$G$49,MATCH(orders!$D814,products!$A$1:$A$49,0),MATCH(orders!I$1,products!$A$1:$G$1,0))</f>
        <v>Lib</v>
      </c>
      <c r="J814" t="str" cm="1">
        <f t="array" ref="J814">INDEX(products!$A$1:$G$49,MATCH(orders!$D814,products!$A$1:$A$49,0),MATCH(orders!J$1,products!$A$1:$G$1,0))</f>
        <v>D</v>
      </c>
      <c r="K814" cm="1">
        <f t="array" ref="K814">INDEX(products!$A$1:$G$49,MATCH(orders!$D814,products!$A$1:$A$49,0),MATCH(orders!K$1,products!$A$1:$G$1,0))</f>
        <v>2.5</v>
      </c>
      <c r="L814" s="4" cm="1">
        <f t="array" ref="L814">INDEX(products!$A$1:$G$49,MATCH(orders!$D814,products!$A$1:$A$49,0),MATCH(orders!L$1,products!$A$1:$G$1,0))</f>
        <v>29.785</v>
      </c>
      <c r="M814" s="4">
        <f t="shared" si="36"/>
        <v>178.71</v>
      </c>
      <c r="N814" t="str">
        <f t="shared" si="37"/>
        <v>Liberica</v>
      </c>
      <c r="O814" t="str">
        <f t="shared" si="38"/>
        <v>Dark</v>
      </c>
      <c r="P814" s="5" t="str">
        <f>IF(_xlfn.XLOOKUP(Orders[[#This Row],[Customer ID]],customers!A814:A1813,customers!I814:I1813,"")="Yes","Yes","No")</f>
        <v>No</v>
      </c>
    </row>
    <row r="815" spans="1:16">
      <c r="A815" s="2" t="s">
        <v>1621</v>
      </c>
      <c r="B815" s="3">
        <v>44173</v>
      </c>
      <c r="C815" s="2" t="s">
        <v>1622</v>
      </c>
      <c r="D815" t="s">
        <v>157</v>
      </c>
      <c r="E815" s="2">
        <v>1</v>
      </c>
      <c r="F815" s="2">
        <f>_xlfn.XLOOKUP(C815,customers!$A$1:$A$1001,customers!B814:B1814)</f>
        <v>0</v>
      </c>
      <c r="G815" s="2" t="str">
        <f>IF(_xlfn.XLOOKUP(C815,customers!$A$1:$A$1001,customers!$C$1:$C$1001,0)=0,"",(_xlfn.XLOOKUP(C815,customers!$A$1:$A$1001,customers!$C$1:$C$1001,0)))</f>
        <v>cbrydeml@tuttocitta.it</v>
      </c>
      <c r="H815" s="2" t="str">
        <f>_xlfn.XLOOKUP(C815,customers!$A$1:$A$1001,customers!$G$1:$G$1001,,0)</f>
        <v>United States</v>
      </c>
      <c r="I815" t="str" cm="1">
        <f t="array" ref="I815">INDEX(products!$A$1:$G$49,MATCH(orders!$D815,products!$A$1:$A$49,0),MATCH(orders!I$1,products!$A$1:$G$1,0))</f>
        <v>Exc</v>
      </c>
      <c r="J815" t="str" cm="1">
        <f t="array" ref="J815">INDEX(products!$A$1:$G$49,MATCH(orders!$D815,products!$A$1:$A$49,0),MATCH(orders!J$1,products!$A$1:$G$1,0))</f>
        <v>M</v>
      </c>
      <c r="K815" cm="1">
        <f t="array" ref="K815">INDEX(products!$A$1:$G$49,MATCH(orders!$D815,products!$A$1:$A$49,0),MATCH(orders!K$1,products!$A$1:$G$1,0))</f>
        <v>2.5</v>
      </c>
      <c r="L815" s="4" cm="1">
        <f t="array" ref="L815">INDEX(products!$A$1:$G$49,MATCH(orders!$D815,products!$A$1:$A$49,0),MATCH(orders!L$1,products!$A$1:$G$1,0))</f>
        <v>31.625</v>
      </c>
      <c r="M815" s="4">
        <f t="shared" si="36"/>
        <v>31.625</v>
      </c>
      <c r="N815" t="str">
        <f t="shared" si="37"/>
        <v>Excelsa</v>
      </c>
      <c r="O815" t="str">
        <f t="shared" si="38"/>
        <v>Medium</v>
      </c>
      <c r="P815" s="5" t="str">
        <f>IF(_xlfn.XLOOKUP(Orders[[#This Row],[Customer ID]],customers!A815:A1814,customers!I815:I1814,"")="Yes","Yes","No")</f>
        <v>Yes</v>
      </c>
    </row>
    <row r="816" spans="1:16">
      <c r="A816" s="2" t="s">
        <v>1623</v>
      </c>
      <c r="B816" s="3">
        <v>43573</v>
      </c>
      <c r="C816" s="2" t="s">
        <v>1624</v>
      </c>
      <c r="D816" t="s">
        <v>299</v>
      </c>
      <c r="E816" s="2">
        <v>2</v>
      </c>
      <c r="F816" s="2">
        <f>_xlfn.XLOOKUP(C816,customers!$A$1:$A$1001,customers!B815:B1815)</f>
        <v>0</v>
      </c>
      <c r="G816" s="2" t="str">
        <f>IF(_xlfn.XLOOKUP(C816,customers!$A$1:$A$1001,customers!$C$1:$C$1001,0)=0,"",(_xlfn.XLOOKUP(C816,customers!$A$1:$A$1001,customers!$C$1:$C$1001,0)))</f>
        <v>senefermm@blog.com</v>
      </c>
      <c r="H816" s="2" t="str">
        <f>_xlfn.XLOOKUP(C816,customers!$A$1:$A$1001,customers!$G$1:$G$1001,,0)</f>
        <v>United States</v>
      </c>
      <c r="I816" t="str" cm="1">
        <f t="array" ref="I816">INDEX(products!$A$1:$G$49,MATCH(orders!$D816,products!$A$1:$A$49,0),MATCH(orders!I$1,products!$A$1:$G$1,0))</f>
        <v>Exc</v>
      </c>
      <c r="J816" t="str" cm="1">
        <f t="array" ref="J816">INDEX(products!$A$1:$G$49,MATCH(orders!$D816,products!$A$1:$A$49,0),MATCH(orders!J$1,products!$A$1:$G$1,0))</f>
        <v>L</v>
      </c>
      <c r="K816" cm="1">
        <f t="array" ref="K816">INDEX(products!$A$1:$G$49,MATCH(orders!$D816,products!$A$1:$A$49,0),MATCH(orders!K$1,products!$A$1:$G$1,0))</f>
        <v>0.2</v>
      </c>
      <c r="L816" s="4" cm="1">
        <f t="array" ref="L816">INDEX(products!$A$1:$G$49,MATCH(orders!$D816,products!$A$1:$A$49,0),MATCH(orders!L$1,products!$A$1:$G$1,0))</f>
        <v>4.455</v>
      </c>
      <c r="M816" s="4">
        <f t="shared" si="36"/>
        <v>8.91</v>
      </c>
      <c r="N816" t="str">
        <f t="shared" si="37"/>
        <v>Excelsa</v>
      </c>
      <c r="O816" t="str">
        <f t="shared" si="38"/>
        <v>Light</v>
      </c>
      <c r="P816" s="5" t="str">
        <f>IF(_xlfn.XLOOKUP(Orders[[#This Row],[Customer ID]],customers!A816:A1815,customers!I816:I1815,"")="Yes","Yes","No")</f>
        <v>No</v>
      </c>
    </row>
    <row r="817" spans="1:16">
      <c r="A817" s="2" t="s">
        <v>1625</v>
      </c>
      <c r="B817" s="3">
        <v>44200</v>
      </c>
      <c r="C817" s="2" t="s">
        <v>1626</v>
      </c>
      <c r="D817" t="s">
        <v>67</v>
      </c>
      <c r="E817" s="2">
        <v>6</v>
      </c>
      <c r="F817" s="2">
        <f>_xlfn.XLOOKUP(C817,customers!$A$1:$A$1001,customers!B816:B1816)</f>
        <v>0</v>
      </c>
      <c r="G817" s="2" t="str">
        <f>IF(_xlfn.XLOOKUP(C817,customers!$A$1:$A$1001,customers!$C$1:$C$1001,0)=0,"",(_xlfn.XLOOKUP(C817,customers!$A$1:$A$1001,customers!$C$1:$C$1001,0)))</f>
        <v>lhaggerstonemn@independent.co.uk</v>
      </c>
      <c r="H817" s="2" t="str">
        <f>_xlfn.XLOOKUP(C817,customers!$A$1:$A$1001,customers!$G$1:$G$1001,,0)</f>
        <v>United States</v>
      </c>
      <c r="I817" t="str" cm="1">
        <f t="array" ref="I817">INDEX(products!$A$1:$G$49,MATCH(orders!$D817,products!$A$1:$A$49,0),MATCH(orders!I$1,products!$A$1:$G$1,0))</f>
        <v>Rob</v>
      </c>
      <c r="J817" t="str" cm="1">
        <f t="array" ref="J817">INDEX(products!$A$1:$G$49,MATCH(orders!$D817,products!$A$1:$A$49,0),MATCH(orders!J$1,products!$A$1:$G$1,0))</f>
        <v>M</v>
      </c>
      <c r="K817" cm="1">
        <f t="array" ref="K817">INDEX(products!$A$1:$G$49,MATCH(orders!$D817,products!$A$1:$A$49,0),MATCH(orders!K$1,products!$A$1:$G$1,0))</f>
        <v>0.5</v>
      </c>
      <c r="L817" s="4" cm="1">
        <f t="array" ref="L817">INDEX(products!$A$1:$G$49,MATCH(orders!$D817,products!$A$1:$A$49,0),MATCH(orders!L$1,products!$A$1:$G$1,0))</f>
        <v>5.97</v>
      </c>
      <c r="M817" s="4">
        <f t="shared" si="36"/>
        <v>35.82</v>
      </c>
      <c r="N817" t="str">
        <f t="shared" si="37"/>
        <v>Robusta</v>
      </c>
      <c r="O817" t="str">
        <f t="shared" si="38"/>
        <v>Medium</v>
      </c>
      <c r="P817" s="5" t="str">
        <f>IF(_xlfn.XLOOKUP(Orders[[#This Row],[Customer ID]],customers!A817:A1816,customers!I817:I1816,"")="Yes","Yes","No")</f>
        <v>No</v>
      </c>
    </row>
    <row r="818" spans="1:16">
      <c r="A818" s="2" t="s">
        <v>1627</v>
      </c>
      <c r="B818" s="3">
        <v>43534</v>
      </c>
      <c r="C818" s="2" t="s">
        <v>1628</v>
      </c>
      <c r="D818" t="s">
        <v>128</v>
      </c>
      <c r="E818" s="2">
        <v>4</v>
      </c>
      <c r="F818" s="2">
        <f>_xlfn.XLOOKUP(C818,customers!$A$1:$A$1001,customers!B817:B1817)</f>
        <v>0</v>
      </c>
      <c r="G818" s="2" t="str">
        <f>IF(_xlfn.XLOOKUP(C818,customers!$A$1:$A$1001,customers!$C$1:$C$1001,0)=0,"",(_xlfn.XLOOKUP(C818,customers!$A$1:$A$1001,customers!$C$1:$C$1001,0)))</f>
        <v>mgundrymo@omniture.com</v>
      </c>
      <c r="H818" s="2" t="str">
        <f>_xlfn.XLOOKUP(C818,customers!$A$1:$A$1001,customers!$G$1:$G$1001,,0)</f>
        <v>Ireland</v>
      </c>
      <c r="I818" t="str" cm="1">
        <f t="array" ref="I818">INDEX(products!$A$1:$G$49,MATCH(orders!$D818,products!$A$1:$A$49,0),MATCH(orders!I$1,products!$A$1:$G$1,0))</f>
        <v>Lib</v>
      </c>
      <c r="J818" t="str" cm="1">
        <f t="array" ref="J818">INDEX(products!$A$1:$G$49,MATCH(orders!$D818,products!$A$1:$A$49,0),MATCH(orders!J$1,products!$A$1:$G$1,0))</f>
        <v>L</v>
      </c>
      <c r="K818" cm="1">
        <f t="array" ref="K818">INDEX(products!$A$1:$G$49,MATCH(orders!$D818,products!$A$1:$A$49,0),MATCH(orders!K$1,products!$A$1:$G$1,0))</f>
        <v>0.5</v>
      </c>
      <c r="L818" s="4" cm="1">
        <f t="array" ref="L818">INDEX(products!$A$1:$G$49,MATCH(orders!$D818,products!$A$1:$A$49,0),MATCH(orders!L$1,products!$A$1:$G$1,0))</f>
        <v>9.51</v>
      </c>
      <c r="M818" s="4">
        <f t="shared" si="36"/>
        <v>38.04</v>
      </c>
      <c r="N818" t="str">
        <f t="shared" si="37"/>
        <v>Liberica</v>
      </c>
      <c r="O818" t="str">
        <f t="shared" si="38"/>
        <v>Light</v>
      </c>
      <c r="P818" s="5" t="str">
        <f>IF(_xlfn.XLOOKUP(Orders[[#This Row],[Customer ID]],customers!A818:A1817,customers!I818:I1817,"")="Yes","Yes","No")</f>
        <v>No</v>
      </c>
    </row>
    <row r="819" spans="1:16">
      <c r="A819" s="2" t="s">
        <v>1629</v>
      </c>
      <c r="B819" s="3">
        <v>43798</v>
      </c>
      <c r="C819" s="2" t="s">
        <v>1630</v>
      </c>
      <c r="D819" t="s">
        <v>168</v>
      </c>
      <c r="E819" s="2">
        <v>2</v>
      </c>
      <c r="F819" s="2">
        <f>_xlfn.XLOOKUP(C819,customers!$A$1:$A$1001,customers!B818:B1818)</f>
        <v>0</v>
      </c>
      <c r="G819" s="2" t="str">
        <f>IF(_xlfn.XLOOKUP(C819,customers!$A$1:$A$1001,customers!$C$1:$C$1001,0)=0,"",(_xlfn.XLOOKUP(C819,customers!$A$1:$A$1001,customers!$C$1:$C$1001,0)))</f>
        <v>bwellanmp@cafepress.com</v>
      </c>
      <c r="H819" s="2" t="str">
        <f>_xlfn.XLOOKUP(C819,customers!$A$1:$A$1001,customers!$G$1:$G$1001,,0)</f>
        <v>United States</v>
      </c>
      <c r="I819" t="str" cm="1">
        <f t="array" ref="I819">INDEX(products!$A$1:$G$49,MATCH(orders!$D819,products!$A$1:$A$49,0),MATCH(orders!I$1,products!$A$1:$G$1,0))</f>
        <v>Lib</v>
      </c>
      <c r="J819" t="str" cm="1">
        <f t="array" ref="J819">INDEX(products!$A$1:$G$49,MATCH(orders!$D819,products!$A$1:$A$49,0),MATCH(orders!J$1,products!$A$1:$G$1,0))</f>
        <v>D</v>
      </c>
      <c r="K819" cm="1">
        <f t="array" ref="K819">INDEX(products!$A$1:$G$49,MATCH(orders!$D819,products!$A$1:$A$49,0),MATCH(orders!K$1,products!$A$1:$G$1,0))</f>
        <v>0.5</v>
      </c>
      <c r="L819" s="4" cm="1">
        <f t="array" ref="L819">INDEX(products!$A$1:$G$49,MATCH(orders!$D819,products!$A$1:$A$49,0),MATCH(orders!L$1,products!$A$1:$G$1,0))</f>
        <v>7.77</v>
      </c>
      <c r="M819" s="4">
        <f t="shared" si="36"/>
        <v>15.54</v>
      </c>
      <c r="N819" t="str">
        <f t="shared" si="37"/>
        <v>Liberica</v>
      </c>
      <c r="O819" t="str">
        <f t="shared" si="38"/>
        <v>Dark</v>
      </c>
      <c r="P819" s="5" t="str">
        <f>IF(_xlfn.XLOOKUP(Orders[[#This Row],[Customer ID]],customers!A819:A1818,customers!I819:I1818,"")="Yes","Yes","No")</f>
        <v>No</v>
      </c>
    </row>
    <row r="820" spans="1:16">
      <c r="A820" s="2" t="s">
        <v>1631</v>
      </c>
      <c r="B820" s="3">
        <v>44761</v>
      </c>
      <c r="C820" s="2" t="s">
        <v>1614</v>
      </c>
      <c r="D820" t="s">
        <v>177</v>
      </c>
      <c r="E820" s="2">
        <v>5</v>
      </c>
      <c r="F820" s="2">
        <f>_xlfn.XLOOKUP(C820,customers!$A$1:$A$1001,customers!B819:B1819)</f>
        <v>0</v>
      </c>
      <c r="G820" s="2" t="str">
        <f>IF(_xlfn.XLOOKUP(C820,customers!$A$1:$A$1001,customers!$C$1:$C$1001,0)=0,"",(_xlfn.XLOOKUP(C820,customers!$A$1:$A$1001,customers!$C$1:$C$1001,0)))</f>
        <v/>
      </c>
      <c r="H820" s="2" t="str">
        <f>_xlfn.XLOOKUP(C820,customers!$A$1:$A$1001,customers!$G$1:$G$1001,,0)</f>
        <v>United States</v>
      </c>
      <c r="I820" t="str" cm="1">
        <f t="array" ref="I820">INDEX(products!$A$1:$G$49,MATCH(orders!$D820,products!$A$1:$A$49,0),MATCH(orders!I$1,products!$A$1:$G$1,0))</f>
        <v>Lib</v>
      </c>
      <c r="J820" t="str" cm="1">
        <f t="array" ref="J820">INDEX(products!$A$1:$G$49,MATCH(orders!$D820,products!$A$1:$A$49,0),MATCH(orders!J$1,products!$A$1:$G$1,0))</f>
        <v>L</v>
      </c>
      <c r="K820" cm="1">
        <f t="array" ref="K820">INDEX(products!$A$1:$G$49,MATCH(orders!$D820,products!$A$1:$A$49,0),MATCH(orders!K$1,products!$A$1:$G$1,0))</f>
        <v>1</v>
      </c>
      <c r="L820" s="4" cm="1">
        <f t="array" ref="L820">INDEX(products!$A$1:$G$49,MATCH(orders!$D820,products!$A$1:$A$49,0),MATCH(orders!L$1,products!$A$1:$G$1,0))</f>
        <v>15.85</v>
      </c>
      <c r="M820" s="4">
        <f t="shared" si="36"/>
        <v>79.25</v>
      </c>
      <c r="N820" t="str">
        <f t="shared" si="37"/>
        <v>Liberica</v>
      </c>
      <c r="O820" t="str">
        <f t="shared" si="38"/>
        <v>Light</v>
      </c>
      <c r="P820" s="5" t="str">
        <f>IF(_xlfn.XLOOKUP(Orders[[#This Row],[Customer ID]],customers!A820:A1819,customers!I820:I1819,"")="Yes","Yes","No")</f>
        <v>No</v>
      </c>
    </row>
    <row r="821" spans="1:16">
      <c r="A821" s="2" t="s">
        <v>1632</v>
      </c>
      <c r="B821" s="3">
        <v>44008</v>
      </c>
      <c r="C821" s="2" t="s">
        <v>1633</v>
      </c>
      <c r="D821" t="s">
        <v>64</v>
      </c>
      <c r="E821" s="2">
        <v>1</v>
      </c>
      <c r="F821" s="2">
        <f>_xlfn.XLOOKUP(C821,customers!$A$1:$A$1001,customers!B820:B1820)</f>
        <v>0</v>
      </c>
      <c r="G821" s="2" t="str">
        <f>IF(_xlfn.XLOOKUP(C821,customers!$A$1:$A$1001,customers!$C$1:$C$1001,0)=0,"",(_xlfn.XLOOKUP(C821,customers!$A$1:$A$1001,customers!$C$1:$C$1001,0)))</f>
        <v>catchesonmr@xinhuanet.com</v>
      </c>
      <c r="H821" s="2" t="str">
        <f>_xlfn.XLOOKUP(C821,customers!$A$1:$A$1001,customers!$G$1:$G$1001,,0)</f>
        <v>United States</v>
      </c>
      <c r="I821" t="str" cm="1">
        <f t="array" ref="I821">INDEX(products!$A$1:$G$49,MATCH(orders!$D821,products!$A$1:$A$49,0),MATCH(orders!I$1,products!$A$1:$G$1,0))</f>
        <v>Lib</v>
      </c>
      <c r="J821" t="str" cm="1">
        <f t="array" ref="J821">INDEX(products!$A$1:$G$49,MATCH(orders!$D821,products!$A$1:$A$49,0),MATCH(orders!J$1,products!$A$1:$G$1,0))</f>
        <v>L</v>
      </c>
      <c r="K821" cm="1">
        <f t="array" ref="K821">INDEX(products!$A$1:$G$49,MATCH(orders!$D821,products!$A$1:$A$49,0),MATCH(orders!K$1,products!$A$1:$G$1,0))</f>
        <v>0.2</v>
      </c>
      <c r="L821" s="4" cm="1">
        <f t="array" ref="L821">INDEX(products!$A$1:$G$49,MATCH(orders!$D821,products!$A$1:$A$49,0),MATCH(orders!L$1,products!$A$1:$G$1,0))</f>
        <v>4.755</v>
      </c>
      <c r="M821" s="4">
        <f t="shared" si="36"/>
        <v>4.755</v>
      </c>
      <c r="N821" t="str">
        <f t="shared" si="37"/>
        <v>Liberica</v>
      </c>
      <c r="O821" t="str">
        <f t="shared" si="38"/>
        <v>Light</v>
      </c>
      <c r="P821" s="5" t="str">
        <f>IF(_xlfn.XLOOKUP(Orders[[#This Row],[Customer ID]],customers!A821:A1820,customers!I821:I1820,"")="Yes","Yes","No")</f>
        <v>Yes</v>
      </c>
    </row>
    <row r="822" spans="1:16">
      <c r="A822" s="2" t="s">
        <v>1634</v>
      </c>
      <c r="B822" s="3">
        <v>43510</v>
      </c>
      <c r="C822" s="2" t="s">
        <v>1635</v>
      </c>
      <c r="D822" t="s">
        <v>54</v>
      </c>
      <c r="E822" s="2">
        <v>4</v>
      </c>
      <c r="F822" s="2">
        <f>_xlfn.XLOOKUP(C822,customers!$A$1:$A$1001,customers!B821:B1821)</f>
        <v>0</v>
      </c>
      <c r="G822" s="2" t="str">
        <f>IF(_xlfn.XLOOKUP(C822,customers!$A$1:$A$1001,customers!$C$1:$C$1001,0)=0,"",(_xlfn.XLOOKUP(C822,customers!$A$1:$A$1001,customers!$C$1:$C$1001,0)))</f>
        <v>estentonms@google.it</v>
      </c>
      <c r="H822" s="2" t="str">
        <f>_xlfn.XLOOKUP(C822,customers!$A$1:$A$1001,customers!$G$1:$G$1001,,0)</f>
        <v>United States</v>
      </c>
      <c r="I822" t="str" cm="1">
        <f t="array" ref="I822">INDEX(products!$A$1:$G$49,MATCH(orders!$D822,products!$A$1:$A$49,0),MATCH(orders!I$1,products!$A$1:$G$1,0))</f>
        <v>Exc</v>
      </c>
      <c r="J822" t="str" cm="1">
        <f t="array" ref="J822">INDEX(products!$A$1:$G$49,MATCH(orders!$D822,products!$A$1:$A$49,0),MATCH(orders!J$1,products!$A$1:$G$1,0))</f>
        <v>M</v>
      </c>
      <c r="K822" cm="1">
        <f t="array" ref="K822">INDEX(products!$A$1:$G$49,MATCH(orders!$D822,products!$A$1:$A$49,0),MATCH(orders!K$1,products!$A$1:$G$1,0))</f>
        <v>1</v>
      </c>
      <c r="L822" s="4" cm="1">
        <f t="array" ref="L822">INDEX(products!$A$1:$G$49,MATCH(orders!$D822,products!$A$1:$A$49,0),MATCH(orders!L$1,products!$A$1:$G$1,0))</f>
        <v>13.75</v>
      </c>
      <c r="M822" s="4">
        <f t="shared" si="36"/>
        <v>55</v>
      </c>
      <c r="N822" t="str">
        <f t="shared" si="37"/>
        <v>Excelsa</v>
      </c>
      <c r="O822" t="str">
        <f t="shared" si="38"/>
        <v>Medium</v>
      </c>
      <c r="P822" s="5" t="str">
        <f>IF(_xlfn.XLOOKUP(Orders[[#This Row],[Customer ID]],customers!A822:A1821,customers!I822:I1821,"")="Yes","Yes","No")</f>
        <v>Yes</v>
      </c>
    </row>
    <row r="823" spans="1:16">
      <c r="A823" s="2" t="s">
        <v>1636</v>
      </c>
      <c r="B823" s="3">
        <v>44144</v>
      </c>
      <c r="C823" s="2" t="s">
        <v>1637</v>
      </c>
      <c r="D823" t="s">
        <v>191</v>
      </c>
      <c r="E823" s="2">
        <v>5</v>
      </c>
      <c r="F823" s="2">
        <f>_xlfn.XLOOKUP(C823,customers!$A$1:$A$1001,customers!B822:B1822)</f>
        <v>0</v>
      </c>
      <c r="G823" s="2" t="str">
        <f>IF(_xlfn.XLOOKUP(C823,customers!$A$1:$A$1001,customers!$C$1:$C$1001,0)=0,"",(_xlfn.XLOOKUP(C823,customers!$A$1:$A$1001,customers!$C$1:$C$1001,0)))</f>
        <v>etrippmt@wp.com</v>
      </c>
      <c r="H823" s="2" t="str">
        <f>_xlfn.XLOOKUP(C823,customers!$A$1:$A$1001,customers!$G$1:$G$1001,,0)</f>
        <v>United States</v>
      </c>
      <c r="I823" t="str" cm="1">
        <f t="array" ref="I823">INDEX(products!$A$1:$G$49,MATCH(orders!$D823,products!$A$1:$A$49,0),MATCH(orders!I$1,products!$A$1:$G$1,0))</f>
        <v>Rob</v>
      </c>
      <c r="J823" t="str" cm="1">
        <f t="array" ref="J823">INDEX(products!$A$1:$G$49,MATCH(orders!$D823,products!$A$1:$A$49,0),MATCH(orders!J$1,products!$A$1:$G$1,0))</f>
        <v>D</v>
      </c>
      <c r="K823" cm="1">
        <f t="array" ref="K823">INDEX(products!$A$1:$G$49,MATCH(orders!$D823,products!$A$1:$A$49,0),MATCH(orders!K$1,products!$A$1:$G$1,0))</f>
        <v>0.5</v>
      </c>
      <c r="L823" s="4" cm="1">
        <f t="array" ref="L823">INDEX(products!$A$1:$G$49,MATCH(orders!$D823,products!$A$1:$A$49,0),MATCH(orders!L$1,products!$A$1:$G$1,0))</f>
        <v>5.37</v>
      </c>
      <c r="M823" s="4">
        <f t="shared" si="36"/>
        <v>26.85</v>
      </c>
      <c r="N823" t="str">
        <f t="shared" si="37"/>
        <v>Robusta</v>
      </c>
      <c r="O823" t="str">
        <f t="shared" si="38"/>
        <v>Dark</v>
      </c>
      <c r="P823" s="5" t="str">
        <f>IF(_xlfn.XLOOKUP(Orders[[#This Row],[Customer ID]],customers!A823:A1822,customers!I823:I1822,"")="Yes","Yes","No")</f>
        <v>No</v>
      </c>
    </row>
    <row r="824" spans="1:16">
      <c r="A824" s="2" t="s">
        <v>1638</v>
      </c>
      <c r="B824" s="3">
        <v>43585</v>
      </c>
      <c r="C824" s="2" t="s">
        <v>1639</v>
      </c>
      <c r="D824" t="s">
        <v>75</v>
      </c>
      <c r="E824" s="2">
        <v>4</v>
      </c>
      <c r="F824" s="2">
        <f>_xlfn.XLOOKUP(C824,customers!$A$1:$A$1001,customers!B823:B1823)</f>
        <v>0</v>
      </c>
      <c r="G824" s="2" t="str">
        <f>IF(_xlfn.XLOOKUP(C824,customers!$A$1:$A$1001,customers!$C$1:$C$1001,0)=0,"",(_xlfn.XLOOKUP(C824,customers!$A$1:$A$1001,customers!$C$1:$C$1001,0)))</f>
        <v>lmacmanusmu@imdb.com</v>
      </c>
      <c r="H824" s="2" t="str">
        <f>_xlfn.XLOOKUP(C824,customers!$A$1:$A$1001,customers!$G$1:$G$1001,,0)</f>
        <v>United States</v>
      </c>
      <c r="I824" t="str" cm="1">
        <f t="array" ref="I824">INDEX(products!$A$1:$G$49,MATCH(orders!$D824,products!$A$1:$A$49,0),MATCH(orders!I$1,products!$A$1:$G$1,0))</f>
        <v>Exc</v>
      </c>
      <c r="J824" t="str" cm="1">
        <f t="array" ref="J824">INDEX(products!$A$1:$G$49,MATCH(orders!$D824,products!$A$1:$A$49,0),MATCH(orders!J$1,products!$A$1:$G$1,0))</f>
        <v>L</v>
      </c>
      <c r="K824" cm="1">
        <f t="array" ref="K824">INDEX(products!$A$1:$G$49,MATCH(orders!$D824,products!$A$1:$A$49,0),MATCH(orders!K$1,products!$A$1:$G$1,0))</f>
        <v>2.5</v>
      </c>
      <c r="L824" s="4" cm="1">
        <f t="array" ref="L824">INDEX(products!$A$1:$G$49,MATCH(orders!$D824,products!$A$1:$A$49,0),MATCH(orders!L$1,products!$A$1:$G$1,0))</f>
        <v>34.155</v>
      </c>
      <c r="M824" s="4">
        <f t="shared" si="36"/>
        <v>136.62</v>
      </c>
      <c r="N824" t="str">
        <f t="shared" si="37"/>
        <v>Excelsa</v>
      </c>
      <c r="O824" t="str">
        <f t="shared" si="38"/>
        <v>Light</v>
      </c>
      <c r="P824" s="5" t="str">
        <f>IF(_xlfn.XLOOKUP(Orders[[#This Row],[Customer ID]],customers!A824:A1823,customers!I824:I1823,"")="Yes","Yes","No")</f>
        <v>No</v>
      </c>
    </row>
    <row r="825" spans="1:16">
      <c r="A825" s="2" t="s">
        <v>1640</v>
      </c>
      <c r="B825" s="3">
        <v>44134</v>
      </c>
      <c r="C825" s="2" t="s">
        <v>1641</v>
      </c>
      <c r="D825" t="s">
        <v>177</v>
      </c>
      <c r="E825" s="2">
        <v>3</v>
      </c>
      <c r="F825" s="2">
        <f>_xlfn.XLOOKUP(C825,customers!$A$1:$A$1001,customers!B824:B1824)</f>
        <v>0</v>
      </c>
      <c r="G825" s="2" t="str">
        <f>IF(_xlfn.XLOOKUP(C825,customers!$A$1:$A$1001,customers!$C$1:$C$1001,0)=0,"",(_xlfn.XLOOKUP(C825,customers!$A$1:$A$1001,customers!$C$1:$C$1001,0)))</f>
        <v>tbenediktovichmv@ebay.com</v>
      </c>
      <c r="H825" s="2" t="str">
        <f>_xlfn.XLOOKUP(C825,customers!$A$1:$A$1001,customers!$G$1:$G$1001,,0)</f>
        <v>United States</v>
      </c>
      <c r="I825" t="str" cm="1">
        <f t="array" ref="I825">INDEX(products!$A$1:$G$49,MATCH(orders!$D825,products!$A$1:$A$49,0),MATCH(orders!I$1,products!$A$1:$G$1,0))</f>
        <v>Lib</v>
      </c>
      <c r="J825" t="str" cm="1">
        <f t="array" ref="J825">INDEX(products!$A$1:$G$49,MATCH(orders!$D825,products!$A$1:$A$49,0),MATCH(orders!J$1,products!$A$1:$G$1,0))</f>
        <v>L</v>
      </c>
      <c r="K825" cm="1">
        <f t="array" ref="K825">INDEX(products!$A$1:$G$49,MATCH(orders!$D825,products!$A$1:$A$49,0),MATCH(orders!K$1,products!$A$1:$G$1,0))</f>
        <v>1</v>
      </c>
      <c r="L825" s="4" cm="1">
        <f t="array" ref="L825">INDEX(products!$A$1:$G$49,MATCH(orders!$D825,products!$A$1:$A$49,0),MATCH(orders!L$1,products!$A$1:$G$1,0))</f>
        <v>15.85</v>
      </c>
      <c r="M825" s="4">
        <f t="shared" si="36"/>
        <v>47.55</v>
      </c>
      <c r="N825" t="str">
        <f t="shared" si="37"/>
        <v>Liberica</v>
      </c>
      <c r="O825" t="str">
        <f t="shared" si="38"/>
        <v>Light</v>
      </c>
      <c r="P825" s="5" t="str">
        <f>IF(_xlfn.XLOOKUP(Orders[[#This Row],[Customer ID]],customers!A825:A1824,customers!I825:I1824,"")="Yes","Yes","No")</f>
        <v>Yes</v>
      </c>
    </row>
    <row r="826" spans="1:16">
      <c r="A826" s="2" t="s">
        <v>1642</v>
      </c>
      <c r="B826" s="3">
        <v>43781</v>
      </c>
      <c r="C826" s="2" t="s">
        <v>1643</v>
      </c>
      <c r="D826" t="s">
        <v>89</v>
      </c>
      <c r="E826" s="2">
        <v>5</v>
      </c>
      <c r="F826" s="2">
        <f>_xlfn.XLOOKUP(C826,customers!$A$1:$A$1001,customers!B825:B1825)</f>
        <v>0</v>
      </c>
      <c r="G826" s="2" t="str">
        <f>IF(_xlfn.XLOOKUP(C826,customers!$A$1:$A$1001,customers!$C$1:$C$1001,0)=0,"",(_xlfn.XLOOKUP(C826,customers!$A$1:$A$1001,customers!$C$1:$C$1001,0)))</f>
        <v>cbournermw@chronoengine.com</v>
      </c>
      <c r="H826" s="2" t="str">
        <f>_xlfn.XLOOKUP(C826,customers!$A$1:$A$1001,customers!$G$1:$G$1001,,0)</f>
        <v>United States</v>
      </c>
      <c r="I826" t="str" cm="1">
        <f t="array" ref="I826">INDEX(products!$A$1:$G$49,MATCH(orders!$D826,products!$A$1:$A$49,0),MATCH(orders!I$1,products!$A$1:$G$1,0))</f>
        <v>Ara</v>
      </c>
      <c r="J826" t="str" cm="1">
        <f t="array" ref="J826">INDEX(products!$A$1:$G$49,MATCH(orders!$D826,products!$A$1:$A$49,0),MATCH(orders!J$1,products!$A$1:$G$1,0))</f>
        <v>M</v>
      </c>
      <c r="K826" cm="1">
        <f t="array" ref="K826">INDEX(products!$A$1:$G$49,MATCH(orders!$D826,products!$A$1:$A$49,0),MATCH(orders!K$1,products!$A$1:$G$1,0))</f>
        <v>0.2</v>
      </c>
      <c r="L826" s="4" cm="1">
        <f t="array" ref="L826">INDEX(products!$A$1:$G$49,MATCH(orders!$D826,products!$A$1:$A$49,0),MATCH(orders!L$1,products!$A$1:$G$1,0))</f>
        <v>3.375</v>
      </c>
      <c r="M826" s="4">
        <f t="shared" si="36"/>
        <v>16.875</v>
      </c>
      <c r="N826" t="str">
        <f t="shared" si="37"/>
        <v>Arabica</v>
      </c>
      <c r="O826" t="str">
        <f t="shared" si="38"/>
        <v>Medium</v>
      </c>
      <c r="P826" s="5" t="str">
        <f>IF(_xlfn.XLOOKUP(Orders[[#This Row],[Customer ID]],customers!A826:A1825,customers!I826:I1825,"")="Yes","Yes","No")</f>
        <v>Yes</v>
      </c>
    </row>
    <row r="827" spans="1:16">
      <c r="A827" s="2" t="s">
        <v>1644</v>
      </c>
      <c r="B827" s="3">
        <v>44603</v>
      </c>
      <c r="C827" s="2" t="s">
        <v>1645</v>
      </c>
      <c r="D827" t="s">
        <v>72</v>
      </c>
      <c r="E827" s="2">
        <v>3</v>
      </c>
      <c r="F827" s="2">
        <f>_xlfn.XLOOKUP(C827,customers!$A$1:$A$1001,customers!B826:B1826)</f>
        <v>0</v>
      </c>
      <c r="G827" s="2" t="str">
        <f>IF(_xlfn.XLOOKUP(C827,customers!$A$1:$A$1001,customers!$C$1:$C$1001,0)=0,"",(_xlfn.XLOOKUP(C827,customers!$A$1:$A$1001,customers!$C$1:$C$1001,0)))</f>
        <v>oskermen3@hatena.ne.jp</v>
      </c>
      <c r="H827" s="2" t="str">
        <f>_xlfn.XLOOKUP(C827,customers!$A$1:$A$1001,customers!$G$1:$G$1001,,0)</f>
        <v>United States</v>
      </c>
      <c r="I827" t="str" cm="1">
        <f t="array" ref="I827">INDEX(products!$A$1:$G$49,MATCH(orders!$D827,products!$A$1:$A$49,0),MATCH(orders!I$1,products!$A$1:$G$1,0))</f>
        <v>Ara</v>
      </c>
      <c r="J827" t="str" cm="1">
        <f t="array" ref="J827">INDEX(products!$A$1:$G$49,MATCH(orders!$D827,products!$A$1:$A$49,0),MATCH(orders!J$1,products!$A$1:$G$1,0))</f>
        <v>D</v>
      </c>
      <c r="K827" cm="1">
        <f t="array" ref="K827">INDEX(products!$A$1:$G$49,MATCH(orders!$D827,products!$A$1:$A$49,0),MATCH(orders!K$1,products!$A$1:$G$1,0))</f>
        <v>1</v>
      </c>
      <c r="L827" s="4" cm="1">
        <f t="array" ref="L827">INDEX(products!$A$1:$G$49,MATCH(orders!$D827,products!$A$1:$A$49,0),MATCH(orders!L$1,products!$A$1:$G$1,0))</f>
        <v>9.95</v>
      </c>
      <c r="M827" s="4">
        <f t="shared" si="36"/>
        <v>29.85</v>
      </c>
      <c r="N827" t="str">
        <f t="shared" si="37"/>
        <v>Arabica</v>
      </c>
      <c r="O827" t="str">
        <f t="shared" si="38"/>
        <v>Dark</v>
      </c>
      <c r="P827" s="5" t="str">
        <f>IF(_xlfn.XLOOKUP(Orders[[#This Row],[Customer ID]],customers!A827:A1826,customers!I827:I1826,"")="Yes","Yes","No")</f>
        <v>Yes</v>
      </c>
    </row>
    <row r="828" spans="1:16">
      <c r="A828" s="2" t="s">
        <v>1646</v>
      </c>
      <c r="B828" s="3">
        <v>44283</v>
      </c>
      <c r="C828" s="2" t="s">
        <v>1647</v>
      </c>
      <c r="D828" t="s">
        <v>48</v>
      </c>
      <c r="E828" s="2">
        <v>5</v>
      </c>
      <c r="F828" s="2">
        <f>_xlfn.XLOOKUP(C828,customers!$A$1:$A$1001,customers!B827:B1827)</f>
        <v>0</v>
      </c>
      <c r="G828" s="2" t="str">
        <f>IF(_xlfn.XLOOKUP(C828,customers!$A$1:$A$1001,customers!$C$1:$C$1001,0)=0,"",(_xlfn.XLOOKUP(C828,customers!$A$1:$A$1001,customers!$C$1:$C$1001,0)))</f>
        <v>kheddanmy@icq.com</v>
      </c>
      <c r="H828" s="2" t="str">
        <f>_xlfn.XLOOKUP(C828,customers!$A$1:$A$1001,customers!$G$1:$G$1001,,0)</f>
        <v>United States</v>
      </c>
      <c r="I828" t="str" cm="1">
        <f t="array" ref="I828">INDEX(products!$A$1:$G$49,MATCH(orders!$D828,products!$A$1:$A$49,0),MATCH(orders!I$1,products!$A$1:$G$1,0))</f>
        <v>Exc</v>
      </c>
      <c r="J828" t="str" cm="1">
        <f t="array" ref="J828">INDEX(products!$A$1:$G$49,MATCH(orders!$D828,products!$A$1:$A$49,0),MATCH(orders!J$1,products!$A$1:$G$1,0))</f>
        <v>M</v>
      </c>
      <c r="K828" cm="1">
        <f t="array" ref="K828">INDEX(products!$A$1:$G$49,MATCH(orders!$D828,products!$A$1:$A$49,0),MATCH(orders!K$1,products!$A$1:$G$1,0))</f>
        <v>0.5</v>
      </c>
      <c r="L828" s="4" cm="1">
        <f t="array" ref="L828">INDEX(products!$A$1:$G$49,MATCH(orders!$D828,products!$A$1:$A$49,0),MATCH(orders!L$1,products!$A$1:$G$1,0))</f>
        <v>8.25</v>
      </c>
      <c r="M828" s="4">
        <f t="shared" si="36"/>
        <v>41.25</v>
      </c>
      <c r="N828" t="str">
        <f t="shared" si="37"/>
        <v>Excelsa</v>
      </c>
      <c r="O828" t="str">
        <f t="shared" si="38"/>
        <v>Medium</v>
      </c>
      <c r="P828" s="5" t="str">
        <f>IF(_xlfn.XLOOKUP(Orders[[#This Row],[Customer ID]],customers!A828:A1827,customers!I828:I1827,"")="Yes","Yes","No")</f>
        <v>Yes</v>
      </c>
    </row>
    <row r="829" spans="1:16">
      <c r="A829" s="2" t="s">
        <v>1648</v>
      </c>
      <c r="B829" s="3">
        <v>44540</v>
      </c>
      <c r="C829" s="2" t="s">
        <v>1649</v>
      </c>
      <c r="D829" t="s">
        <v>109</v>
      </c>
      <c r="E829" s="2">
        <v>5</v>
      </c>
      <c r="F829" s="2">
        <f>_xlfn.XLOOKUP(C829,customers!$A$1:$A$1001,customers!B828:B1828)</f>
        <v>0</v>
      </c>
      <c r="G829" s="2" t="str">
        <f>IF(_xlfn.XLOOKUP(C829,customers!$A$1:$A$1001,customers!$C$1:$C$1001,0)=0,"",(_xlfn.XLOOKUP(C829,customers!$A$1:$A$1001,customers!$C$1:$C$1001,0)))</f>
        <v>ichartersmz@abc.net.au</v>
      </c>
      <c r="H829" s="2" t="str">
        <f>_xlfn.XLOOKUP(C829,customers!$A$1:$A$1001,customers!$G$1:$G$1001,,0)</f>
        <v>United States</v>
      </c>
      <c r="I829" t="str" cm="1">
        <f t="array" ref="I829">INDEX(products!$A$1:$G$49,MATCH(orders!$D829,products!$A$1:$A$49,0),MATCH(orders!I$1,products!$A$1:$G$1,0))</f>
        <v>Exc</v>
      </c>
      <c r="J829" t="str" cm="1">
        <f t="array" ref="J829">INDEX(products!$A$1:$G$49,MATCH(orders!$D829,products!$A$1:$A$49,0),MATCH(orders!J$1,products!$A$1:$G$1,0))</f>
        <v>M</v>
      </c>
      <c r="K829" cm="1">
        <f t="array" ref="K829">INDEX(products!$A$1:$G$49,MATCH(orders!$D829,products!$A$1:$A$49,0),MATCH(orders!K$1,products!$A$1:$G$1,0))</f>
        <v>0.2</v>
      </c>
      <c r="L829" s="4" cm="1">
        <f t="array" ref="L829">INDEX(products!$A$1:$G$49,MATCH(orders!$D829,products!$A$1:$A$49,0),MATCH(orders!L$1,products!$A$1:$G$1,0))</f>
        <v>4.125</v>
      </c>
      <c r="M829" s="4">
        <f t="shared" si="36"/>
        <v>20.625</v>
      </c>
      <c r="N829" t="str">
        <f t="shared" si="37"/>
        <v>Excelsa</v>
      </c>
      <c r="O829" t="str">
        <f t="shared" si="38"/>
        <v>Medium</v>
      </c>
      <c r="P829" s="5" t="str">
        <f>IF(_xlfn.XLOOKUP(Orders[[#This Row],[Customer ID]],customers!A829:A1828,customers!I829:I1828,"")="Yes","Yes","No")</f>
        <v>No</v>
      </c>
    </row>
    <row r="830" spans="1:16">
      <c r="A830" s="2" t="s">
        <v>1650</v>
      </c>
      <c r="B830" s="3">
        <v>44505</v>
      </c>
      <c r="C830" s="2" t="s">
        <v>1651</v>
      </c>
      <c r="D830" t="s">
        <v>163</v>
      </c>
      <c r="E830" s="2">
        <v>6</v>
      </c>
      <c r="F830" s="2">
        <f>_xlfn.XLOOKUP(C830,customers!$A$1:$A$1001,customers!B829:B1829)</f>
        <v>0</v>
      </c>
      <c r="G830" s="2" t="str">
        <f>IF(_xlfn.XLOOKUP(C830,customers!$A$1:$A$1001,customers!$C$1:$C$1001,0)=0,"",(_xlfn.XLOOKUP(C830,customers!$A$1:$A$1001,customers!$C$1:$C$1001,0)))</f>
        <v>aroubertn0@tmall.com</v>
      </c>
      <c r="H830" s="2" t="str">
        <f>_xlfn.XLOOKUP(C830,customers!$A$1:$A$1001,customers!$G$1:$G$1001,,0)</f>
        <v>United States</v>
      </c>
      <c r="I830" t="str" cm="1">
        <f t="array" ref="I830">INDEX(products!$A$1:$G$49,MATCH(orders!$D830,products!$A$1:$A$49,0),MATCH(orders!I$1,products!$A$1:$G$1,0))</f>
        <v>Ara</v>
      </c>
      <c r="J830" t="str" cm="1">
        <f t="array" ref="J830">INDEX(products!$A$1:$G$49,MATCH(orders!$D830,products!$A$1:$A$49,0),MATCH(orders!J$1,products!$A$1:$G$1,0))</f>
        <v>D</v>
      </c>
      <c r="K830" cm="1">
        <f t="array" ref="K830">INDEX(products!$A$1:$G$49,MATCH(orders!$D830,products!$A$1:$A$49,0),MATCH(orders!K$1,products!$A$1:$G$1,0))</f>
        <v>2.5</v>
      </c>
      <c r="L830" s="4" cm="1">
        <f t="array" ref="L830">INDEX(products!$A$1:$G$49,MATCH(orders!$D830,products!$A$1:$A$49,0),MATCH(orders!L$1,products!$A$1:$G$1,0))</f>
        <v>22.885</v>
      </c>
      <c r="M830" s="4">
        <f t="shared" si="36"/>
        <v>137.31</v>
      </c>
      <c r="N830" t="str">
        <f t="shared" si="37"/>
        <v>Arabica</v>
      </c>
      <c r="O830" t="str">
        <f t="shared" si="38"/>
        <v>Dark</v>
      </c>
      <c r="P830" s="5" t="str">
        <f>IF(_xlfn.XLOOKUP(Orders[[#This Row],[Customer ID]],customers!A830:A1829,customers!I830:I1829,"")="Yes","Yes","No")</f>
        <v>Yes</v>
      </c>
    </row>
    <row r="831" spans="1:16">
      <c r="A831" s="2" t="s">
        <v>1652</v>
      </c>
      <c r="B831" s="3">
        <v>43890</v>
      </c>
      <c r="C831" s="2" t="s">
        <v>1653</v>
      </c>
      <c r="D831" t="s">
        <v>99</v>
      </c>
      <c r="E831" s="2">
        <v>1</v>
      </c>
      <c r="F831" s="2">
        <f>_xlfn.XLOOKUP(C831,customers!$A$1:$A$1001,customers!B830:B1830)</f>
        <v>0</v>
      </c>
      <c r="G831" s="2" t="str">
        <f>IF(_xlfn.XLOOKUP(C831,customers!$A$1:$A$1001,customers!$C$1:$C$1001,0)=0,"",(_xlfn.XLOOKUP(C831,customers!$A$1:$A$1001,customers!$C$1:$C$1001,0)))</f>
        <v>hmairsn1@so-net.ne.jp</v>
      </c>
      <c r="H831" s="2" t="str">
        <f>_xlfn.XLOOKUP(C831,customers!$A$1:$A$1001,customers!$G$1:$G$1001,,0)</f>
        <v>United States</v>
      </c>
      <c r="I831" t="str" cm="1">
        <f t="array" ref="I831">INDEX(products!$A$1:$G$49,MATCH(orders!$D831,products!$A$1:$A$49,0),MATCH(orders!I$1,products!$A$1:$G$1,0))</f>
        <v>Ara</v>
      </c>
      <c r="J831" t="str" cm="1">
        <f t="array" ref="J831">INDEX(products!$A$1:$G$49,MATCH(orders!$D831,products!$A$1:$A$49,0),MATCH(orders!J$1,products!$A$1:$G$1,0))</f>
        <v>D</v>
      </c>
      <c r="K831" cm="1">
        <f t="array" ref="K831">INDEX(products!$A$1:$G$49,MATCH(orders!$D831,products!$A$1:$A$49,0),MATCH(orders!K$1,products!$A$1:$G$1,0))</f>
        <v>0.2</v>
      </c>
      <c r="L831" s="4" cm="1">
        <f t="array" ref="L831">INDEX(products!$A$1:$G$49,MATCH(orders!$D831,products!$A$1:$A$49,0),MATCH(orders!L$1,products!$A$1:$G$1,0))</f>
        <v>2.985</v>
      </c>
      <c r="M831" s="4">
        <f t="shared" si="36"/>
        <v>2.985</v>
      </c>
      <c r="N831" t="str">
        <f t="shared" si="37"/>
        <v>Arabica</v>
      </c>
      <c r="O831" t="str">
        <f t="shared" si="38"/>
        <v>Dark</v>
      </c>
      <c r="P831" s="5" t="str">
        <f>IF(_xlfn.XLOOKUP(Orders[[#This Row],[Customer ID]],customers!A831:A1830,customers!I831:I1830,"")="Yes","Yes","No")</f>
        <v>No</v>
      </c>
    </row>
    <row r="832" spans="1:16">
      <c r="A832" s="2" t="s">
        <v>1654</v>
      </c>
      <c r="B832" s="3">
        <v>44414</v>
      </c>
      <c r="C832" s="2" t="s">
        <v>1655</v>
      </c>
      <c r="D832" t="s">
        <v>54</v>
      </c>
      <c r="E832" s="2">
        <v>2</v>
      </c>
      <c r="F832" s="2">
        <f>_xlfn.XLOOKUP(C832,customers!$A$1:$A$1001,customers!B831:B1831)</f>
        <v>0</v>
      </c>
      <c r="G832" s="2" t="str">
        <f>IF(_xlfn.XLOOKUP(C832,customers!$A$1:$A$1001,customers!$C$1:$C$1001,0)=0,"",(_xlfn.XLOOKUP(C832,customers!$A$1:$A$1001,customers!$C$1:$C$1001,0)))</f>
        <v>hrainforthn2@blog.com</v>
      </c>
      <c r="H832" s="2" t="str">
        <f>_xlfn.XLOOKUP(C832,customers!$A$1:$A$1001,customers!$G$1:$G$1001,,0)</f>
        <v>United States</v>
      </c>
      <c r="I832" t="str" cm="1">
        <f t="array" ref="I832">INDEX(products!$A$1:$G$49,MATCH(orders!$D832,products!$A$1:$A$49,0),MATCH(orders!I$1,products!$A$1:$G$1,0))</f>
        <v>Exc</v>
      </c>
      <c r="J832" t="str" cm="1">
        <f t="array" ref="J832">INDEX(products!$A$1:$G$49,MATCH(orders!$D832,products!$A$1:$A$49,0),MATCH(orders!J$1,products!$A$1:$G$1,0))</f>
        <v>M</v>
      </c>
      <c r="K832" cm="1">
        <f t="array" ref="K832">INDEX(products!$A$1:$G$49,MATCH(orders!$D832,products!$A$1:$A$49,0),MATCH(orders!K$1,products!$A$1:$G$1,0))</f>
        <v>1</v>
      </c>
      <c r="L832" s="4" cm="1">
        <f t="array" ref="L832">INDEX(products!$A$1:$G$49,MATCH(orders!$D832,products!$A$1:$A$49,0),MATCH(orders!L$1,products!$A$1:$G$1,0))</f>
        <v>13.75</v>
      </c>
      <c r="M832" s="4">
        <f t="shared" si="36"/>
        <v>27.5</v>
      </c>
      <c r="N832" t="str">
        <f t="shared" si="37"/>
        <v>Excelsa</v>
      </c>
      <c r="O832" t="str">
        <f t="shared" si="38"/>
        <v>Medium</v>
      </c>
      <c r="P832" s="5" t="str">
        <f>IF(_xlfn.XLOOKUP(Orders[[#This Row],[Customer ID]],customers!A832:A1831,customers!I832:I1831,"")="Yes","Yes","No")</f>
        <v>No</v>
      </c>
    </row>
    <row r="833" spans="1:16">
      <c r="A833" s="2" t="s">
        <v>1654</v>
      </c>
      <c r="B833" s="3">
        <v>44414</v>
      </c>
      <c r="C833" s="2" t="s">
        <v>1655</v>
      </c>
      <c r="D833" t="s">
        <v>99</v>
      </c>
      <c r="E833" s="2">
        <v>2</v>
      </c>
      <c r="F833" s="2">
        <f>_xlfn.XLOOKUP(C833,customers!$A$1:$A$1001,customers!B832:B1832)</f>
        <v>0</v>
      </c>
      <c r="G833" s="2" t="str">
        <f>IF(_xlfn.XLOOKUP(C833,customers!$A$1:$A$1001,customers!$C$1:$C$1001,0)=0,"",(_xlfn.XLOOKUP(C833,customers!$A$1:$A$1001,customers!$C$1:$C$1001,0)))</f>
        <v>hrainforthn2@blog.com</v>
      </c>
      <c r="H833" s="2" t="str">
        <f>_xlfn.XLOOKUP(C833,customers!$A$1:$A$1001,customers!$G$1:$G$1001,,0)</f>
        <v>United States</v>
      </c>
      <c r="I833" t="str" cm="1">
        <f t="array" ref="I833">INDEX(products!$A$1:$G$49,MATCH(orders!$D833,products!$A$1:$A$49,0),MATCH(orders!I$1,products!$A$1:$G$1,0))</f>
        <v>Ara</v>
      </c>
      <c r="J833" t="str" cm="1">
        <f t="array" ref="J833">INDEX(products!$A$1:$G$49,MATCH(orders!$D833,products!$A$1:$A$49,0),MATCH(orders!J$1,products!$A$1:$G$1,0))</f>
        <v>D</v>
      </c>
      <c r="K833" cm="1">
        <f t="array" ref="K833">INDEX(products!$A$1:$G$49,MATCH(orders!$D833,products!$A$1:$A$49,0),MATCH(orders!K$1,products!$A$1:$G$1,0))</f>
        <v>0.2</v>
      </c>
      <c r="L833" s="4" cm="1">
        <f t="array" ref="L833">INDEX(products!$A$1:$G$49,MATCH(orders!$D833,products!$A$1:$A$49,0),MATCH(orders!L$1,products!$A$1:$G$1,0))</f>
        <v>2.985</v>
      </c>
      <c r="M833" s="4">
        <f t="shared" si="36"/>
        <v>5.97</v>
      </c>
      <c r="N833" t="str">
        <f t="shared" si="37"/>
        <v>Arabica</v>
      </c>
      <c r="O833" t="str">
        <f t="shared" si="38"/>
        <v>Dark</v>
      </c>
      <c r="P833" s="5" t="str">
        <f>IF(_xlfn.XLOOKUP(Orders[[#This Row],[Customer ID]],customers!A833:A1832,customers!I833:I1832,"")="Yes","Yes","No")</f>
        <v>No</v>
      </c>
    </row>
    <row r="834" spans="1:16">
      <c r="A834" s="2" t="s">
        <v>1656</v>
      </c>
      <c r="B834" s="3">
        <v>44274</v>
      </c>
      <c r="C834" s="2" t="s">
        <v>1657</v>
      </c>
      <c r="D834" t="s">
        <v>47</v>
      </c>
      <c r="E834" s="2">
        <v>6</v>
      </c>
      <c r="F834" s="2">
        <f>_xlfn.XLOOKUP(C834,customers!$A$1:$A$1001,customers!B833:B1833)</f>
        <v>0</v>
      </c>
      <c r="G834" s="2" t="str">
        <f>IF(_xlfn.XLOOKUP(C834,customers!$A$1:$A$1001,customers!$C$1:$C$1001,0)=0,"",(_xlfn.XLOOKUP(C834,customers!$A$1:$A$1001,customers!$C$1:$C$1001,0)))</f>
        <v>ijespern4@theglobeandmail.com</v>
      </c>
      <c r="H834" s="2" t="str">
        <f>_xlfn.XLOOKUP(C834,customers!$A$1:$A$1001,customers!$G$1:$G$1001,,0)</f>
        <v>United States</v>
      </c>
      <c r="I834" t="str" cm="1">
        <f t="array" ref="I834">INDEX(products!$A$1:$G$49,MATCH(orders!$D834,products!$A$1:$A$49,0),MATCH(orders!I$1,products!$A$1:$G$1,0))</f>
        <v>Rob</v>
      </c>
      <c r="J834" t="str" cm="1">
        <f t="array" ref="J834">INDEX(products!$A$1:$G$49,MATCH(orders!$D834,products!$A$1:$A$49,0),MATCH(orders!J$1,products!$A$1:$G$1,0))</f>
        <v>M</v>
      </c>
      <c r="K834" cm="1">
        <f t="array" ref="K834">INDEX(products!$A$1:$G$49,MATCH(orders!$D834,products!$A$1:$A$49,0),MATCH(orders!K$1,products!$A$1:$G$1,0))</f>
        <v>1</v>
      </c>
      <c r="L834" s="4" cm="1">
        <f t="array" ref="L834">INDEX(products!$A$1:$G$49,MATCH(orders!$D834,products!$A$1:$A$49,0),MATCH(orders!L$1,products!$A$1:$G$1,0))</f>
        <v>9.95</v>
      </c>
      <c r="M834" s="4">
        <f t="shared" si="36"/>
        <v>59.7</v>
      </c>
      <c r="N834" t="str">
        <f t="shared" si="37"/>
        <v>Robusta</v>
      </c>
      <c r="O834" t="str">
        <f t="shared" si="38"/>
        <v>Medium</v>
      </c>
      <c r="P834" s="5" t="str">
        <f>IF(_xlfn.XLOOKUP(Orders[[#This Row],[Customer ID]],customers!A834:A1833,customers!I834:I1833,"")="Yes","Yes","No")</f>
        <v>No</v>
      </c>
    </row>
    <row r="835" spans="1:16">
      <c r="A835" s="2" t="s">
        <v>1658</v>
      </c>
      <c r="B835" s="3">
        <v>44302</v>
      </c>
      <c r="C835" s="2" t="s">
        <v>1659</v>
      </c>
      <c r="D835" t="s">
        <v>80</v>
      </c>
      <c r="E835" s="2">
        <v>4</v>
      </c>
      <c r="F835" s="2">
        <f>_xlfn.XLOOKUP(C835,customers!$A$1:$A$1001,customers!B834:B1834)</f>
        <v>0</v>
      </c>
      <c r="G835" s="2" t="str">
        <f>IF(_xlfn.XLOOKUP(C835,customers!$A$1:$A$1001,customers!$C$1:$C$1001,0)=0,"",(_xlfn.XLOOKUP(C835,customers!$A$1:$A$1001,customers!$C$1:$C$1001,0)))</f>
        <v>ldwerryhousen5@gravatar.com</v>
      </c>
      <c r="H835" s="2" t="str">
        <f>_xlfn.XLOOKUP(C835,customers!$A$1:$A$1001,customers!$G$1:$G$1001,,0)</f>
        <v>United States</v>
      </c>
      <c r="I835" t="str" cm="1">
        <f t="array" ref="I835">INDEX(products!$A$1:$G$49,MATCH(orders!$D835,products!$A$1:$A$49,0),MATCH(orders!I$1,products!$A$1:$G$1,0))</f>
        <v>Rob</v>
      </c>
      <c r="J835" t="str" cm="1">
        <f t="array" ref="J835">INDEX(products!$A$1:$G$49,MATCH(orders!$D835,products!$A$1:$A$49,0),MATCH(orders!J$1,products!$A$1:$G$1,0))</f>
        <v>D</v>
      </c>
      <c r="K835" cm="1">
        <f t="array" ref="K835">INDEX(products!$A$1:$G$49,MATCH(orders!$D835,products!$A$1:$A$49,0),MATCH(orders!K$1,products!$A$1:$G$1,0))</f>
        <v>2.5</v>
      </c>
      <c r="L835" s="4" cm="1">
        <f t="array" ref="L835">INDEX(products!$A$1:$G$49,MATCH(orders!$D835,products!$A$1:$A$49,0),MATCH(orders!L$1,products!$A$1:$G$1,0))</f>
        <v>20.585</v>
      </c>
      <c r="M835" s="4">
        <f t="shared" ref="M835:M898" si="39">L835*E835</f>
        <v>82.34</v>
      </c>
      <c r="N835" t="str">
        <f t="shared" ref="N835:N898" si="40">IF(I835="Rob","Robusta",IF(I835="Exc","Excelsa",IF(I835="Ara","Arabica",IF(I835="Lib","Liberica",""))))</f>
        <v>Robusta</v>
      </c>
      <c r="O835" t="str">
        <f t="shared" ref="O835:O898" si="41">IF(J835="M","Medium",IF(J835="L","Light",IF(J835="D","Dark","")))</f>
        <v>Dark</v>
      </c>
      <c r="P835" s="5" t="str">
        <f>IF(_xlfn.XLOOKUP(Orders[[#This Row],[Customer ID]],customers!A835:A1834,customers!I835:I1834,"")="Yes","Yes","No")</f>
        <v>Yes</v>
      </c>
    </row>
    <row r="836" spans="1:16">
      <c r="A836" s="2" t="s">
        <v>1660</v>
      </c>
      <c r="B836" s="3">
        <v>44141</v>
      </c>
      <c r="C836" s="2" t="s">
        <v>1661</v>
      </c>
      <c r="D836" t="s">
        <v>163</v>
      </c>
      <c r="E836" s="2">
        <v>1</v>
      </c>
      <c r="F836" s="2">
        <f>_xlfn.XLOOKUP(C836,customers!$A$1:$A$1001,customers!B835:B1835)</f>
        <v>0</v>
      </c>
      <c r="G836" s="2" t="str">
        <f>IF(_xlfn.XLOOKUP(C836,customers!$A$1:$A$1001,customers!$C$1:$C$1001,0)=0,"",(_xlfn.XLOOKUP(C836,customers!$A$1:$A$1001,customers!$C$1:$C$1001,0)))</f>
        <v>nbroomern6@examiner.com</v>
      </c>
      <c r="H836" s="2" t="str">
        <f>_xlfn.XLOOKUP(C836,customers!$A$1:$A$1001,customers!$G$1:$G$1001,,0)</f>
        <v>United States</v>
      </c>
      <c r="I836" t="str" cm="1">
        <f t="array" ref="I836">INDEX(products!$A$1:$G$49,MATCH(orders!$D836,products!$A$1:$A$49,0),MATCH(orders!I$1,products!$A$1:$G$1,0))</f>
        <v>Ara</v>
      </c>
      <c r="J836" t="str" cm="1">
        <f t="array" ref="J836">INDEX(products!$A$1:$G$49,MATCH(orders!$D836,products!$A$1:$A$49,0),MATCH(orders!J$1,products!$A$1:$G$1,0))</f>
        <v>D</v>
      </c>
      <c r="K836" cm="1">
        <f t="array" ref="K836">INDEX(products!$A$1:$G$49,MATCH(orders!$D836,products!$A$1:$A$49,0),MATCH(orders!K$1,products!$A$1:$G$1,0))</f>
        <v>2.5</v>
      </c>
      <c r="L836" s="4" cm="1">
        <f t="array" ref="L836">INDEX(products!$A$1:$G$49,MATCH(orders!$D836,products!$A$1:$A$49,0),MATCH(orders!L$1,products!$A$1:$G$1,0))</f>
        <v>22.885</v>
      </c>
      <c r="M836" s="4">
        <f t="shared" si="39"/>
        <v>22.885</v>
      </c>
      <c r="N836" t="str">
        <f t="shared" si="40"/>
        <v>Arabica</v>
      </c>
      <c r="O836" t="str">
        <f t="shared" si="41"/>
        <v>Dark</v>
      </c>
      <c r="P836" s="5" t="str">
        <f>IF(_xlfn.XLOOKUP(Orders[[#This Row],[Customer ID]],customers!A836:A1835,customers!I836:I1835,"")="Yes","Yes","No")</f>
        <v>No</v>
      </c>
    </row>
    <row r="837" spans="1:16">
      <c r="A837" s="2" t="s">
        <v>1662</v>
      </c>
      <c r="B837" s="3">
        <v>44270</v>
      </c>
      <c r="C837" s="2" t="s">
        <v>1663</v>
      </c>
      <c r="D837" t="s">
        <v>221</v>
      </c>
      <c r="E837" s="2">
        <v>1</v>
      </c>
      <c r="F837" s="2">
        <f>_xlfn.XLOOKUP(C837,customers!$A$1:$A$1001,customers!B836:B1836)</f>
        <v>0</v>
      </c>
      <c r="G837" s="2" t="str">
        <f>IF(_xlfn.XLOOKUP(C837,customers!$A$1:$A$1001,customers!$C$1:$C$1001,0)=0,"",(_xlfn.XLOOKUP(C837,customers!$A$1:$A$1001,customers!$C$1:$C$1001,0)))</f>
        <v>kthoumassonn7@bloglovin.com</v>
      </c>
      <c r="H837" s="2" t="str">
        <f>_xlfn.XLOOKUP(C837,customers!$A$1:$A$1001,customers!$G$1:$G$1001,,0)</f>
        <v>United States</v>
      </c>
      <c r="I837" t="str" cm="1">
        <f t="array" ref="I837">INDEX(products!$A$1:$G$49,MATCH(orders!$D837,products!$A$1:$A$49,0),MATCH(orders!I$1,products!$A$1:$G$1,0))</f>
        <v>Exc</v>
      </c>
      <c r="J837" t="str" cm="1">
        <f t="array" ref="J837">INDEX(products!$A$1:$G$49,MATCH(orders!$D837,products!$A$1:$A$49,0),MATCH(orders!J$1,products!$A$1:$G$1,0))</f>
        <v>L</v>
      </c>
      <c r="K837" cm="1">
        <f t="array" ref="K837">INDEX(products!$A$1:$G$49,MATCH(orders!$D837,products!$A$1:$A$49,0),MATCH(orders!K$1,products!$A$1:$G$1,0))</f>
        <v>0.5</v>
      </c>
      <c r="L837" s="4" cm="1">
        <f t="array" ref="L837">INDEX(products!$A$1:$G$49,MATCH(orders!$D837,products!$A$1:$A$49,0),MATCH(orders!L$1,products!$A$1:$G$1,0))</f>
        <v>8.91</v>
      </c>
      <c r="M837" s="4">
        <f t="shared" si="39"/>
        <v>8.91</v>
      </c>
      <c r="N837" t="str">
        <f t="shared" si="40"/>
        <v>Excelsa</v>
      </c>
      <c r="O837" t="str">
        <f t="shared" si="41"/>
        <v>Light</v>
      </c>
      <c r="P837" s="5" t="str">
        <f>IF(_xlfn.XLOOKUP(Orders[[#This Row],[Customer ID]],customers!A837:A1836,customers!I837:I1836,"")="Yes","Yes","No")</f>
        <v>Yes</v>
      </c>
    </row>
    <row r="838" spans="1:16">
      <c r="A838" s="2" t="s">
        <v>1664</v>
      </c>
      <c r="B838" s="3">
        <v>44486</v>
      </c>
      <c r="C838" s="2" t="s">
        <v>1665</v>
      </c>
      <c r="D838" t="s">
        <v>99</v>
      </c>
      <c r="E838" s="2">
        <v>4</v>
      </c>
      <c r="F838" s="2">
        <f>_xlfn.XLOOKUP(C838,customers!$A$1:$A$1001,customers!B837:B1837)</f>
        <v>0</v>
      </c>
      <c r="G838" s="2" t="str">
        <f>IF(_xlfn.XLOOKUP(C838,customers!$A$1:$A$1001,customers!$C$1:$C$1001,0)=0,"",(_xlfn.XLOOKUP(C838,customers!$A$1:$A$1001,customers!$C$1:$C$1001,0)))</f>
        <v>fhabberghamn8@discovery.com</v>
      </c>
      <c r="H838" s="2" t="str">
        <f>_xlfn.XLOOKUP(C838,customers!$A$1:$A$1001,customers!$G$1:$G$1001,,0)</f>
        <v>United States</v>
      </c>
      <c r="I838" t="str" cm="1">
        <f t="array" ref="I838">INDEX(products!$A$1:$G$49,MATCH(orders!$D838,products!$A$1:$A$49,0),MATCH(orders!I$1,products!$A$1:$G$1,0))</f>
        <v>Ara</v>
      </c>
      <c r="J838" t="str" cm="1">
        <f t="array" ref="J838">INDEX(products!$A$1:$G$49,MATCH(orders!$D838,products!$A$1:$A$49,0),MATCH(orders!J$1,products!$A$1:$G$1,0))</f>
        <v>D</v>
      </c>
      <c r="K838" cm="1">
        <f t="array" ref="K838">INDEX(products!$A$1:$G$49,MATCH(orders!$D838,products!$A$1:$A$49,0),MATCH(orders!K$1,products!$A$1:$G$1,0))</f>
        <v>0.2</v>
      </c>
      <c r="L838" s="4" cm="1">
        <f t="array" ref="L838">INDEX(products!$A$1:$G$49,MATCH(orders!$D838,products!$A$1:$A$49,0),MATCH(orders!L$1,products!$A$1:$G$1,0))</f>
        <v>2.985</v>
      </c>
      <c r="M838" s="4">
        <f t="shared" si="39"/>
        <v>11.94</v>
      </c>
      <c r="N838" t="str">
        <f t="shared" si="40"/>
        <v>Arabica</v>
      </c>
      <c r="O838" t="str">
        <f t="shared" si="41"/>
        <v>Dark</v>
      </c>
      <c r="P838" s="5" t="str">
        <f>IF(_xlfn.XLOOKUP(Orders[[#This Row],[Customer ID]],customers!A838:A1837,customers!I838:I1837,"")="Yes","Yes","No")</f>
        <v>No</v>
      </c>
    </row>
    <row r="839" spans="1:16">
      <c r="A839" s="2" t="s">
        <v>1666</v>
      </c>
      <c r="B839" s="3">
        <v>43715</v>
      </c>
      <c r="C839" s="2" t="s">
        <v>1614</v>
      </c>
      <c r="D839" t="s">
        <v>242</v>
      </c>
      <c r="E839" s="2">
        <v>3</v>
      </c>
      <c r="F839" s="2">
        <f>_xlfn.XLOOKUP(C839,customers!$A$1:$A$1001,customers!B838:B1838)</f>
        <v>0</v>
      </c>
      <c r="G839" s="2" t="str">
        <f>IF(_xlfn.XLOOKUP(C839,customers!$A$1:$A$1001,customers!$C$1:$C$1001,0)=0,"",(_xlfn.XLOOKUP(C839,customers!$A$1:$A$1001,customers!$C$1:$C$1001,0)))</f>
        <v/>
      </c>
      <c r="H839" s="2" t="str">
        <f>_xlfn.XLOOKUP(C839,customers!$A$1:$A$1001,customers!$G$1:$G$1001,,0)</f>
        <v>United States</v>
      </c>
      <c r="I839" t="str" cm="1">
        <f t="array" ref="I839">INDEX(products!$A$1:$G$49,MATCH(orders!$D839,products!$A$1:$A$49,0),MATCH(orders!I$1,products!$A$1:$G$1,0))</f>
        <v>Lib</v>
      </c>
      <c r="J839" t="str" cm="1">
        <f t="array" ref="J839">INDEX(products!$A$1:$G$49,MATCH(orders!$D839,products!$A$1:$A$49,0),MATCH(orders!J$1,products!$A$1:$G$1,0))</f>
        <v>M</v>
      </c>
      <c r="K839" cm="1">
        <f t="array" ref="K839">INDEX(products!$A$1:$G$49,MATCH(orders!$D839,products!$A$1:$A$49,0),MATCH(orders!K$1,products!$A$1:$G$1,0))</f>
        <v>2.5</v>
      </c>
      <c r="L839" s="4" cm="1">
        <f t="array" ref="L839">INDEX(products!$A$1:$G$49,MATCH(orders!$D839,products!$A$1:$A$49,0),MATCH(orders!L$1,products!$A$1:$G$1,0))</f>
        <v>33.465</v>
      </c>
      <c r="M839" s="4">
        <f t="shared" si="39"/>
        <v>100.395</v>
      </c>
      <c r="N839" t="str">
        <f t="shared" si="40"/>
        <v>Liberica</v>
      </c>
      <c r="O839" t="str">
        <f t="shared" si="41"/>
        <v>Medium</v>
      </c>
      <c r="P839" s="5" t="str">
        <f>IF(_xlfn.XLOOKUP(Orders[[#This Row],[Customer ID]],customers!A839:A1838,customers!I839:I1838,"")="Yes","Yes","No")</f>
        <v>No</v>
      </c>
    </row>
    <row r="840" spans="1:16">
      <c r="A840" s="2" t="s">
        <v>1667</v>
      </c>
      <c r="B840" s="3">
        <v>44755</v>
      </c>
      <c r="C840" s="2" t="s">
        <v>1668</v>
      </c>
      <c r="D840" t="s">
        <v>163</v>
      </c>
      <c r="E840" s="2">
        <v>5</v>
      </c>
      <c r="F840" s="2">
        <f>_xlfn.XLOOKUP(C840,customers!$A$1:$A$1001,customers!B839:B1839)</f>
        <v>0</v>
      </c>
      <c r="G840" s="2" t="str">
        <f>IF(_xlfn.XLOOKUP(C840,customers!$A$1:$A$1001,customers!$C$1:$C$1001,0)=0,"",(_xlfn.XLOOKUP(C840,customers!$A$1:$A$1001,customers!$C$1:$C$1001,0)))</f>
        <v>ravrashinna@tamu.edu</v>
      </c>
      <c r="H840" s="2" t="str">
        <f>_xlfn.XLOOKUP(C840,customers!$A$1:$A$1001,customers!$G$1:$G$1001,,0)</f>
        <v>United States</v>
      </c>
      <c r="I840" t="str" cm="1">
        <f t="array" ref="I840">INDEX(products!$A$1:$G$49,MATCH(orders!$D840,products!$A$1:$A$49,0),MATCH(orders!I$1,products!$A$1:$G$1,0))</f>
        <v>Ara</v>
      </c>
      <c r="J840" t="str" cm="1">
        <f t="array" ref="J840">INDEX(products!$A$1:$G$49,MATCH(orders!$D840,products!$A$1:$A$49,0),MATCH(orders!J$1,products!$A$1:$G$1,0))</f>
        <v>D</v>
      </c>
      <c r="K840" cm="1">
        <f t="array" ref="K840">INDEX(products!$A$1:$G$49,MATCH(orders!$D840,products!$A$1:$A$49,0),MATCH(orders!K$1,products!$A$1:$G$1,0))</f>
        <v>2.5</v>
      </c>
      <c r="L840" s="4" cm="1">
        <f t="array" ref="L840">INDEX(products!$A$1:$G$49,MATCH(orders!$D840,products!$A$1:$A$49,0),MATCH(orders!L$1,products!$A$1:$G$1,0))</f>
        <v>22.885</v>
      </c>
      <c r="M840" s="4">
        <f t="shared" si="39"/>
        <v>114.425</v>
      </c>
      <c r="N840" t="str">
        <f t="shared" si="40"/>
        <v>Arabica</v>
      </c>
      <c r="O840" t="str">
        <f t="shared" si="41"/>
        <v>Dark</v>
      </c>
      <c r="P840" s="5" t="str">
        <f>IF(_xlfn.XLOOKUP(Orders[[#This Row],[Customer ID]],customers!A840:A1839,customers!I840:I1839,"")="Yes","Yes","No")</f>
        <v>No</v>
      </c>
    </row>
    <row r="841" spans="1:16">
      <c r="A841" s="2" t="s">
        <v>1669</v>
      </c>
      <c r="B841" s="3">
        <v>44521</v>
      </c>
      <c r="C841" s="2" t="s">
        <v>1670</v>
      </c>
      <c r="D841" t="s">
        <v>48</v>
      </c>
      <c r="E841" s="2">
        <v>5</v>
      </c>
      <c r="F841" s="2">
        <f>_xlfn.XLOOKUP(C841,customers!$A$1:$A$1001,customers!B840:B1840)</f>
        <v>0</v>
      </c>
      <c r="G841" s="2" t="str">
        <f>IF(_xlfn.XLOOKUP(C841,customers!$A$1:$A$1001,customers!$C$1:$C$1001,0)=0,"",(_xlfn.XLOOKUP(C841,customers!$A$1:$A$1001,customers!$C$1:$C$1001,0)))</f>
        <v>mdoidgenb@etsy.com</v>
      </c>
      <c r="H841" s="2" t="str">
        <f>_xlfn.XLOOKUP(C841,customers!$A$1:$A$1001,customers!$G$1:$G$1001,,0)</f>
        <v>United States</v>
      </c>
      <c r="I841" t="str" cm="1">
        <f t="array" ref="I841">INDEX(products!$A$1:$G$49,MATCH(orders!$D841,products!$A$1:$A$49,0),MATCH(orders!I$1,products!$A$1:$G$1,0))</f>
        <v>Exc</v>
      </c>
      <c r="J841" t="str" cm="1">
        <f t="array" ref="J841">INDEX(products!$A$1:$G$49,MATCH(orders!$D841,products!$A$1:$A$49,0),MATCH(orders!J$1,products!$A$1:$G$1,0))</f>
        <v>M</v>
      </c>
      <c r="K841" cm="1">
        <f t="array" ref="K841">INDEX(products!$A$1:$G$49,MATCH(orders!$D841,products!$A$1:$A$49,0),MATCH(orders!K$1,products!$A$1:$G$1,0))</f>
        <v>0.5</v>
      </c>
      <c r="L841" s="4" cm="1">
        <f t="array" ref="L841">INDEX(products!$A$1:$G$49,MATCH(orders!$D841,products!$A$1:$A$49,0),MATCH(orders!L$1,products!$A$1:$G$1,0))</f>
        <v>8.25</v>
      </c>
      <c r="M841" s="4">
        <f t="shared" si="39"/>
        <v>41.25</v>
      </c>
      <c r="N841" t="str">
        <f t="shared" si="40"/>
        <v>Excelsa</v>
      </c>
      <c r="O841" t="str">
        <f t="shared" si="41"/>
        <v>Medium</v>
      </c>
      <c r="P841" s="5" t="str">
        <f>IF(_xlfn.XLOOKUP(Orders[[#This Row],[Customer ID]],customers!A841:A1840,customers!I841:I1840,"")="Yes","Yes","No")</f>
        <v>No</v>
      </c>
    </row>
    <row r="842" spans="1:16">
      <c r="A842" s="2" t="s">
        <v>1671</v>
      </c>
      <c r="B842" s="3">
        <v>44574</v>
      </c>
      <c r="C842" s="2" t="s">
        <v>1672</v>
      </c>
      <c r="D842" t="s">
        <v>202</v>
      </c>
      <c r="E842" s="2">
        <v>4</v>
      </c>
      <c r="F842" s="2">
        <f>_xlfn.XLOOKUP(C842,customers!$A$1:$A$1001,customers!B841:B1841)</f>
        <v>0</v>
      </c>
      <c r="G842" s="2" t="str">
        <f>IF(_xlfn.XLOOKUP(C842,customers!$A$1:$A$1001,customers!$C$1:$C$1001,0)=0,"",(_xlfn.XLOOKUP(C842,customers!$A$1:$A$1001,customers!$C$1:$C$1001,0)))</f>
        <v>jedinboronc@reverbnation.com</v>
      </c>
      <c r="H842" s="2" t="str">
        <f>_xlfn.XLOOKUP(C842,customers!$A$1:$A$1001,customers!$G$1:$G$1001,,0)</f>
        <v>United States</v>
      </c>
      <c r="I842" t="str" cm="1">
        <f t="array" ref="I842">INDEX(products!$A$1:$G$49,MATCH(orders!$D842,products!$A$1:$A$49,0),MATCH(orders!I$1,products!$A$1:$G$1,0))</f>
        <v>Rob</v>
      </c>
      <c r="J842" t="str" cm="1">
        <f t="array" ref="J842">INDEX(products!$A$1:$G$49,MATCH(orders!$D842,products!$A$1:$A$49,0),MATCH(orders!J$1,products!$A$1:$G$1,0))</f>
        <v>L</v>
      </c>
      <c r="K842" cm="1">
        <f t="array" ref="K842">INDEX(products!$A$1:$G$49,MATCH(orders!$D842,products!$A$1:$A$49,0),MATCH(orders!K$1,products!$A$1:$G$1,0))</f>
        <v>0.5</v>
      </c>
      <c r="L842" s="4" cm="1">
        <f t="array" ref="L842">INDEX(products!$A$1:$G$49,MATCH(orders!$D842,products!$A$1:$A$49,0),MATCH(orders!L$1,products!$A$1:$G$1,0))</f>
        <v>7.17</v>
      </c>
      <c r="M842" s="4">
        <f t="shared" si="39"/>
        <v>28.68</v>
      </c>
      <c r="N842" t="str">
        <f t="shared" si="40"/>
        <v>Robusta</v>
      </c>
      <c r="O842" t="str">
        <f t="shared" si="41"/>
        <v>Light</v>
      </c>
      <c r="P842" s="5" t="str">
        <f>IF(_xlfn.XLOOKUP(Orders[[#This Row],[Customer ID]],customers!A842:A1841,customers!I842:I1841,"")="Yes","Yes","No")</f>
        <v>Yes</v>
      </c>
    </row>
    <row r="843" spans="1:16">
      <c r="A843" s="2" t="s">
        <v>1673</v>
      </c>
      <c r="B843" s="3">
        <v>44755</v>
      </c>
      <c r="C843" s="2" t="s">
        <v>1674</v>
      </c>
      <c r="D843" t="s">
        <v>122</v>
      </c>
      <c r="E843" s="2">
        <v>1</v>
      </c>
      <c r="F843" s="2">
        <f>_xlfn.XLOOKUP(C843,customers!$A$1:$A$1001,customers!B842:B1842)</f>
        <v>0</v>
      </c>
      <c r="G843" s="2" t="str">
        <f>IF(_xlfn.XLOOKUP(C843,customers!$A$1:$A$1001,customers!$C$1:$C$1001,0)=0,"",(_xlfn.XLOOKUP(C843,customers!$A$1:$A$1001,customers!$C$1:$C$1001,0)))</f>
        <v>ttewelsonnd@cdbaby.com</v>
      </c>
      <c r="H843" s="2" t="str">
        <f>_xlfn.XLOOKUP(C843,customers!$A$1:$A$1001,customers!$G$1:$G$1001,,0)</f>
        <v>United States</v>
      </c>
      <c r="I843" t="str" cm="1">
        <f t="array" ref="I843">INDEX(products!$A$1:$G$49,MATCH(orders!$D843,products!$A$1:$A$49,0),MATCH(orders!I$1,products!$A$1:$G$1,0))</f>
        <v>Lib</v>
      </c>
      <c r="J843" t="str" cm="1">
        <f t="array" ref="J843">INDEX(products!$A$1:$G$49,MATCH(orders!$D843,products!$A$1:$A$49,0),MATCH(orders!J$1,products!$A$1:$G$1,0))</f>
        <v>M</v>
      </c>
      <c r="K843" cm="1">
        <f t="array" ref="K843">INDEX(products!$A$1:$G$49,MATCH(orders!$D843,products!$A$1:$A$49,0),MATCH(orders!K$1,products!$A$1:$G$1,0))</f>
        <v>0.2</v>
      </c>
      <c r="L843" s="4" cm="1">
        <f t="array" ref="L843">INDEX(products!$A$1:$G$49,MATCH(orders!$D843,products!$A$1:$A$49,0),MATCH(orders!L$1,products!$A$1:$G$1,0))</f>
        <v>4.365</v>
      </c>
      <c r="M843" s="4">
        <f t="shared" si="39"/>
        <v>4.365</v>
      </c>
      <c r="N843" t="str">
        <f t="shared" si="40"/>
        <v>Liberica</v>
      </c>
      <c r="O843" t="str">
        <f t="shared" si="41"/>
        <v>Medium</v>
      </c>
      <c r="P843" s="5" t="str">
        <f>IF(_xlfn.XLOOKUP(Orders[[#This Row],[Customer ID]],customers!A843:A1842,customers!I843:I1842,"")="Yes","Yes","No")</f>
        <v>No</v>
      </c>
    </row>
    <row r="844" spans="1:16">
      <c r="A844" s="2" t="s">
        <v>1675</v>
      </c>
      <c r="B844" s="3">
        <v>44502</v>
      </c>
      <c r="C844" s="2" t="s">
        <v>1645</v>
      </c>
      <c r="D844" t="s">
        <v>109</v>
      </c>
      <c r="E844" s="2">
        <v>2</v>
      </c>
      <c r="F844" s="2">
        <f>_xlfn.XLOOKUP(C844,customers!$A$1:$A$1001,customers!B843:B1843)</f>
        <v>0</v>
      </c>
      <c r="G844" s="2" t="str">
        <f>IF(_xlfn.XLOOKUP(C844,customers!$A$1:$A$1001,customers!$C$1:$C$1001,0)=0,"",(_xlfn.XLOOKUP(C844,customers!$A$1:$A$1001,customers!$C$1:$C$1001,0)))</f>
        <v>oskermen3@hatena.ne.jp</v>
      </c>
      <c r="H844" s="2" t="str">
        <f>_xlfn.XLOOKUP(C844,customers!$A$1:$A$1001,customers!$G$1:$G$1001,,0)</f>
        <v>United States</v>
      </c>
      <c r="I844" t="str" cm="1">
        <f t="array" ref="I844">INDEX(products!$A$1:$G$49,MATCH(orders!$D844,products!$A$1:$A$49,0),MATCH(orders!I$1,products!$A$1:$G$1,0))</f>
        <v>Exc</v>
      </c>
      <c r="J844" t="str" cm="1">
        <f t="array" ref="J844">INDEX(products!$A$1:$G$49,MATCH(orders!$D844,products!$A$1:$A$49,0),MATCH(orders!J$1,products!$A$1:$G$1,0))</f>
        <v>M</v>
      </c>
      <c r="K844" cm="1">
        <f t="array" ref="K844">INDEX(products!$A$1:$G$49,MATCH(orders!$D844,products!$A$1:$A$49,0),MATCH(orders!K$1,products!$A$1:$G$1,0))</f>
        <v>0.2</v>
      </c>
      <c r="L844" s="4" cm="1">
        <f t="array" ref="L844">INDEX(products!$A$1:$G$49,MATCH(orders!$D844,products!$A$1:$A$49,0),MATCH(orders!L$1,products!$A$1:$G$1,0))</f>
        <v>4.125</v>
      </c>
      <c r="M844" s="4">
        <f t="shared" si="39"/>
        <v>8.25</v>
      </c>
      <c r="N844" t="str">
        <f t="shared" si="40"/>
        <v>Excelsa</v>
      </c>
      <c r="O844" t="str">
        <f t="shared" si="41"/>
        <v>Medium</v>
      </c>
      <c r="P844" s="5" t="str">
        <f>IF(_xlfn.XLOOKUP(Orders[[#This Row],[Customer ID]],customers!A844:A1843,customers!I844:I1843,"")="Yes","Yes","No")</f>
        <v>No</v>
      </c>
    </row>
    <row r="845" spans="1:16">
      <c r="A845" s="2" t="s">
        <v>1676</v>
      </c>
      <c r="B845" s="3">
        <v>44387</v>
      </c>
      <c r="C845" s="2" t="s">
        <v>1677</v>
      </c>
      <c r="D845" t="s">
        <v>109</v>
      </c>
      <c r="E845" s="2">
        <v>2</v>
      </c>
      <c r="F845" s="2">
        <f>_xlfn.XLOOKUP(C845,customers!$A$1:$A$1001,customers!B844:B1844)</f>
        <v>0</v>
      </c>
      <c r="G845" s="2" t="str">
        <f>IF(_xlfn.XLOOKUP(C845,customers!$A$1:$A$1001,customers!$C$1:$C$1001,0)=0,"",(_xlfn.XLOOKUP(C845,customers!$A$1:$A$1001,customers!$C$1:$C$1001,0)))</f>
        <v>ddrewittnf@mapquest.com</v>
      </c>
      <c r="H845" s="2" t="str">
        <f>_xlfn.XLOOKUP(C845,customers!$A$1:$A$1001,customers!$G$1:$G$1001,,0)</f>
        <v>United States</v>
      </c>
      <c r="I845" t="str" cm="1">
        <f t="array" ref="I845">INDEX(products!$A$1:$G$49,MATCH(orders!$D845,products!$A$1:$A$49,0),MATCH(orders!I$1,products!$A$1:$G$1,0))</f>
        <v>Exc</v>
      </c>
      <c r="J845" t="str" cm="1">
        <f t="array" ref="J845">INDEX(products!$A$1:$G$49,MATCH(orders!$D845,products!$A$1:$A$49,0),MATCH(orders!J$1,products!$A$1:$G$1,0))</f>
        <v>M</v>
      </c>
      <c r="K845" cm="1">
        <f t="array" ref="K845">INDEX(products!$A$1:$G$49,MATCH(orders!$D845,products!$A$1:$A$49,0),MATCH(orders!K$1,products!$A$1:$G$1,0))</f>
        <v>0.2</v>
      </c>
      <c r="L845" s="4" cm="1">
        <f t="array" ref="L845">INDEX(products!$A$1:$G$49,MATCH(orders!$D845,products!$A$1:$A$49,0),MATCH(orders!L$1,products!$A$1:$G$1,0))</f>
        <v>4.125</v>
      </c>
      <c r="M845" s="4">
        <f t="shared" si="39"/>
        <v>8.25</v>
      </c>
      <c r="N845" t="str">
        <f t="shared" si="40"/>
        <v>Excelsa</v>
      </c>
      <c r="O845" t="str">
        <f t="shared" si="41"/>
        <v>Medium</v>
      </c>
      <c r="P845" s="5" t="str">
        <f>IF(_xlfn.XLOOKUP(Orders[[#This Row],[Customer ID]],customers!A845:A1844,customers!I845:I1844,"")="Yes","Yes","No")</f>
        <v>Yes</v>
      </c>
    </row>
    <row r="846" spans="1:16">
      <c r="A846" s="2" t="s">
        <v>1678</v>
      </c>
      <c r="B846" s="3">
        <v>44476</v>
      </c>
      <c r="C846" s="2" t="s">
        <v>1679</v>
      </c>
      <c r="D846" t="s">
        <v>117</v>
      </c>
      <c r="E846" s="2">
        <v>6</v>
      </c>
      <c r="F846" s="2">
        <f>_xlfn.XLOOKUP(C846,customers!$A$1:$A$1001,customers!B845:B1845)</f>
        <v>0</v>
      </c>
      <c r="G846" s="2" t="str">
        <f>IF(_xlfn.XLOOKUP(C846,customers!$A$1:$A$1001,customers!$C$1:$C$1001,0)=0,"",(_xlfn.XLOOKUP(C846,customers!$A$1:$A$1001,customers!$C$1:$C$1001,0)))</f>
        <v>agladhillng@stanford.edu</v>
      </c>
      <c r="H846" s="2" t="str">
        <f>_xlfn.XLOOKUP(C846,customers!$A$1:$A$1001,customers!$G$1:$G$1001,,0)</f>
        <v>United States</v>
      </c>
      <c r="I846" t="str" cm="1">
        <f t="array" ref="I846">INDEX(products!$A$1:$G$49,MATCH(orders!$D846,products!$A$1:$A$49,0),MATCH(orders!I$1,products!$A$1:$G$1,0))</f>
        <v>Ara</v>
      </c>
      <c r="J846" t="str" cm="1">
        <f t="array" ref="J846">INDEX(products!$A$1:$G$49,MATCH(orders!$D846,products!$A$1:$A$49,0),MATCH(orders!J$1,products!$A$1:$G$1,0))</f>
        <v>D</v>
      </c>
      <c r="K846" cm="1">
        <f t="array" ref="K846">INDEX(products!$A$1:$G$49,MATCH(orders!$D846,products!$A$1:$A$49,0),MATCH(orders!K$1,products!$A$1:$G$1,0))</f>
        <v>0.5</v>
      </c>
      <c r="L846" s="4" cm="1">
        <f t="array" ref="L846">INDEX(products!$A$1:$G$49,MATCH(orders!$D846,products!$A$1:$A$49,0),MATCH(orders!L$1,products!$A$1:$G$1,0))</f>
        <v>5.97</v>
      </c>
      <c r="M846" s="4">
        <f t="shared" si="39"/>
        <v>35.82</v>
      </c>
      <c r="N846" t="str">
        <f t="shared" si="40"/>
        <v>Arabica</v>
      </c>
      <c r="O846" t="str">
        <f t="shared" si="41"/>
        <v>Dark</v>
      </c>
      <c r="P846" s="5" t="str">
        <f>IF(_xlfn.XLOOKUP(Orders[[#This Row],[Customer ID]],customers!A846:A1845,customers!I846:I1845,"")="Yes","Yes","No")</f>
        <v>Yes</v>
      </c>
    </row>
    <row r="847" spans="1:16">
      <c r="A847" s="2" t="s">
        <v>1680</v>
      </c>
      <c r="B847" s="3">
        <v>43889</v>
      </c>
      <c r="C847" s="2" t="s">
        <v>1681</v>
      </c>
      <c r="D847" t="s">
        <v>575</v>
      </c>
      <c r="E847" s="2">
        <v>6</v>
      </c>
      <c r="F847" s="2">
        <f>_xlfn.XLOOKUP(C847,customers!$A$1:$A$1001,customers!B846:B1846)</f>
        <v>0</v>
      </c>
      <c r="G847" s="2" t="str">
        <f>IF(_xlfn.XLOOKUP(C847,customers!$A$1:$A$1001,customers!$C$1:$C$1001,0)=0,"",(_xlfn.XLOOKUP(C847,customers!$A$1:$A$1001,customers!$C$1:$C$1001,0)))</f>
        <v>mlorineznh@whitehouse.gov</v>
      </c>
      <c r="H847" s="2" t="str">
        <f>_xlfn.XLOOKUP(C847,customers!$A$1:$A$1001,customers!$G$1:$G$1001,,0)</f>
        <v>United States</v>
      </c>
      <c r="I847" t="str" cm="1">
        <f t="array" ref="I847">INDEX(products!$A$1:$G$49,MATCH(orders!$D847,products!$A$1:$A$49,0),MATCH(orders!I$1,products!$A$1:$G$1,0))</f>
        <v>Exc</v>
      </c>
      <c r="J847" t="str" cm="1">
        <f t="array" ref="J847">INDEX(products!$A$1:$G$49,MATCH(orders!$D847,products!$A$1:$A$49,0),MATCH(orders!J$1,products!$A$1:$G$1,0))</f>
        <v>D</v>
      </c>
      <c r="K847" cm="1">
        <f t="array" ref="K847">INDEX(products!$A$1:$G$49,MATCH(orders!$D847,products!$A$1:$A$49,0),MATCH(orders!K$1,products!$A$1:$G$1,0))</f>
        <v>2.5</v>
      </c>
      <c r="L847" s="4" cm="1">
        <f t="array" ref="L847">INDEX(products!$A$1:$G$49,MATCH(orders!$D847,products!$A$1:$A$49,0),MATCH(orders!L$1,products!$A$1:$G$1,0))</f>
        <v>27.945</v>
      </c>
      <c r="M847" s="4">
        <f t="shared" si="39"/>
        <v>167.67</v>
      </c>
      <c r="N847" t="str">
        <f t="shared" si="40"/>
        <v>Excelsa</v>
      </c>
      <c r="O847" t="str">
        <f t="shared" si="41"/>
        <v>Dark</v>
      </c>
      <c r="P847" s="5" t="str">
        <f>IF(_xlfn.XLOOKUP(Orders[[#This Row],[Customer ID]],customers!A847:A1846,customers!I847:I1846,"")="Yes","Yes","No")</f>
        <v>No</v>
      </c>
    </row>
    <row r="848" spans="1:16">
      <c r="A848" s="2" t="s">
        <v>1682</v>
      </c>
      <c r="B848" s="3">
        <v>44747</v>
      </c>
      <c r="C848" s="2" t="s">
        <v>1683</v>
      </c>
      <c r="D848" t="s">
        <v>216</v>
      </c>
      <c r="E848" s="2">
        <v>2</v>
      </c>
      <c r="F848" s="2">
        <f>_xlfn.XLOOKUP(C848,customers!$A$1:$A$1001,customers!B847:B1847)</f>
        <v>0</v>
      </c>
      <c r="G848" s="2" t="str">
        <f>IF(_xlfn.XLOOKUP(C848,customers!$A$1:$A$1001,customers!$C$1:$C$1001,0)=0,"",(_xlfn.XLOOKUP(C848,customers!$A$1:$A$1001,customers!$C$1:$C$1001,0)))</f>
        <v/>
      </c>
      <c r="H848" s="2" t="str">
        <f>_xlfn.XLOOKUP(C848,customers!$A$1:$A$1001,customers!$G$1:$G$1001,,0)</f>
        <v>United States</v>
      </c>
      <c r="I848" t="str" cm="1">
        <f t="array" ref="I848">INDEX(products!$A$1:$G$49,MATCH(orders!$D848,products!$A$1:$A$49,0),MATCH(orders!I$1,products!$A$1:$G$1,0))</f>
        <v>Ara</v>
      </c>
      <c r="J848" t="str" cm="1">
        <f t="array" ref="J848">INDEX(products!$A$1:$G$49,MATCH(orders!$D848,products!$A$1:$A$49,0),MATCH(orders!J$1,products!$A$1:$G$1,0))</f>
        <v>M</v>
      </c>
      <c r="K848" cm="1">
        <f t="array" ref="K848">INDEX(products!$A$1:$G$49,MATCH(orders!$D848,products!$A$1:$A$49,0),MATCH(orders!K$1,products!$A$1:$G$1,0))</f>
        <v>2.5</v>
      </c>
      <c r="L848" s="4" cm="1">
        <f t="array" ref="L848">INDEX(products!$A$1:$G$49,MATCH(orders!$D848,products!$A$1:$A$49,0),MATCH(orders!L$1,products!$A$1:$G$1,0))</f>
        <v>25.875</v>
      </c>
      <c r="M848" s="4">
        <f t="shared" si="39"/>
        <v>51.75</v>
      </c>
      <c r="N848" t="str">
        <f t="shared" si="40"/>
        <v>Arabica</v>
      </c>
      <c r="O848" t="str">
        <f t="shared" si="41"/>
        <v>Medium</v>
      </c>
      <c r="P848" s="5" t="str">
        <f>IF(_xlfn.XLOOKUP(Orders[[#This Row],[Customer ID]],customers!A848:A1847,customers!I848:I1847,"")="Yes","Yes","No")</f>
        <v>Yes</v>
      </c>
    </row>
    <row r="849" spans="1:16">
      <c r="A849" s="2" t="s">
        <v>1684</v>
      </c>
      <c r="B849" s="3">
        <v>44460</v>
      </c>
      <c r="C849" s="2" t="s">
        <v>1685</v>
      </c>
      <c r="D849" t="s">
        <v>99</v>
      </c>
      <c r="E849" s="2">
        <v>3</v>
      </c>
      <c r="F849" s="2">
        <f>_xlfn.XLOOKUP(C849,customers!$A$1:$A$1001,customers!B848:B1848)</f>
        <v>0</v>
      </c>
      <c r="G849" s="2" t="str">
        <f>IF(_xlfn.XLOOKUP(C849,customers!$A$1:$A$1001,customers!$C$1:$C$1001,0)=0,"",(_xlfn.XLOOKUP(C849,customers!$A$1:$A$1001,customers!$C$1:$C$1001,0)))</f>
        <v>mvannj@wikipedia.org</v>
      </c>
      <c r="H849" s="2" t="str">
        <f>_xlfn.XLOOKUP(C849,customers!$A$1:$A$1001,customers!$G$1:$G$1001,,0)</f>
        <v>United States</v>
      </c>
      <c r="I849" t="str" cm="1">
        <f t="array" ref="I849">INDEX(products!$A$1:$G$49,MATCH(orders!$D849,products!$A$1:$A$49,0),MATCH(orders!I$1,products!$A$1:$G$1,0))</f>
        <v>Ara</v>
      </c>
      <c r="J849" t="str" cm="1">
        <f t="array" ref="J849">INDEX(products!$A$1:$G$49,MATCH(orders!$D849,products!$A$1:$A$49,0),MATCH(orders!J$1,products!$A$1:$G$1,0))</f>
        <v>D</v>
      </c>
      <c r="K849" cm="1">
        <f t="array" ref="K849">INDEX(products!$A$1:$G$49,MATCH(orders!$D849,products!$A$1:$A$49,0),MATCH(orders!K$1,products!$A$1:$G$1,0))</f>
        <v>0.2</v>
      </c>
      <c r="L849" s="4" cm="1">
        <f t="array" ref="L849">INDEX(products!$A$1:$G$49,MATCH(orders!$D849,products!$A$1:$A$49,0),MATCH(orders!L$1,products!$A$1:$G$1,0))</f>
        <v>2.985</v>
      </c>
      <c r="M849" s="4">
        <f t="shared" si="39"/>
        <v>8.955</v>
      </c>
      <c r="N849" t="str">
        <f t="shared" si="40"/>
        <v>Arabica</v>
      </c>
      <c r="O849" t="str">
        <f t="shared" si="41"/>
        <v>Dark</v>
      </c>
      <c r="P849" s="5" t="str">
        <f>IF(_xlfn.XLOOKUP(Orders[[#This Row],[Customer ID]],customers!A849:A1848,customers!I849:I1848,"")="Yes","Yes","No")</f>
        <v>Yes</v>
      </c>
    </row>
    <row r="850" spans="1:16">
      <c r="A850" s="2" t="s">
        <v>1686</v>
      </c>
      <c r="B850" s="3">
        <v>43468</v>
      </c>
      <c r="C850" s="2" t="s">
        <v>1687</v>
      </c>
      <c r="D850" t="s">
        <v>221</v>
      </c>
      <c r="E850" s="2">
        <v>6</v>
      </c>
      <c r="F850" s="2">
        <f>_xlfn.XLOOKUP(C850,customers!$A$1:$A$1001,customers!B849:B1849)</f>
        <v>0</v>
      </c>
      <c r="G850" s="2" t="str">
        <f>IF(_xlfn.XLOOKUP(C850,customers!$A$1:$A$1001,customers!$C$1:$C$1001,0)=0,"",(_xlfn.XLOOKUP(C850,customers!$A$1:$A$1001,customers!$C$1:$C$1001,0)))</f>
        <v/>
      </c>
      <c r="H850" s="2" t="str">
        <f>_xlfn.XLOOKUP(C850,customers!$A$1:$A$1001,customers!$G$1:$G$1001,,0)</f>
        <v>United States</v>
      </c>
      <c r="I850" t="str" cm="1">
        <f t="array" ref="I850">INDEX(products!$A$1:$G$49,MATCH(orders!$D850,products!$A$1:$A$49,0),MATCH(orders!I$1,products!$A$1:$G$1,0))</f>
        <v>Exc</v>
      </c>
      <c r="J850" t="str" cm="1">
        <f t="array" ref="J850">INDEX(products!$A$1:$G$49,MATCH(orders!$D850,products!$A$1:$A$49,0),MATCH(orders!J$1,products!$A$1:$G$1,0))</f>
        <v>L</v>
      </c>
      <c r="K850" cm="1">
        <f t="array" ref="K850">INDEX(products!$A$1:$G$49,MATCH(orders!$D850,products!$A$1:$A$49,0),MATCH(orders!K$1,products!$A$1:$G$1,0))</f>
        <v>0.5</v>
      </c>
      <c r="L850" s="4" cm="1">
        <f t="array" ref="L850">INDEX(products!$A$1:$G$49,MATCH(orders!$D850,products!$A$1:$A$49,0),MATCH(orders!L$1,products!$A$1:$G$1,0))</f>
        <v>8.91</v>
      </c>
      <c r="M850" s="4">
        <f t="shared" si="39"/>
        <v>53.46</v>
      </c>
      <c r="N850" t="str">
        <f t="shared" si="40"/>
        <v>Excelsa</v>
      </c>
      <c r="O850" t="str">
        <f t="shared" si="41"/>
        <v>Light</v>
      </c>
      <c r="P850" s="5" t="str">
        <f>IF(_xlfn.XLOOKUP(Orders[[#This Row],[Customer ID]],customers!A850:A1849,customers!I850:I1849,"")="Yes","Yes","No")</f>
        <v>No</v>
      </c>
    </row>
    <row r="851" spans="1:16">
      <c r="A851" s="2" t="s">
        <v>1688</v>
      </c>
      <c r="B851" s="3">
        <v>44628</v>
      </c>
      <c r="C851" s="2" t="s">
        <v>1689</v>
      </c>
      <c r="D851" t="s">
        <v>160</v>
      </c>
      <c r="E851" s="2">
        <v>6</v>
      </c>
      <c r="F851" s="2">
        <f>_xlfn.XLOOKUP(C851,customers!$A$1:$A$1001,customers!B850:B1850)</f>
        <v>0</v>
      </c>
      <c r="G851" s="2" t="str">
        <f>IF(_xlfn.XLOOKUP(C851,customers!$A$1:$A$1001,customers!$C$1:$C$1001,0)=0,"",(_xlfn.XLOOKUP(C851,customers!$A$1:$A$1001,customers!$C$1:$C$1001,0)))</f>
        <v>jethelstonnl@creativecommons.org</v>
      </c>
      <c r="H851" s="2" t="str">
        <f>_xlfn.XLOOKUP(C851,customers!$A$1:$A$1001,customers!$G$1:$G$1001,,0)</f>
        <v>United States</v>
      </c>
      <c r="I851" t="str" cm="1">
        <f t="array" ref="I851">INDEX(products!$A$1:$G$49,MATCH(orders!$D851,products!$A$1:$A$49,0),MATCH(orders!I$1,products!$A$1:$G$1,0))</f>
        <v>Ara</v>
      </c>
      <c r="J851" t="str" cm="1">
        <f t="array" ref="J851">INDEX(products!$A$1:$G$49,MATCH(orders!$D851,products!$A$1:$A$49,0),MATCH(orders!J$1,products!$A$1:$G$1,0))</f>
        <v>L</v>
      </c>
      <c r="K851" cm="1">
        <f t="array" ref="K851">INDEX(products!$A$1:$G$49,MATCH(orders!$D851,products!$A$1:$A$49,0),MATCH(orders!K$1,products!$A$1:$G$1,0))</f>
        <v>0.2</v>
      </c>
      <c r="L851" s="4" cm="1">
        <f t="array" ref="L851">INDEX(products!$A$1:$G$49,MATCH(orders!$D851,products!$A$1:$A$49,0),MATCH(orders!L$1,products!$A$1:$G$1,0))</f>
        <v>3.885</v>
      </c>
      <c r="M851" s="4">
        <f t="shared" si="39"/>
        <v>23.31</v>
      </c>
      <c r="N851" t="str">
        <f t="shared" si="40"/>
        <v>Arabica</v>
      </c>
      <c r="O851" t="str">
        <f t="shared" si="41"/>
        <v>Light</v>
      </c>
      <c r="P851" s="5" t="str">
        <f>IF(_xlfn.XLOOKUP(Orders[[#This Row],[Customer ID]],customers!A851:A1850,customers!I851:I1850,"")="Yes","Yes","No")</f>
        <v>Yes</v>
      </c>
    </row>
    <row r="852" spans="1:16">
      <c r="A852" s="2" t="s">
        <v>1688</v>
      </c>
      <c r="B852" s="3">
        <v>44628</v>
      </c>
      <c r="C852" s="2" t="s">
        <v>1689</v>
      </c>
      <c r="D852" t="s">
        <v>89</v>
      </c>
      <c r="E852" s="2">
        <v>2</v>
      </c>
      <c r="F852" s="2">
        <f>_xlfn.XLOOKUP(C852,customers!$A$1:$A$1001,customers!B851:B1851)</f>
        <v>0</v>
      </c>
      <c r="G852" s="2" t="str">
        <f>IF(_xlfn.XLOOKUP(C852,customers!$A$1:$A$1001,customers!$C$1:$C$1001,0)=0,"",(_xlfn.XLOOKUP(C852,customers!$A$1:$A$1001,customers!$C$1:$C$1001,0)))</f>
        <v>jethelstonnl@creativecommons.org</v>
      </c>
      <c r="H852" s="2" t="str">
        <f>_xlfn.XLOOKUP(C852,customers!$A$1:$A$1001,customers!$G$1:$G$1001,,0)</f>
        <v>United States</v>
      </c>
      <c r="I852" t="str" cm="1">
        <f t="array" ref="I852">INDEX(products!$A$1:$G$49,MATCH(orders!$D852,products!$A$1:$A$49,0),MATCH(orders!I$1,products!$A$1:$G$1,0))</f>
        <v>Ara</v>
      </c>
      <c r="J852" t="str" cm="1">
        <f t="array" ref="J852">INDEX(products!$A$1:$G$49,MATCH(orders!$D852,products!$A$1:$A$49,0),MATCH(orders!J$1,products!$A$1:$G$1,0))</f>
        <v>M</v>
      </c>
      <c r="K852" cm="1">
        <f t="array" ref="K852">INDEX(products!$A$1:$G$49,MATCH(orders!$D852,products!$A$1:$A$49,0),MATCH(orders!K$1,products!$A$1:$G$1,0))</f>
        <v>0.2</v>
      </c>
      <c r="L852" s="4" cm="1">
        <f t="array" ref="L852">INDEX(products!$A$1:$G$49,MATCH(orders!$D852,products!$A$1:$A$49,0),MATCH(orders!L$1,products!$A$1:$G$1,0))</f>
        <v>3.375</v>
      </c>
      <c r="M852" s="4">
        <f t="shared" si="39"/>
        <v>6.75</v>
      </c>
      <c r="N852" t="str">
        <f t="shared" si="40"/>
        <v>Arabica</v>
      </c>
      <c r="O852" t="str">
        <f t="shared" si="41"/>
        <v>Medium</v>
      </c>
      <c r="P852" s="5" t="str">
        <f>IF(_xlfn.XLOOKUP(Orders[[#This Row],[Customer ID]],customers!A852:A1851,customers!I852:I1851,"")="Yes","Yes","No")</f>
        <v>No</v>
      </c>
    </row>
    <row r="853" spans="1:16">
      <c r="A853" s="2" t="s">
        <v>1690</v>
      </c>
      <c r="B853" s="3">
        <v>43900</v>
      </c>
      <c r="C853" s="2" t="s">
        <v>1691</v>
      </c>
      <c r="D853" t="s">
        <v>168</v>
      </c>
      <c r="E853" s="2">
        <v>1</v>
      </c>
      <c r="F853" s="2">
        <f>_xlfn.XLOOKUP(C853,customers!$A$1:$A$1001,customers!B852:B1852)</f>
        <v>0</v>
      </c>
      <c r="G853" s="2" t="str">
        <f>IF(_xlfn.XLOOKUP(C853,customers!$A$1:$A$1001,customers!$C$1:$C$1001,0)=0,"",(_xlfn.XLOOKUP(C853,customers!$A$1:$A$1001,customers!$C$1:$C$1001,0)))</f>
        <v>peberznn@woothemes.com</v>
      </c>
      <c r="H853" s="2" t="str">
        <f>_xlfn.XLOOKUP(C853,customers!$A$1:$A$1001,customers!$G$1:$G$1001,,0)</f>
        <v>United States</v>
      </c>
      <c r="I853" t="str" cm="1">
        <f t="array" ref="I853">INDEX(products!$A$1:$G$49,MATCH(orders!$D853,products!$A$1:$A$49,0),MATCH(orders!I$1,products!$A$1:$G$1,0))</f>
        <v>Lib</v>
      </c>
      <c r="J853" t="str" cm="1">
        <f t="array" ref="J853">INDEX(products!$A$1:$G$49,MATCH(orders!$D853,products!$A$1:$A$49,0),MATCH(orders!J$1,products!$A$1:$G$1,0))</f>
        <v>D</v>
      </c>
      <c r="K853" cm="1">
        <f t="array" ref="K853">INDEX(products!$A$1:$G$49,MATCH(orders!$D853,products!$A$1:$A$49,0),MATCH(orders!K$1,products!$A$1:$G$1,0))</f>
        <v>0.5</v>
      </c>
      <c r="L853" s="4" cm="1">
        <f t="array" ref="L853">INDEX(products!$A$1:$G$49,MATCH(orders!$D853,products!$A$1:$A$49,0),MATCH(orders!L$1,products!$A$1:$G$1,0))</f>
        <v>7.77</v>
      </c>
      <c r="M853" s="4">
        <f t="shared" si="39"/>
        <v>7.77</v>
      </c>
      <c r="N853" t="str">
        <f t="shared" si="40"/>
        <v>Liberica</v>
      </c>
      <c r="O853" t="str">
        <f t="shared" si="41"/>
        <v>Dark</v>
      </c>
      <c r="P853" s="5" t="str">
        <f>IF(_xlfn.XLOOKUP(Orders[[#This Row],[Customer ID]],customers!A853:A1852,customers!I853:I1852,"")="Yes","Yes","No")</f>
        <v>Yes</v>
      </c>
    </row>
    <row r="854" spans="1:16">
      <c r="A854" s="2" t="s">
        <v>1692</v>
      </c>
      <c r="B854" s="3">
        <v>44527</v>
      </c>
      <c r="C854" s="2" t="s">
        <v>1693</v>
      </c>
      <c r="D854" t="s">
        <v>154</v>
      </c>
      <c r="E854" s="2">
        <v>4</v>
      </c>
      <c r="F854" s="2">
        <f>_xlfn.XLOOKUP(C854,customers!$A$1:$A$1001,customers!B853:B1853)</f>
        <v>0</v>
      </c>
      <c r="G854" s="2" t="str">
        <f>IF(_xlfn.XLOOKUP(C854,customers!$A$1:$A$1001,customers!$C$1:$C$1001,0)=0,"",(_xlfn.XLOOKUP(C854,customers!$A$1:$A$1001,customers!$C$1:$C$1001,0)))</f>
        <v>bgaishno@altervista.org</v>
      </c>
      <c r="H854" s="2" t="str">
        <f>_xlfn.XLOOKUP(C854,customers!$A$1:$A$1001,customers!$G$1:$G$1001,,0)</f>
        <v>United States</v>
      </c>
      <c r="I854" t="str" cm="1">
        <f t="array" ref="I854">INDEX(products!$A$1:$G$49,MATCH(orders!$D854,products!$A$1:$A$49,0),MATCH(orders!I$1,products!$A$1:$G$1,0))</f>
        <v>Lib</v>
      </c>
      <c r="J854" t="str" cm="1">
        <f t="array" ref="J854">INDEX(products!$A$1:$G$49,MATCH(orders!$D854,products!$A$1:$A$49,0),MATCH(orders!J$1,products!$A$1:$G$1,0))</f>
        <v>D</v>
      </c>
      <c r="K854" cm="1">
        <f t="array" ref="K854">INDEX(products!$A$1:$G$49,MATCH(orders!$D854,products!$A$1:$A$49,0),MATCH(orders!K$1,products!$A$1:$G$1,0))</f>
        <v>2.5</v>
      </c>
      <c r="L854" s="4" cm="1">
        <f t="array" ref="L854">INDEX(products!$A$1:$G$49,MATCH(orders!$D854,products!$A$1:$A$49,0),MATCH(orders!L$1,products!$A$1:$G$1,0))</f>
        <v>29.785</v>
      </c>
      <c r="M854" s="4">
        <f t="shared" si="39"/>
        <v>119.14</v>
      </c>
      <c r="N854" t="str">
        <f t="shared" si="40"/>
        <v>Liberica</v>
      </c>
      <c r="O854" t="str">
        <f t="shared" si="41"/>
        <v>Dark</v>
      </c>
      <c r="P854" s="5" t="str">
        <f>IF(_xlfn.XLOOKUP(Orders[[#This Row],[Customer ID]],customers!A854:A1853,customers!I854:I1853,"")="Yes","Yes","No")</f>
        <v>Yes</v>
      </c>
    </row>
    <row r="855" spans="1:16">
      <c r="A855" s="2" t="s">
        <v>1694</v>
      </c>
      <c r="B855" s="3">
        <v>44259</v>
      </c>
      <c r="C855" s="2" t="s">
        <v>1695</v>
      </c>
      <c r="D855" t="s">
        <v>72</v>
      </c>
      <c r="E855" s="2">
        <v>2</v>
      </c>
      <c r="F855" s="2">
        <f>_xlfn.XLOOKUP(C855,customers!$A$1:$A$1001,customers!B854:B1854)</f>
        <v>0</v>
      </c>
      <c r="G855" s="2" t="str">
        <f>IF(_xlfn.XLOOKUP(C855,customers!$A$1:$A$1001,customers!$C$1:$C$1001,0)=0,"",(_xlfn.XLOOKUP(C855,customers!$A$1:$A$1001,customers!$C$1:$C$1001,0)))</f>
        <v>ldantonnp@miitbeian.gov.cn</v>
      </c>
      <c r="H855" s="2" t="str">
        <f>_xlfn.XLOOKUP(C855,customers!$A$1:$A$1001,customers!$G$1:$G$1001,,0)</f>
        <v>United States</v>
      </c>
      <c r="I855" t="str" cm="1">
        <f t="array" ref="I855">INDEX(products!$A$1:$G$49,MATCH(orders!$D855,products!$A$1:$A$49,0),MATCH(orders!I$1,products!$A$1:$G$1,0))</f>
        <v>Ara</v>
      </c>
      <c r="J855" t="str" cm="1">
        <f t="array" ref="J855">INDEX(products!$A$1:$G$49,MATCH(orders!$D855,products!$A$1:$A$49,0),MATCH(orders!J$1,products!$A$1:$G$1,0))</f>
        <v>D</v>
      </c>
      <c r="K855" cm="1">
        <f t="array" ref="K855">INDEX(products!$A$1:$G$49,MATCH(orders!$D855,products!$A$1:$A$49,0),MATCH(orders!K$1,products!$A$1:$G$1,0))</f>
        <v>1</v>
      </c>
      <c r="L855" s="4" cm="1">
        <f t="array" ref="L855">INDEX(products!$A$1:$G$49,MATCH(orders!$D855,products!$A$1:$A$49,0),MATCH(orders!L$1,products!$A$1:$G$1,0))</f>
        <v>9.95</v>
      </c>
      <c r="M855" s="4">
        <f t="shared" si="39"/>
        <v>19.9</v>
      </c>
      <c r="N855" t="str">
        <f t="shared" si="40"/>
        <v>Arabica</v>
      </c>
      <c r="O855" t="str">
        <f t="shared" si="41"/>
        <v>Dark</v>
      </c>
      <c r="P855" s="5" t="str">
        <f>IF(_xlfn.XLOOKUP(Orders[[#This Row],[Customer ID]],customers!A855:A1854,customers!I855:I1854,"")="Yes","Yes","No")</f>
        <v>No</v>
      </c>
    </row>
    <row r="856" spans="1:16">
      <c r="A856" s="2" t="s">
        <v>1696</v>
      </c>
      <c r="B856" s="3">
        <v>44516</v>
      </c>
      <c r="C856" s="2" t="s">
        <v>1697</v>
      </c>
      <c r="D856" t="s">
        <v>202</v>
      </c>
      <c r="E856" s="2">
        <v>5</v>
      </c>
      <c r="F856" s="2">
        <f>_xlfn.XLOOKUP(C856,customers!$A$1:$A$1001,customers!B855:B1855)</f>
        <v>0</v>
      </c>
      <c r="G856" s="2" t="str">
        <f>IF(_xlfn.XLOOKUP(C856,customers!$A$1:$A$1001,customers!$C$1:$C$1001,0)=0,"",(_xlfn.XLOOKUP(C856,customers!$A$1:$A$1001,customers!$C$1:$C$1001,0)))</f>
        <v>smorrallnq@answers.com</v>
      </c>
      <c r="H856" s="2" t="str">
        <f>_xlfn.XLOOKUP(C856,customers!$A$1:$A$1001,customers!$G$1:$G$1001,,0)</f>
        <v>United States</v>
      </c>
      <c r="I856" t="str" cm="1">
        <f t="array" ref="I856">INDEX(products!$A$1:$G$49,MATCH(orders!$D856,products!$A$1:$A$49,0),MATCH(orders!I$1,products!$A$1:$G$1,0))</f>
        <v>Rob</v>
      </c>
      <c r="J856" t="str" cm="1">
        <f t="array" ref="J856">INDEX(products!$A$1:$G$49,MATCH(orders!$D856,products!$A$1:$A$49,0),MATCH(orders!J$1,products!$A$1:$G$1,0))</f>
        <v>L</v>
      </c>
      <c r="K856" cm="1">
        <f t="array" ref="K856">INDEX(products!$A$1:$G$49,MATCH(orders!$D856,products!$A$1:$A$49,0),MATCH(orders!K$1,products!$A$1:$G$1,0))</f>
        <v>0.5</v>
      </c>
      <c r="L856" s="4" cm="1">
        <f t="array" ref="L856">INDEX(products!$A$1:$G$49,MATCH(orders!$D856,products!$A$1:$A$49,0),MATCH(orders!L$1,products!$A$1:$G$1,0))</f>
        <v>7.17</v>
      </c>
      <c r="M856" s="4">
        <f t="shared" si="39"/>
        <v>35.85</v>
      </c>
      <c r="N856" t="str">
        <f t="shared" si="40"/>
        <v>Robusta</v>
      </c>
      <c r="O856" t="str">
        <f t="shared" si="41"/>
        <v>Light</v>
      </c>
      <c r="P856" s="5" t="str">
        <f>IF(_xlfn.XLOOKUP(Orders[[#This Row],[Customer ID]],customers!A856:A1855,customers!I856:I1855,"")="Yes","Yes","No")</f>
        <v>Yes</v>
      </c>
    </row>
    <row r="857" spans="1:16">
      <c r="A857" s="2" t="s">
        <v>1698</v>
      </c>
      <c r="B857" s="3">
        <v>43632</v>
      </c>
      <c r="C857" s="2" t="s">
        <v>1699</v>
      </c>
      <c r="D857" t="s">
        <v>154</v>
      </c>
      <c r="E857" s="2">
        <v>3</v>
      </c>
      <c r="F857" s="2">
        <f>_xlfn.XLOOKUP(C857,customers!$A$1:$A$1001,customers!B856:B1856)</f>
        <v>0</v>
      </c>
      <c r="G857" s="2" t="str">
        <f>IF(_xlfn.XLOOKUP(C857,customers!$A$1:$A$1001,customers!$C$1:$C$1001,0)=0,"",(_xlfn.XLOOKUP(C857,customers!$A$1:$A$1001,customers!$C$1:$C$1001,0)))</f>
        <v>dcrownshawnr@photobucket.com</v>
      </c>
      <c r="H857" s="2" t="str">
        <f>_xlfn.XLOOKUP(C857,customers!$A$1:$A$1001,customers!$G$1:$G$1001,,0)</f>
        <v>United States</v>
      </c>
      <c r="I857" t="str" cm="1">
        <f t="array" ref="I857">INDEX(products!$A$1:$G$49,MATCH(orders!$D857,products!$A$1:$A$49,0),MATCH(orders!I$1,products!$A$1:$G$1,0))</f>
        <v>Lib</v>
      </c>
      <c r="J857" t="str" cm="1">
        <f t="array" ref="J857">INDEX(products!$A$1:$G$49,MATCH(orders!$D857,products!$A$1:$A$49,0),MATCH(orders!J$1,products!$A$1:$G$1,0))</f>
        <v>D</v>
      </c>
      <c r="K857" cm="1">
        <f t="array" ref="K857">INDEX(products!$A$1:$G$49,MATCH(orders!$D857,products!$A$1:$A$49,0),MATCH(orders!K$1,products!$A$1:$G$1,0))</f>
        <v>2.5</v>
      </c>
      <c r="L857" s="4" cm="1">
        <f t="array" ref="L857">INDEX(products!$A$1:$G$49,MATCH(orders!$D857,products!$A$1:$A$49,0),MATCH(orders!L$1,products!$A$1:$G$1,0))</f>
        <v>29.785</v>
      </c>
      <c r="M857" s="4">
        <f t="shared" si="39"/>
        <v>89.355</v>
      </c>
      <c r="N857" t="str">
        <f t="shared" si="40"/>
        <v>Liberica</v>
      </c>
      <c r="O857" t="str">
        <f t="shared" si="41"/>
        <v>Dark</v>
      </c>
      <c r="P857" s="5" t="str">
        <f>IF(_xlfn.XLOOKUP(Orders[[#This Row],[Customer ID]],customers!A857:A1856,customers!I857:I1856,"")="Yes","Yes","No")</f>
        <v>No</v>
      </c>
    </row>
    <row r="858" spans="1:16">
      <c r="A858" s="2" t="s">
        <v>1700</v>
      </c>
      <c r="B858" s="3">
        <v>44031</v>
      </c>
      <c r="C858" s="2" t="s">
        <v>1645</v>
      </c>
      <c r="D858" t="s">
        <v>122</v>
      </c>
      <c r="E858" s="2">
        <v>2</v>
      </c>
      <c r="F858" s="2">
        <f>_xlfn.XLOOKUP(C858,customers!$A$1:$A$1001,customers!B857:B1857)</f>
        <v>0</v>
      </c>
      <c r="G858" s="2" t="str">
        <f>IF(_xlfn.XLOOKUP(C858,customers!$A$1:$A$1001,customers!$C$1:$C$1001,0)=0,"",(_xlfn.XLOOKUP(C858,customers!$A$1:$A$1001,customers!$C$1:$C$1001,0)))</f>
        <v>oskermen3@hatena.ne.jp</v>
      </c>
      <c r="H858" s="2" t="str">
        <f>_xlfn.XLOOKUP(C858,customers!$A$1:$A$1001,customers!$G$1:$G$1001,,0)</f>
        <v>United States</v>
      </c>
      <c r="I858" t="str" cm="1">
        <f t="array" ref="I858">INDEX(products!$A$1:$G$49,MATCH(orders!$D858,products!$A$1:$A$49,0),MATCH(orders!I$1,products!$A$1:$G$1,0))</f>
        <v>Lib</v>
      </c>
      <c r="J858" t="str" cm="1">
        <f t="array" ref="J858">INDEX(products!$A$1:$G$49,MATCH(orders!$D858,products!$A$1:$A$49,0),MATCH(orders!J$1,products!$A$1:$G$1,0))</f>
        <v>M</v>
      </c>
      <c r="K858" cm="1">
        <f t="array" ref="K858">INDEX(products!$A$1:$G$49,MATCH(orders!$D858,products!$A$1:$A$49,0),MATCH(orders!K$1,products!$A$1:$G$1,0))</f>
        <v>0.2</v>
      </c>
      <c r="L858" s="4" cm="1">
        <f t="array" ref="L858">INDEX(products!$A$1:$G$49,MATCH(orders!$D858,products!$A$1:$A$49,0),MATCH(orders!L$1,products!$A$1:$G$1,0))</f>
        <v>4.365</v>
      </c>
      <c r="M858" s="4">
        <f t="shared" si="39"/>
        <v>8.73</v>
      </c>
      <c r="N858" t="str">
        <f t="shared" si="40"/>
        <v>Liberica</v>
      </c>
      <c r="O858" t="str">
        <f t="shared" si="41"/>
        <v>Medium</v>
      </c>
      <c r="P858" s="5" t="str">
        <f>IF(_xlfn.XLOOKUP(Orders[[#This Row],[Customer ID]],customers!A858:A1857,customers!I858:I1857,"")="Yes","Yes","No")</f>
        <v>No</v>
      </c>
    </row>
    <row r="859" spans="1:16">
      <c r="A859" s="2" t="s">
        <v>1701</v>
      </c>
      <c r="B859" s="3">
        <v>43889</v>
      </c>
      <c r="C859" s="2" t="s">
        <v>1702</v>
      </c>
      <c r="D859" t="s">
        <v>55</v>
      </c>
      <c r="E859" s="2">
        <v>5</v>
      </c>
      <c r="F859" s="2">
        <f>_xlfn.XLOOKUP(C859,customers!$A$1:$A$1001,customers!B858:B1858)</f>
        <v>0</v>
      </c>
      <c r="G859" s="2" t="str">
        <f>IF(_xlfn.XLOOKUP(C859,customers!$A$1:$A$1001,customers!$C$1:$C$1001,0)=0,"",(_xlfn.XLOOKUP(C859,customers!$A$1:$A$1001,customers!$C$1:$C$1001,0)))</f>
        <v>jreddochnt@sun.com</v>
      </c>
      <c r="H859" s="2" t="str">
        <f>_xlfn.XLOOKUP(C859,customers!$A$1:$A$1001,customers!$G$1:$G$1001,,0)</f>
        <v>United States</v>
      </c>
      <c r="I859" t="str" cm="1">
        <f t="array" ref="I859">INDEX(products!$A$1:$G$49,MATCH(orders!$D859,products!$A$1:$A$49,0),MATCH(orders!I$1,products!$A$1:$G$1,0))</f>
        <v>Rob</v>
      </c>
      <c r="J859" t="str" cm="1">
        <f t="array" ref="J859">INDEX(products!$A$1:$G$49,MATCH(orders!$D859,products!$A$1:$A$49,0),MATCH(orders!J$1,products!$A$1:$G$1,0))</f>
        <v>L</v>
      </c>
      <c r="K859" cm="1">
        <f t="array" ref="K859">INDEX(products!$A$1:$G$49,MATCH(orders!$D859,products!$A$1:$A$49,0),MATCH(orders!K$1,products!$A$1:$G$1,0))</f>
        <v>2.5</v>
      </c>
      <c r="L859" s="4" cm="1">
        <f t="array" ref="L859">INDEX(products!$A$1:$G$49,MATCH(orders!$D859,products!$A$1:$A$49,0),MATCH(orders!L$1,products!$A$1:$G$1,0))</f>
        <v>27.485</v>
      </c>
      <c r="M859" s="4">
        <f t="shared" si="39"/>
        <v>137.425</v>
      </c>
      <c r="N859" t="str">
        <f t="shared" si="40"/>
        <v>Robusta</v>
      </c>
      <c r="O859" t="str">
        <f t="shared" si="41"/>
        <v>Light</v>
      </c>
      <c r="P859" s="5" t="str">
        <f>IF(_xlfn.XLOOKUP(Orders[[#This Row],[Customer ID]],customers!A859:A1858,customers!I859:I1858,"")="Yes","Yes","No")</f>
        <v>No</v>
      </c>
    </row>
    <row r="860" spans="1:16">
      <c r="A860" s="2" t="s">
        <v>1703</v>
      </c>
      <c r="B860" s="3">
        <v>43638</v>
      </c>
      <c r="C860" s="2" t="s">
        <v>1704</v>
      </c>
      <c r="D860" t="s">
        <v>123</v>
      </c>
      <c r="E860" s="2">
        <v>4</v>
      </c>
      <c r="F860" s="2">
        <f>_xlfn.XLOOKUP(C860,customers!$A$1:$A$1001,customers!B859:B1859)</f>
        <v>0</v>
      </c>
      <c r="G860" s="2" t="str">
        <f>IF(_xlfn.XLOOKUP(C860,customers!$A$1:$A$1001,customers!$C$1:$C$1001,0)=0,"",(_xlfn.XLOOKUP(C860,customers!$A$1:$A$1001,customers!$C$1:$C$1001,0)))</f>
        <v>stitleynu@whitehouse.gov</v>
      </c>
      <c r="H860" s="2" t="str">
        <f>_xlfn.XLOOKUP(C860,customers!$A$1:$A$1001,customers!$G$1:$G$1001,,0)</f>
        <v>United States</v>
      </c>
      <c r="I860" t="str" cm="1">
        <f t="array" ref="I860">INDEX(products!$A$1:$G$49,MATCH(orders!$D860,products!$A$1:$A$49,0),MATCH(orders!I$1,products!$A$1:$G$1,0))</f>
        <v>Lib</v>
      </c>
      <c r="J860" t="str" cm="1">
        <f t="array" ref="J860">INDEX(products!$A$1:$G$49,MATCH(orders!$D860,products!$A$1:$A$49,0),MATCH(orders!J$1,products!$A$1:$G$1,0))</f>
        <v>M</v>
      </c>
      <c r="K860" cm="1">
        <f t="array" ref="K860">INDEX(products!$A$1:$G$49,MATCH(orders!$D860,products!$A$1:$A$49,0),MATCH(orders!K$1,products!$A$1:$G$1,0))</f>
        <v>0.5</v>
      </c>
      <c r="L860" s="4" cm="1">
        <f t="array" ref="L860">INDEX(products!$A$1:$G$49,MATCH(orders!$D860,products!$A$1:$A$49,0),MATCH(orders!L$1,products!$A$1:$G$1,0))</f>
        <v>8.73</v>
      </c>
      <c r="M860" s="4">
        <f t="shared" si="39"/>
        <v>34.92</v>
      </c>
      <c r="N860" t="str">
        <f t="shared" si="40"/>
        <v>Liberica</v>
      </c>
      <c r="O860" t="str">
        <f t="shared" si="41"/>
        <v>Medium</v>
      </c>
      <c r="P860" s="5" t="str">
        <f>IF(_xlfn.XLOOKUP(Orders[[#This Row],[Customer ID]],customers!A860:A1859,customers!I860:I1859,"")="Yes","Yes","No")</f>
        <v>No</v>
      </c>
    </row>
    <row r="861" spans="1:16">
      <c r="A861" s="2" t="s">
        <v>1705</v>
      </c>
      <c r="B861" s="3">
        <v>43716</v>
      </c>
      <c r="C861" s="2" t="s">
        <v>1706</v>
      </c>
      <c r="D861" t="s">
        <v>249</v>
      </c>
      <c r="E861" s="2">
        <v>6</v>
      </c>
      <c r="F861" s="2">
        <f>_xlfn.XLOOKUP(C861,customers!$A$1:$A$1001,customers!B860:B1860)</f>
        <v>0</v>
      </c>
      <c r="G861" s="2" t="str">
        <f>IF(_xlfn.XLOOKUP(C861,customers!$A$1:$A$1001,customers!$C$1:$C$1001,0)=0,"",(_xlfn.XLOOKUP(C861,customers!$A$1:$A$1001,customers!$C$1:$C$1001,0)))</f>
        <v>rsimaonv@simplemachines.org</v>
      </c>
      <c r="H861" s="2" t="str">
        <f>_xlfn.XLOOKUP(C861,customers!$A$1:$A$1001,customers!$G$1:$G$1001,,0)</f>
        <v>United States</v>
      </c>
      <c r="I861" t="str" cm="1">
        <f t="array" ref="I861">INDEX(products!$A$1:$G$49,MATCH(orders!$D861,products!$A$1:$A$49,0),MATCH(orders!I$1,products!$A$1:$G$1,0))</f>
        <v>Ara</v>
      </c>
      <c r="J861" t="str" cm="1">
        <f t="array" ref="J861">INDEX(products!$A$1:$G$49,MATCH(orders!$D861,products!$A$1:$A$49,0),MATCH(orders!J$1,products!$A$1:$G$1,0))</f>
        <v>L</v>
      </c>
      <c r="K861" cm="1">
        <f t="array" ref="K861">INDEX(products!$A$1:$G$49,MATCH(orders!$D861,products!$A$1:$A$49,0),MATCH(orders!K$1,products!$A$1:$G$1,0))</f>
        <v>2.5</v>
      </c>
      <c r="L861" s="4" cm="1">
        <f t="array" ref="L861">INDEX(products!$A$1:$G$49,MATCH(orders!$D861,products!$A$1:$A$49,0),MATCH(orders!L$1,products!$A$1:$G$1,0))</f>
        <v>29.785</v>
      </c>
      <c r="M861" s="4">
        <f t="shared" si="39"/>
        <v>178.71</v>
      </c>
      <c r="N861" t="str">
        <f t="shared" si="40"/>
        <v>Arabica</v>
      </c>
      <c r="O861" t="str">
        <f t="shared" si="41"/>
        <v>Light</v>
      </c>
      <c r="P861" s="5" t="str">
        <f>IF(_xlfn.XLOOKUP(Orders[[#This Row],[Customer ID]],customers!A861:A1860,customers!I861:I1860,"")="Yes","Yes","No")</f>
        <v>No</v>
      </c>
    </row>
    <row r="862" spans="1:16">
      <c r="A862" s="2" t="s">
        <v>1707</v>
      </c>
      <c r="B862" s="3">
        <v>44707</v>
      </c>
      <c r="C862" s="2" t="s">
        <v>1708</v>
      </c>
      <c r="D862" t="s">
        <v>216</v>
      </c>
      <c r="E862" s="2">
        <v>1</v>
      </c>
      <c r="F862" s="2">
        <f>_xlfn.XLOOKUP(C862,customers!$A$1:$A$1001,customers!B861:B1861)</f>
        <v>0</v>
      </c>
      <c r="G862" s="2" t="str">
        <f>IF(_xlfn.XLOOKUP(C862,customers!$A$1:$A$1001,customers!$C$1:$C$1001,0)=0,"",(_xlfn.XLOOKUP(C862,customers!$A$1:$A$1001,customers!$C$1:$C$1001,0)))</f>
        <v/>
      </c>
      <c r="H862" s="2" t="str">
        <f>_xlfn.XLOOKUP(C862,customers!$A$1:$A$1001,customers!$G$1:$G$1001,,0)</f>
        <v>United States</v>
      </c>
      <c r="I862" t="str" cm="1">
        <f t="array" ref="I862">INDEX(products!$A$1:$G$49,MATCH(orders!$D862,products!$A$1:$A$49,0),MATCH(orders!I$1,products!$A$1:$G$1,0))</f>
        <v>Ara</v>
      </c>
      <c r="J862" t="str" cm="1">
        <f t="array" ref="J862">INDEX(products!$A$1:$G$49,MATCH(orders!$D862,products!$A$1:$A$49,0),MATCH(orders!J$1,products!$A$1:$G$1,0))</f>
        <v>M</v>
      </c>
      <c r="K862" cm="1">
        <f t="array" ref="K862">INDEX(products!$A$1:$G$49,MATCH(orders!$D862,products!$A$1:$A$49,0),MATCH(orders!K$1,products!$A$1:$G$1,0))</f>
        <v>2.5</v>
      </c>
      <c r="L862" s="4" cm="1">
        <f t="array" ref="L862">INDEX(products!$A$1:$G$49,MATCH(orders!$D862,products!$A$1:$A$49,0),MATCH(orders!L$1,products!$A$1:$G$1,0))</f>
        <v>25.875</v>
      </c>
      <c r="M862" s="4">
        <f t="shared" si="39"/>
        <v>25.875</v>
      </c>
      <c r="N862" t="str">
        <f t="shared" si="40"/>
        <v>Arabica</v>
      </c>
      <c r="O862" t="str">
        <f t="shared" si="41"/>
        <v>Medium</v>
      </c>
      <c r="P862" s="5" t="str">
        <f>IF(_xlfn.XLOOKUP(Orders[[#This Row],[Customer ID]],customers!A862:A1861,customers!I862:I1861,"")="Yes","Yes","No")</f>
        <v>No</v>
      </c>
    </row>
    <row r="863" spans="1:16">
      <c r="A863" s="2" t="s">
        <v>1709</v>
      </c>
      <c r="B863" s="3">
        <v>43802</v>
      </c>
      <c r="C863" s="2" t="s">
        <v>1710</v>
      </c>
      <c r="D863" t="s">
        <v>58</v>
      </c>
      <c r="E863" s="2">
        <v>6</v>
      </c>
      <c r="F863" s="2">
        <f>_xlfn.XLOOKUP(C863,customers!$A$1:$A$1001,customers!B862:B1862)</f>
        <v>0</v>
      </c>
      <c r="G863" s="2" t="str">
        <f>IF(_xlfn.XLOOKUP(C863,customers!$A$1:$A$1001,customers!$C$1:$C$1001,0)=0,"",(_xlfn.XLOOKUP(C863,customers!$A$1:$A$1001,customers!$C$1:$C$1001,0)))</f>
        <v>nchisholmnx@example.com</v>
      </c>
      <c r="H863" s="2" t="str">
        <f>_xlfn.XLOOKUP(C863,customers!$A$1:$A$1001,customers!$G$1:$G$1001,,0)</f>
        <v>United States</v>
      </c>
      <c r="I863" t="str" cm="1">
        <f t="array" ref="I863">INDEX(products!$A$1:$G$49,MATCH(orders!$D863,products!$A$1:$A$49,0),MATCH(orders!I$1,products!$A$1:$G$1,0))</f>
        <v>Lib</v>
      </c>
      <c r="J863" t="str" cm="1">
        <f t="array" ref="J863">INDEX(products!$A$1:$G$49,MATCH(orders!$D863,products!$A$1:$A$49,0),MATCH(orders!J$1,products!$A$1:$G$1,0))</f>
        <v>D</v>
      </c>
      <c r="K863" cm="1">
        <f t="array" ref="K863">INDEX(products!$A$1:$G$49,MATCH(orders!$D863,products!$A$1:$A$49,0),MATCH(orders!K$1,products!$A$1:$G$1,0))</f>
        <v>1</v>
      </c>
      <c r="L863" s="4" cm="1">
        <f t="array" ref="L863">INDEX(products!$A$1:$G$49,MATCH(orders!$D863,products!$A$1:$A$49,0),MATCH(orders!L$1,products!$A$1:$G$1,0))</f>
        <v>12.95</v>
      </c>
      <c r="M863" s="4">
        <f t="shared" si="39"/>
        <v>77.7</v>
      </c>
      <c r="N863" t="str">
        <f t="shared" si="40"/>
        <v>Liberica</v>
      </c>
      <c r="O863" t="str">
        <f t="shared" si="41"/>
        <v>Dark</v>
      </c>
      <c r="P863" s="5" t="str">
        <f>IF(_xlfn.XLOOKUP(Orders[[#This Row],[Customer ID]],customers!A863:A1862,customers!I863:I1862,"")="Yes","Yes","No")</f>
        <v>Yes</v>
      </c>
    </row>
    <row r="864" spans="1:16">
      <c r="A864" s="2" t="s">
        <v>1711</v>
      </c>
      <c r="B864" s="3">
        <v>43725</v>
      </c>
      <c r="C864" s="2" t="s">
        <v>1712</v>
      </c>
      <c r="D864" t="s">
        <v>47</v>
      </c>
      <c r="E864" s="2">
        <v>1</v>
      </c>
      <c r="F864" s="2">
        <f>_xlfn.XLOOKUP(C864,customers!$A$1:$A$1001,customers!B863:B1863)</f>
        <v>0</v>
      </c>
      <c r="G864" s="2" t="str">
        <f>IF(_xlfn.XLOOKUP(C864,customers!$A$1:$A$1001,customers!$C$1:$C$1001,0)=0,"",(_xlfn.XLOOKUP(C864,customers!$A$1:$A$1001,customers!$C$1:$C$1001,0)))</f>
        <v>goatsny@live.com</v>
      </c>
      <c r="H864" s="2" t="str">
        <f>_xlfn.XLOOKUP(C864,customers!$A$1:$A$1001,customers!$G$1:$G$1001,,0)</f>
        <v>United States</v>
      </c>
      <c r="I864" t="str" cm="1">
        <f t="array" ref="I864">INDEX(products!$A$1:$G$49,MATCH(orders!$D864,products!$A$1:$A$49,0),MATCH(orders!I$1,products!$A$1:$G$1,0))</f>
        <v>Rob</v>
      </c>
      <c r="J864" t="str" cm="1">
        <f t="array" ref="J864">INDEX(products!$A$1:$G$49,MATCH(orders!$D864,products!$A$1:$A$49,0),MATCH(orders!J$1,products!$A$1:$G$1,0))</f>
        <v>M</v>
      </c>
      <c r="K864" cm="1">
        <f t="array" ref="K864">INDEX(products!$A$1:$G$49,MATCH(orders!$D864,products!$A$1:$A$49,0),MATCH(orders!K$1,products!$A$1:$G$1,0))</f>
        <v>1</v>
      </c>
      <c r="L864" s="4" cm="1">
        <f t="array" ref="L864">INDEX(products!$A$1:$G$49,MATCH(orders!$D864,products!$A$1:$A$49,0),MATCH(orders!L$1,products!$A$1:$G$1,0))</f>
        <v>9.95</v>
      </c>
      <c r="M864" s="4">
        <f t="shared" si="39"/>
        <v>9.95</v>
      </c>
      <c r="N864" t="str">
        <f t="shared" si="40"/>
        <v>Robusta</v>
      </c>
      <c r="O864" t="str">
        <f t="shared" si="41"/>
        <v>Medium</v>
      </c>
      <c r="P864" s="5" t="str">
        <f>IF(_xlfn.XLOOKUP(Orders[[#This Row],[Customer ID]],customers!A864:A1863,customers!I864:I1863,"")="Yes","Yes","No")</f>
        <v>Yes</v>
      </c>
    </row>
    <row r="865" spans="1:16">
      <c r="A865" s="2" t="s">
        <v>1713</v>
      </c>
      <c r="B865" s="3">
        <v>44712</v>
      </c>
      <c r="C865" s="2" t="s">
        <v>1714</v>
      </c>
      <c r="D865" t="s">
        <v>141</v>
      </c>
      <c r="E865" s="2">
        <v>2</v>
      </c>
      <c r="F865" s="2">
        <f>_xlfn.XLOOKUP(C865,customers!$A$1:$A$1001,customers!B864:B1864)</f>
        <v>0</v>
      </c>
      <c r="G865" s="2" t="str">
        <f>IF(_xlfn.XLOOKUP(C865,customers!$A$1:$A$1001,customers!$C$1:$C$1001,0)=0,"",(_xlfn.XLOOKUP(C865,customers!$A$1:$A$1001,customers!$C$1:$C$1001,0)))</f>
        <v>mbirkinnz@java.com</v>
      </c>
      <c r="H865" s="2" t="str">
        <f>_xlfn.XLOOKUP(C865,customers!$A$1:$A$1001,customers!$G$1:$G$1001,,0)</f>
        <v>United States</v>
      </c>
      <c r="I865" t="str" cm="1">
        <f t="array" ref="I865">INDEX(products!$A$1:$G$49,MATCH(orders!$D865,products!$A$1:$A$49,0),MATCH(orders!I$1,products!$A$1:$G$1,0))</f>
        <v>Lib</v>
      </c>
      <c r="J865" t="str" cm="1">
        <f t="array" ref="J865">INDEX(products!$A$1:$G$49,MATCH(orders!$D865,products!$A$1:$A$49,0),MATCH(orders!J$1,products!$A$1:$G$1,0))</f>
        <v>M</v>
      </c>
      <c r="K865" cm="1">
        <f t="array" ref="K865">INDEX(products!$A$1:$G$49,MATCH(orders!$D865,products!$A$1:$A$49,0),MATCH(orders!K$1,products!$A$1:$G$1,0))</f>
        <v>1</v>
      </c>
      <c r="L865" s="4" cm="1">
        <f t="array" ref="L865">INDEX(products!$A$1:$G$49,MATCH(orders!$D865,products!$A$1:$A$49,0),MATCH(orders!L$1,products!$A$1:$G$1,0))</f>
        <v>14.55</v>
      </c>
      <c r="M865" s="4">
        <f t="shared" si="39"/>
        <v>29.1</v>
      </c>
      <c r="N865" t="str">
        <f t="shared" si="40"/>
        <v>Liberica</v>
      </c>
      <c r="O865" t="str">
        <f t="shared" si="41"/>
        <v>Medium</v>
      </c>
      <c r="P865" s="5" t="str">
        <f>IF(_xlfn.XLOOKUP(Orders[[#This Row],[Customer ID]],customers!A865:A1864,customers!I865:I1864,"")="Yes","Yes","No")</f>
        <v>Yes</v>
      </c>
    </row>
    <row r="866" spans="1:16">
      <c r="A866" s="2" t="s">
        <v>1715</v>
      </c>
      <c r="B866" s="3">
        <v>43759</v>
      </c>
      <c r="C866" s="2" t="s">
        <v>1716</v>
      </c>
      <c r="D866" t="s">
        <v>227</v>
      </c>
      <c r="E866" s="2">
        <v>6</v>
      </c>
      <c r="F866" s="2">
        <f>_xlfn.XLOOKUP(C866,customers!$A$1:$A$1001,customers!B865:B1865)</f>
        <v>0</v>
      </c>
      <c r="G866" s="2" t="str">
        <f>IF(_xlfn.XLOOKUP(C866,customers!$A$1:$A$1001,customers!$C$1:$C$1001,0)=0,"",(_xlfn.XLOOKUP(C866,customers!$A$1:$A$1001,customers!$C$1:$C$1001,0)))</f>
        <v>rpysono0@constantcontact.com</v>
      </c>
      <c r="H866" s="2" t="str">
        <f>_xlfn.XLOOKUP(C866,customers!$A$1:$A$1001,customers!$G$1:$G$1001,,0)</f>
        <v>Ireland</v>
      </c>
      <c r="I866" t="str" cm="1">
        <f t="array" ref="I866">INDEX(products!$A$1:$G$49,MATCH(orders!$D866,products!$A$1:$A$49,0),MATCH(orders!I$1,products!$A$1:$G$1,0))</f>
        <v>Rob</v>
      </c>
      <c r="J866" t="str" cm="1">
        <f t="array" ref="J866">INDEX(products!$A$1:$G$49,MATCH(orders!$D866,products!$A$1:$A$49,0),MATCH(orders!J$1,products!$A$1:$G$1,0))</f>
        <v>L</v>
      </c>
      <c r="K866" cm="1">
        <f t="array" ref="K866">INDEX(products!$A$1:$G$49,MATCH(orders!$D866,products!$A$1:$A$49,0),MATCH(orders!K$1,products!$A$1:$G$1,0))</f>
        <v>0.2</v>
      </c>
      <c r="L866" s="4" cm="1">
        <f t="array" ref="L866">INDEX(products!$A$1:$G$49,MATCH(orders!$D866,products!$A$1:$A$49,0),MATCH(orders!L$1,products!$A$1:$G$1,0))</f>
        <v>3.585</v>
      </c>
      <c r="M866" s="4">
        <f t="shared" si="39"/>
        <v>21.51</v>
      </c>
      <c r="N866" t="str">
        <f t="shared" si="40"/>
        <v>Robusta</v>
      </c>
      <c r="O866" t="str">
        <f t="shared" si="41"/>
        <v>Light</v>
      </c>
      <c r="P866" s="5" t="str">
        <f>IF(_xlfn.XLOOKUP(Orders[[#This Row],[Customer ID]],customers!A866:A1865,customers!I866:I1865,"")="Yes","Yes","No")</f>
        <v>No</v>
      </c>
    </row>
    <row r="867" spans="1:16">
      <c r="A867" s="2" t="s">
        <v>1717</v>
      </c>
      <c r="B867" s="3">
        <v>44675</v>
      </c>
      <c r="C867" s="2" t="s">
        <v>1718</v>
      </c>
      <c r="D867" t="s">
        <v>112</v>
      </c>
      <c r="E867" s="2">
        <v>1</v>
      </c>
      <c r="F867" s="2">
        <f>_xlfn.XLOOKUP(C867,customers!$A$1:$A$1001,customers!B866:B1866)</f>
        <v>0</v>
      </c>
      <c r="G867" s="2" t="str">
        <f>IF(_xlfn.XLOOKUP(C867,customers!$A$1:$A$1001,customers!$C$1:$C$1001,0)=0,"",(_xlfn.XLOOKUP(C867,customers!$A$1:$A$1001,customers!$C$1:$C$1001,0)))</f>
        <v>mmacconnechieo9@reuters.com</v>
      </c>
      <c r="H867" s="2" t="str">
        <f>_xlfn.XLOOKUP(C867,customers!$A$1:$A$1001,customers!$G$1:$G$1001,,0)</f>
        <v>United States</v>
      </c>
      <c r="I867" t="str" cm="1">
        <f t="array" ref="I867">INDEX(products!$A$1:$G$49,MATCH(orders!$D867,products!$A$1:$A$49,0),MATCH(orders!I$1,products!$A$1:$G$1,0))</f>
        <v>Ara</v>
      </c>
      <c r="J867" t="str" cm="1">
        <f t="array" ref="J867">INDEX(products!$A$1:$G$49,MATCH(orders!$D867,products!$A$1:$A$49,0),MATCH(orders!J$1,products!$A$1:$G$1,0))</f>
        <v>M</v>
      </c>
      <c r="K867" cm="1">
        <f t="array" ref="K867">INDEX(products!$A$1:$G$49,MATCH(orders!$D867,products!$A$1:$A$49,0),MATCH(orders!K$1,products!$A$1:$G$1,0))</f>
        <v>0.5</v>
      </c>
      <c r="L867" s="4" cm="1">
        <f t="array" ref="L867">INDEX(products!$A$1:$G$49,MATCH(orders!$D867,products!$A$1:$A$49,0),MATCH(orders!L$1,products!$A$1:$G$1,0))</f>
        <v>6.75</v>
      </c>
      <c r="M867" s="4">
        <f t="shared" si="39"/>
        <v>6.75</v>
      </c>
      <c r="N867" t="str">
        <f t="shared" si="40"/>
        <v>Arabica</v>
      </c>
      <c r="O867" t="str">
        <f t="shared" si="41"/>
        <v>Medium</v>
      </c>
      <c r="P867" s="5" t="str">
        <f>IF(_xlfn.XLOOKUP(Orders[[#This Row],[Customer ID]],customers!A867:A1866,customers!I867:I1866,"")="Yes","Yes","No")</f>
        <v>Yes</v>
      </c>
    </row>
    <row r="868" spans="1:16">
      <c r="A868" s="2" t="s">
        <v>1719</v>
      </c>
      <c r="B868" s="3">
        <v>44209</v>
      </c>
      <c r="C868" s="2" t="s">
        <v>1720</v>
      </c>
      <c r="D868" t="s">
        <v>117</v>
      </c>
      <c r="E868" s="2">
        <v>3</v>
      </c>
      <c r="F868" s="2">
        <f>_xlfn.XLOOKUP(C868,customers!$A$1:$A$1001,customers!B867:B1867)</f>
        <v>0</v>
      </c>
      <c r="G868" s="2" t="str">
        <f>IF(_xlfn.XLOOKUP(C868,customers!$A$1:$A$1001,customers!$C$1:$C$1001,0)=0,"",(_xlfn.XLOOKUP(C868,customers!$A$1:$A$1001,customers!$C$1:$C$1001,0)))</f>
        <v>rtreachero2@usa.gov</v>
      </c>
      <c r="H868" s="2" t="str">
        <f>_xlfn.XLOOKUP(C868,customers!$A$1:$A$1001,customers!$G$1:$G$1001,,0)</f>
        <v>Ireland</v>
      </c>
      <c r="I868" t="str" cm="1">
        <f t="array" ref="I868">INDEX(products!$A$1:$G$49,MATCH(orders!$D868,products!$A$1:$A$49,0),MATCH(orders!I$1,products!$A$1:$G$1,0))</f>
        <v>Ara</v>
      </c>
      <c r="J868" t="str" cm="1">
        <f t="array" ref="J868">INDEX(products!$A$1:$G$49,MATCH(orders!$D868,products!$A$1:$A$49,0),MATCH(orders!J$1,products!$A$1:$G$1,0))</f>
        <v>D</v>
      </c>
      <c r="K868" cm="1">
        <f t="array" ref="K868">INDEX(products!$A$1:$G$49,MATCH(orders!$D868,products!$A$1:$A$49,0),MATCH(orders!K$1,products!$A$1:$G$1,0))</f>
        <v>0.5</v>
      </c>
      <c r="L868" s="4" cm="1">
        <f t="array" ref="L868">INDEX(products!$A$1:$G$49,MATCH(orders!$D868,products!$A$1:$A$49,0),MATCH(orders!L$1,products!$A$1:$G$1,0))</f>
        <v>5.97</v>
      </c>
      <c r="M868" s="4">
        <f t="shared" si="39"/>
        <v>17.91</v>
      </c>
      <c r="N868" t="str">
        <f t="shared" si="40"/>
        <v>Arabica</v>
      </c>
      <c r="O868" t="str">
        <f t="shared" si="41"/>
        <v>Dark</v>
      </c>
      <c r="P868" s="5" t="str">
        <f>IF(_xlfn.XLOOKUP(Orders[[#This Row],[Customer ID]],customers!A868:A1867,customers!I868:I1867,"")="Yes","Yes","No")</f>
        <v>No</v>
      </c>
    </row>
    <row r="869" spans="1:16">
      <c r="A869" s="2" t="s">
        <v>1721</v>
      </c>
      <c r="B869" s="3">
        <v>44792</v>
      </c>
      <c r="C869" s="2" t="s">
        <v>1722</v>
      </c>
      <c r="D869" t="s">
        <v>249</v>
      </c>
      <c r="E869" s="2">
        <v>1</v>
      </c>
      <c r="F869" s="2">
        <f>_xlfn.XLOOKUP(C869,customers!$A$1:$A$1001,customers!B868:B1868)</f>
        <v>0</v>
      </c>
      <c r="G869" s="2" t="str">
        <f>IF(_xlfn.XLOOKUP(C869,customers!$A$1:$A$1001,customers!$C$1:$C$1001,0)=0,"",(_xlfn.XLOOKUP(C869,customers!$A$1:$A$1001,customers!$C$1:$C$1001,0)))</f>
        <v>bfattorinio3@quantcast.com</v>
      </c>
      <c r="H869" s="2" t="str">
        <f>_xlfn.XLOOKUP(C869,customers!$A$1:$A$1001,customers!$G$1:$G$1001,,0)</f>
        <v>Ireland</v>
      </c>
      <c r="I869" t="str" cm="1">
        <f t="array" ref="I869">INDEX(products!$A$1:$G$49,MATCH(orders!$D869,products!$A$1:$A$49,0),MATCH(orders!I$1,products!$A$1:$G$1,0))</f>
        <v>Ara</v>
      </c>
      <c r="J869" t="str" cm="1">
        <f t="array" ref="J869">INDEX(products!$A$1:$G$49,MATCH(orders!$D869,products!$A$1:$A$49,0),MATCH(orders!J$1,products!$A$1:$G$1,0))</f>
        <v>L</v>
      </c>
      <c r="K869" cm="1">
        <f t="array" ref="K869">INDEX(products!$A$1:$G$49,MATCH(orders!$D869,products!$A$1:$A$49,0),MATCH(orders!K$1,products!$A$1:$G$1,0))</f>
        <v>2.5</v>
      </c>
      <c r="L869" s="4" cm="1">
        <f t="array" ref="L869">INDEX(products!$A$1:$G$49,MATCH(orders!$D869,products!$A$1:$A$49,0),MATCH(orders!L$1,products!$A$1:$G$1,0))</f>
        <v>29.785</v>
      </c>
      <c r="M869" s="4">
        <f t="shared" si="39"/>
        <v>29.785</v>
      </c>
      <c r="N869" t="str">
        <f t="shared" si="40"/>
        <v>Arabica</v>
      </c>
      <c r="O869" t="str">
        <f t="shared" si="41"/>
        <v>Light</v>
      </c>
      <c r="P869" s="5" t="str">
        <f>IF(_xlfn.XLOOKUP(Orders[[#This Row],[Customer ID]],customers!A869:A1868,customers!I869:I1868,"")="Yes","Yes","No")</f>
        <v>Yes</v>
      </c>
    </row>
    <row r="870" spans="1:16">
      <c r="A870" s="2" t="s">
        <v>1723</v>
      </c>
      <c r="B870" s="3">
        <v>43526</v>
      </c>
      <c r="C870" s="2" t="s">
        <v>1724</v>
      </c>
      <c r="D870" t="s">
        <v>48</v>
      </c>
      <c r="E870" s="2">
        <v>5</v>
      </c>
      <c r="F870" s="2">
        <f>_xlfn.XLOOKUP(C870,customers!$A$1:$A$1001,customers!B869:B1869)</f>
        <v>0</v>
      </c>
      <c r="G870" s="2" t="str">
        <f>IF(_xlfn.XLOOKUP(C870,customers!$A$1:$A$1001,customers!$C$1:$C$1001,0)=0,"",(_xlfn.XLOOKUP(C870,customers!$A$1:$A$1001,customers!$C$1:$C$1001,0)))</f>
        <v>mpalleskeo4@nyu.edu</v>
      </c>
      <c r="H870" s="2" t="str">
        <f>_xlfn.XLOOKUP(C870,customers!$A$1:$A$1001,customers!$G$1:$G$1001,,0)</f>
        <v>United States</v>
      </c>
      <c r="I870" t="str" cm="1">
        <f t="array" ref="I870">INDEX(products!$A$1:$G$49,MATCH(orders!$D870,products!$A$1:$A$49,0),MATCH(orders!I$1,products!$A$1:$G$1,0))</f>
        <v>Exc</v>
      </c>
      <c r="J870" t="str" cm="1">
        <f t="array" ref="J870">INDEX(products!$A$1:$G$49,MATCH(orders!$D870,products!$A$1:$A$49,0),MATCH(orders!J$1,products!$A$1:$G$1,0))</f>
        <v>M</v>
      </c>
      <c r="K870" cm="1">
        <f t="array" ref="K870">INDEX(products!$A$1:$G$49,MATCH(orders!$D870,products!$A$1:$A$49,0),MATCH(orders!K$1,products!$A$1:$G$1,0))</f>
        <v>0.5</v>
      </c>
      <c r="L870" s="4" cm="1">
        <f t="array" ref="L870">INDEX(products!$A$1:$G$49,MATCH(orders!$D870,products!$A$1:$A$49,0),MATCH(orders!L$1,products!$A$1:$G$1,0))</f>
        <v>8.25</v>
      </c>
      <c r="M870" s="4">
        <f t="shared" si="39"/>
        <v>41.25</v>
      </c>
      <c r="N870" t="str">
        <f t="shared" si="40"/>
        <v>Excelsa</v>
      </c>
      <c r="O870" t="str">
        <f t="shared" si="41"/>
        <v>Medium</v>
      </c>
      <c r="P870" s="5" t="str">
        <f>IF(_xlfn.XLOOKUP(Orders[[#This Row],[Customer ID]],customers!A870:A1869,customers!I870:I1869,"")="Yes","Yes","No")</f>
        <v>Yes</v>
      </c>
    </row>
    <row r="871" spans="1:16">
      <c r="A871" s="2" t="s">
        <v>1725</v>
      </c>
      <c r="B871" s="3">
        <v>43851</v>
      </c>
      <c r="C871" s="2" t="s">
        <v>1726</v>
      </c>
      <c r="D871" t="s">
        <v>67</v>
      </c>
      <c r="E871" s="2">
        <v>3</v>
      </c>
      <c r="F871" s="2">
        <f>_xlfn.XLOOKUP(C871,customers!$A$1:$A$1001,customers!B870:B1870)</f>
        <v>0</v>
      </c>
      <c r="G871" s="2" t="str">
        <f>IF(_xlfn.XLOOKUP(C871,customers!$A$1:$A$1001,customers!$C$1:$C$1001,0)=0,"",(_xlfn.XLOOKUP(C871,customers!$A$1:$A$1001,customers!$C$1:$C$1001,0)))</f>
        <v/>
      </c>
      <c r="H871" s="2" t="str">
        <f>_xlfn.XLOOKUP(C871,customers!$A$1:$A$1001,customers!$G$1:$G$1001,,0)</f>
        <v>United States</v>
      </c>
      <c r="I871" t="str" cm="1">
        <f t="array" ref="I871">INDEX(products!$A$1:$G$49,MATCH(orders!$D871,products!$A$1:$A$49,0),MATCH(orders!I$1,products!$A$1:$G$1,0))</f>
        <v>Rob</v>
      </c>
      <c r="J871" t="str" cm="1">
        <f t="array" ref="J871">INDEX(products!$A$1:$G$49,MATCH(orders!$D871,products!$A$1:$A$49,0),MATCH(orders!J$1,products!$A$1:$G$1,0))</f>
        <v>M</v>
      </c>
      <c r="K871" cm="1">
        <f t="array" ref="K871">INDEX(products!$A$1:$G$49,MATCH(orders!$D871,products!$A$1:$A$49,0),MATCH(orders!K$1,products!$A$1:$G$1,0))</f>
        <v>0.5</v>
      </c>
      <c r="L871" s="4" cm="1">
        <f t="array" ref="L871">INDEX(products!$A$1:$G$49,MATCH(orders!$D871,products!$A$1:$A$49,0),MATCH(orders!L$1,products!$A$1:$G$1,0))</f>
        <v>5.97</v>
      </c>
      <c r="M871" s="4">
        <f t="shared" si="39"/>
        <v>17.91</v>
      </c>
      <c r="N871" t="str">
        <f t="shared" si="40"/>
        <v>Robusta</v>
      </c>
      <c r="O871" t="str">
        <f t="shared" si="41"/>
        <v>Medium</v>
      </c>
      <c r="P871" s="5" t="str">
        <f>IF(_xlfn.XLOOKUP(Orders[[#This Row],[Customer ID]],customers!A871:A1870,customers!I871:I1870,"")="Yes","Yes","No")</f>
        <v>Yes</v>
      </c>
    </row>
    <row r="872" spans="1:16">
      <c r="A872" s="2" t="s">
        <v>1727</v>
      </c>
      <c r="B872" s="3">
        <v>44460</v>
      </c>
      <c r="C872" s="2" t="s">
        <v>1728</v>
      </c>
      <c r="D872" t="s">
        <v>61</v>
      </c>
      <c r="E872" s="2">
        <v>1</v>
      </c>
      <c r="F872" s="2">
        <f>_xlfn.XLOOKUP(C872,customers!$A$1:$A$1001,customers!B871:B1871)</f>
        <v>0</v>
      </c>
      <c r="G872" s="2" t="str">
        <f>IF(_xlfn.XLOOKUP(C872,customers!$A$1:$A$1001,customers!$C$1:$C$1001,0)=0,"",(_xlfn.XLOOKUP(C872,customers!$A$1:$A$1001,customers!$C$1:$C$1001,0)))</f>
        <v>fantcliffeo6@amazon.co.jp</v>
      </c>
      <c r="H872" s="2" t="str">
        <f>_xlfn.XLOOKUP(C872,customers!$A$1:$A$1001,customers!$G$1:$G$1001,,0)</f>
        <v>Ireland</v>
      </c>
      <c r="I872" t="str" cm="1">
        <f t="array" ref="I872">INDEX(products!$A$1:$G$49,MATCH(orders!$D872,products!$A$1:$A$49,0),MATCH(orders!I$1,products!$A$1:$G$1,0))</f>
        <v>Exc</v>
      </c>
      <c r="J872" t="str" cm="1">
        <f t="array" ref="J872">INDEX(products!$A$1:$G$49,MATCH(orders!$D872,products!$A$1:$A$49,0),MATCH(orders!J$1,products!$A$1:$G$1,0))</f>
        <v>D</v>
      </c>
      <c r="K872" cm="1">
        <f t="array" ref="K872">INDEX(products!$A$1:$G$49,MATCH(orders!$D872,products!$A$1:$A$49,0),MATCH(orders!K$1,products!$A$1:$G$1,0))</f>
        <v>0.5</v>
      </c>
      <c r="L872" s="4" cm="1">
        <f t="array" ref="L872">INDEX(products!$A$1:$G$49,MATCH(orders!$D872,products!$A$1:$A$49,0),MATCH(orders!L$1,products!$A$1:$G$1,0))</f>
        <v>7.29</v>
      </c>
      <c r="M872" s="4">
        <f t="shared" si="39"/>
        <v>7.29</v>
      </c>
      <c r="N872" t="str">
        <f t="shared" si="40"/>
        <v>Excelsa</v>
      </c>
      <c r="O872" t="str">
        <f t="shared" si="41"/>
        <v>Dark</v>
      </c>
      <c r="P872" s="5" t="str">
        <f>IF(_xlfn.XLOOKUP(Orders[[#This Row],[Customer ID]],customers!A872:A1871,customers!I872:I1871,"")="Yes","Yes","No")</f>
        <v>Yes</v>
      </c>
    </row>
    <row r="873" spans="1:16">
      <c r="A873" s="2" t="s">
        <v>1729</v>
      </c>
      <c r="B873" s="3">
        <v>43707</v>
      </c>
      <c r="C873" s="2" t="s">
        <v>1730</v>
      </c>
      <c r="D873" t="s">
        <v>182</v>
      </c>
      <c r="E873" s="2">
        <v>2</v>
      </c>
      <c r="F873" s="2">
        <f>_xlfn.XLOOKUP(C873,customers!$A$1:$A$1001,customers!B872:B1872)</f>
        <v>0</v>
      </c>
      <c r="G873" s="2" t="str">
        <f>IF(_xlfn.XLOOKUP(C873,customers!$A$1:$A$1001,customers!$C$1:$C$1001,0)=0,"",(_xlfn.XLOOKUP(C873,customers!$A$1:$A$1001,customers!$C$1:$C$1001,0)))</f>
        <v>pmatignono7@harvard.edu</v>
      </c>
      <c r="H873" s="2" t="str">
        <f>_xlfn.XLOOKUP(C873,customers!$A$1:$A$1001,customers!$G$1:$G$1001,,0)</f>
        <v>United Kingdom</v>
      </c>
      <c r="I873" t="str" cm="1">
        <f t="array" ref="I873">INDEX(products!$A$1:$G$49,MATCH(orders!$D873,products!$A$1:$A$49,0),MATCH(orders!I$1,products!$A$1:$G$1,0))</f>
        <v>Exc</v>
      </c>
      <c r="J873" t="str" cm="1">
        <f t="array" ref="J873">INDEX(products!$A$1:$G$49,MATCH(orders!$D873,products!$A$1:$A$49,0),MATCH(orders!J$1,products!$A$1:$G$1,0))</f>
        <v>L</v>
      </c>
      <c r="K873" cm="1">
        <f t="array" ref="K873">INDEX(products!$A$1:$G$49,MATCH(orders!$D873,products!$A$1:$A$49,0),MATCH(orders!K$1,products!$A$1:$G$1,0))</f>
        <v>1</v>
      </c>
      <c r="L873" s="4" cm="1">
        <f t="array" ref="L873">INDEX(products!$A$1:$G$49,MATCH(orders!$D873,products!$A$1:$A$49,0),MATCH(orders!L$1,products!$A$1:$G$1,0))</f>
        <v>14.85</v>
      </c>
      <c r="M873" s="4">
        <f t="shared" si="39"/>
        <v>29.7</v>
      </c>
      <c r="N873" t="str">
        <f t="shared" si="40"/>
        <v>Excelsa</v>
      </c>
      <c r="O873" t="str">
        <f t="shared" si="41"/>
        <v>Light</v>
      </c>
      <c r="P873" s="5" t="str">
        <f>IF(_xlfn.XLOOKUP(Orders[[#This Row],[Customer ID]],customers!A873:A1872,customers!I873:I1872,"")="Yes","Yes","No")</f>
        <v>Yes</v>
      </c>
    </row>
    <row r="874" spans="1:16">
      <c r="A874" s="2" t="s">
        <v>1731</v>
      </c>
      <c r="B874" s="3">
        <v>43521</v>
      </c>
      <c r="C874" s="2" t="s">
        <v>1732</v>
      </c>
      <c r="D874" t="s">
        <v>106</v>
      </c>
      <c r="E874" s="2">
        <v>2</v>
      </c>
      <c r="F874" s="2">
        <f>_xlfn.XLOOKUP(C874,customers!$A$1:$A$1001,customers!B873:B1873)</f>
        <v>0</v>
      </c>
      <c r="G874" s="2" t="str">
        <f>IF(_xlfn.XLOOKUP(C874,customers!$A$1:$A$1001,customers!$C$1:$C$1001,0)=0,"",(_xlfn.XLOOKUP(C874,customers!$A$1:$A$1001,customers!$C$1:$C$1001,0)))</f>
        <v>cweondo8@theglobeandmail.com</v>
      </c>
      <c r="H874" s="2" t="str">
        <f>_xlfn.XLOOKUP(C874,customers!$A$1:$A$1001,customers!$G$1:$G$1001,,0)</f>
        <v>United States</v>
      </c>
      <c r="I874" t="str" cm="1">
        <f t="array" ref="I874">INDEX(products!$A$1:$G$49,MATCH(orders!$D874,products!$A$1:$A$49,0),MATCH(orders!I$1,products!$A$1:$G$1,0))</f>
        <v>Ara</v>
      </c>
      <c r="J874" t="str" cm="1">
        <f t="array" ref="J874">INDEX(products!$A$1:$G$49,MATCH(orders!$D874,products!$A$1:$A$49,0),MATCH(orders!J$1,products!$A$1:$G$1,0))</f>
        <v>M</v>
      </c>
      <c r="K874" cm="1">
        <f t="array" ref="K874">INDEX(products!$A$1:$G$49,MATCH(orders!$D874,products!$A$1:$A$49,0),MATCH(orders!K$1,products!$A$1:$G$1,0))</f>
        <v>1</v>
      </c>
      <c r="L874" s="4" cm="1">
        <f t="array" ref="L874">INDEX(products!$A$1:$G$49,MATCH(orders!$D874,products!$A$1:$A$49,0),MATCH(orders!L$1,products!$A$1:$G$1,0))</f>
        <v>11.25</v>
      </c>
      <c r="M874" s="4">
        <f t="shared" si="39"/>
        <v>22.5</v>
      </c>
      <c r="N874" t="str">
        <f t="shared" si="40"/>
        <v>Arabica</v>
      </c>
      <c r="O874" t="str">
        <f t="shared" si="41"/>
        <v>Medium</v>
      </c>
      <c r="P874" s="5" t="str">
        <f>IF(_xlfn.XLOOKUP(Orders[[#This Row],[Customer ID]],customers!A874:A1873,customers!I874:I1873,"")="Yes","Yes","No")</f>
        <v>No</v>
      </c>
    </row>
    <row r="875" spans="1:16">
      <c r="A875" s="2" t="s">
        <v>1733</v>
      </c>
      <c r="B875" s="3">
        <v>43725</v>
      </c>
      <c r="C875" s="2" t="s">
        <v>1718</v>
      </c>
      <c r="D875" t="s">
        <v>207</v>
      </c>
      <c r="E875" s="2">
        <v>4</v>
      </c>
      <c r="F875" s="2">
        <f>_xlfn.XLOOKUP(C875,customers!$A$1:$A$1001,customers!B874:B1874)</f>
        <v>0</v>
      </c>
      <c r="G875" s="2" t="str">
        <f>IF(_xlfn.XLOOKUP(C875,customers!$A$1:$A$1001,customers!$C$1:$C$1001,0)=0,"",(_xlfn.XLOOKUP(C875,customers!$A$1:$A$1001,customers!$C$1:$C$1001,0)))</f>
        <v>mmacconnechieo9@reuters.com</v>
      </c>
      <c r="H875" s="2" t="str">
        <f>_xlfn.XLOOKUP(C875,customers!$A$1:$A$1001,customers!$G$1:$G$1001,,0)</f>
        <v>United States</v>
      </c>
      <c r="I875" t="str" cm="1">
        <f t="array" ref="I875">INDEX(products!$A$1:$G$49,MATCH(orders!$D875,products!$A$1:$A$49,0),MATCH(orders!I$1,products!$A$1:$G$1,0))</f>
        <v>Rob</v>
      </c>
      <c r="J875" t="str" cm="1">
        <f t="array" ref="J875">INDEX(products!$A$1:$G$49,MATCH(orders!$D875,products!$A$1:$A$49,0),MATCH(orders!J$1,products!$A$1:$G$1,0))</f>
        <v>M</v>
      </c>
      <c r="K875" cm="1">
        <f t="array" ref="K875">INDEX(products!$A$1:$G$49,MATCH(orders!$D875,products!$A$1:$A$49,0),MATCH(orders!K$1,products!$A$1:$G$1,0))</f>
        <v>0.2</v>
      </c>
      <c r="L875" s="4" cm="1">
        <f t="array" ref="L875">INDEX(products!$A$1:$G$49,MATCH(orders!$D875,products!$A$1:$A$49,0),MATCH(orders!L$1,products!$A$1:$G$1,0))</f>
        <v>2.985</v>
      </c>
      <c r="M875" s="4">
        <f t="shared" si="39"/>
        <v>11.94</v>
      </c>
      <c r="N875" t="str">
        <f t="shared" si="40"/>
        <v>Robusta</v>
      </c>
      <c r="O875" t="str">
        <f t="shared" si="41"/>
        <v>Medium</v>
      </c>
      <c r="P875" s="5" t="str">
        <f>IF(_xlfn.XLOOKUP(Orders[[#This Row],[Customer ID]],customers!A875:A1874,customers!I875:I1874,"")="Yes","Yes","No")</f>
        <v>Yes</v>
      </c>
    </row>
    <row r="876" spans="1:16">
      <c r="A876" s="2" t="s">
        <v>1734</v>
      </c>
      <c r="B876" s="3">
        <v>43680</v>
      </c>
      <c r="C876" s="2" t="s">
        <v>1735</v>
      </c>
      <c r="D876" t="s">
        <v>51</v>
      </c>
      <c r="E876" s="2">
        <v>2</v>
      </c>
      <c r="F876" s="2">
        <f>_xlfn.XLOOKUP(C876,customers!$A$1:$A$1001,customers!B875:B1875)</f>
        <v>0</v>
      </c>
      <c r="G876" s="2" t="str">
        <f>IF(_xlfn.XLOOKUP(C876,customers!$A$1:$A$1001,customers!$C$1:$C$1001,0)=0,"",(_xlfn.XLOOKUP(C876,customers!$A$1:$A$1001,customers!$C$1:$C$1001,0)))</f>
        <v>jskentelberyoa@paypal.com</v>
      </c>
      <c r="H876" s="2" t="str">
        <f>_xlfn.XLOOKUP(C876,customers!$A$1:$A$1001,customers!$G$1:$G$1001,,0)</f>
        <v>United States</v>
      </c>
      <c r="I876" t="str" cm="1">
        <f t="array" ref="I876">INDEX(products!$A$1:$G$49,MATCH(orders!$D876,products!$A$1:$A$49,0),MATCH(orders!I$1,products!$A$1:$G$1,0))</f>
        <v>Ara</v>
      </c>
      <c r="J876" t="str" cm="1">
        <f t="array" ref="J876">INDEX(products!$A$1:$G$49,MATCH(orders!$D876,products!$A$1:$A$49,0),MATCH(orders!J$1,products!$A$1:$G$1,0))</f>
        <v>L</v>
      </c>
      <c r="K876" cm="1">
        <f t="array" ref="K876">INDEX(products!$A$1:$G$49,MATCH(orders!$D876,products!$A$1:$A$49,0),MATCH(orders!K$1,products!$A$1:$G$1,0))</f>
        <v>1</v>
      </c>
      <c r="L876" s="4" cm="1">
        <f t="array" ref="L876">INDEX(products!$A$1:$G$49,MATCH(orders!$D876,products!$A$1:$A$49,0),MATCH(orders!L$1,products!$A$1:$G$1,0))</f>
        <v>12.95</v>
      </c>
      <c r="M876" s="4">
        <f t="shared" si="39"/>
        <v>25.9</v>
      </c>
      <c r="N876" t="str">
        <f t="shared" si="40"/>
        <v>Arabica</v>
      </c>
      <c r="O876" t="str">
        <f t="shared" si="41"/>
        <v>Light</v>
      </c>
      <c r="P876" s="5" t="str">
        <f>IF(_xlfn.XLOOKUP(Orders[[#This Row],[Customer ID]],customers!A876:A1875,customers!I876:I1875,"")="Yes","Yes","No")</f>
        <v>No</v>
      </c>
    </row>
    <row r="877" spans="1:16">
      <c r="A877" s="2" t="s">
        <v>1736</v>
      </c>
      <c r="B877" s="3">
        <v>44253</v>
      </c>
      <c r="C877" s="2" t="s">
        <v>1737</v>
      </c>
      <c r="D877" t="s">
        <v>123</v>
      </c>
      <c r="E877" s="2">
        <v>5</v>
      </c>
      <c r="F877" s="2">
        <f>_xlfn.XLOOKUP(C877,customers!$A$1:$A$1001,customers!B876:B1876)</f>
        <v>0</v>
      </c>
      <c r="G877" s="2" t="str">
        <f>IF(_xlfn.XLOOKUP(C877,customers!$A$1:$A$1001,customers!$C$1:$C$1001,0)=0,"",(_xlfn.XLOOKUP(C877,customers!$A$1:$A$1001,customers!$C$1:$C$1001,0)))</f>
        <v>ocomberob@goo.gl</v>
      </c>
      <c r="H877" s="2" t="str">
        <f>_xlfn.XLOOKUP(C877,customers!$A$1:$A$1001,customers!$G$1:$G$1001,,0)</f>
        <v>Ireland</v>
      </c>
      <c r="I877" t="str" cm="1">
        <f t="array" ref="I877">INDEX(products!$A$1:$G$49,MATCH(orders!$D877,products!$A$1:$A$49,0),MATCH(orders!I$1,products!$A$1:$G$1,0))</f>
        <v>Lib</v>
      </c>
      <c r="J877" t="str" cm="1">
        <f t="array" ref="J877">INDEX(products!$A$1:$G$49,MATCH(orders!$D877,products!$A$1:$A$49,0),MATCH(orders!J$1,products!$A$1:$G$1,0))</f>
        <v>M</v>
      </c>
      <c r="K877" cm="1">
        <f t="array" ref="K877">INDEX(products!$A$1:$G$49,MATCH(orders!$D877,products!$A$1:$A$49,0),MATCH(orders!K$1,products!$A$1:$G$1,0))</f>
        <v>0.5</v>
      </c>
      <c r="L877" s="4" cm="1">
        <f t="array" ref="L877">INDEX(products!$A$1:$G$49,MATCH(orders!$D877,products!$A$1:$A$49,0),MATCH(orders!L$1,products!$A$1:$G$1,0))</f>
        <v>8.73</v>
      </c>
      <c r="M877" s="4">
        <f t="shared" si="39"/>
        <v>43.65</v>
      </c>
      <c r="N877" t="str">
        <f t="shared" si="40"/>
        <v>Liberica</v>
      </c>
      <c r="O877" t="str">
        <f t="shared" si="41"/>
        <v>Medium</v>
      </c>
      <c r="P877" s="5" t="str">
        <f>IF(_xlfn.XLOOKUP(Orders[[#This Row],[Customer ID]],customers!A877:A1876,customers!I877:I1876,"")="Yes","Yes","No")</f>
        <v>No</v>
      </c>
    </row>
    <row r="878" spans="1:16">
      <c r="A878" s="2" t="s">
        <v>1736</v>
      </c>
      <c r="B878" s="3">
        <v>44253</v>
      </c>
      <c r="C878" s="2" t="s">
        <v>1737</v>
      </c>
      <c r="D878" t="s">
        <v>237</v>
      </c>
      <c r="E878" s="2">
        <v>6</v>
      </c>
      <c r="F878" s="2">
        <f>_xlfn.XLOOKUP(C878,customers!$A$1:$A$1001,customers!B877:B1877)</f>
        <v>0</v>
      </c>
      <c r="G878" s="2" t="str">
        <f>IF(_xlfn.XLOOKUP(C878,customers!$A$1:$A$1001,customers!$C$1:$C$1001,0)=0,"",(_xlfn.XLOOKUP(C878,customers!$A$1:$A$1001,customers!$C$1:$C$1001,0)))</f>
        <v>ocomberob@goo.gl</v>
      </c>
      <c r="H878" s="2" t="str">
        <f>_xlfn.XLOOKUP(C878,customers!$A$1:$A$1001,customers!$G$1:$G$1001,,0)</f>
        <v>Ireland</v>
      </c>
      <c r="I878" t="str" cm="1">
        <f t="array" ref="I878">INDEX(products!$A$1:$G$49,MATCH(orders!$D878,products!$A$1:$A$49,0),MATCH(orders!I$1,products!$A$1:$G$1,0))</f>
        <v>Ara</v>
      </c>
      <c r="J878" t="str" cm="1">
        <f t="array" ref="J878">INDEX(products!$A$1:$G$49,MATCH(orders!$D878,products!$A$1:$A$49,0),MATCH(orders!J$1,products!$A$1:$G$1,0))</f>
        <v>L</v>
      </c>
      <c r="K878" cm="1">
        <f t="array" ref="K878">INDEX(products!$A$1:$G$49,MATCH(orders!$D878,products!$A$1:$A$49,0),MATCH(orders!K$1,products!$A$1:$G$1,0))</f>
        <v>0.5</v>
      </c>
      <c r="L878" s="4" cm="1">
        <f t="array" ref="L878">INDEX(products!$A$1:$G$49,MATCH(orders!$D878,products!$A$1:$A$49,0),MATCH(orders!L$1,products!$A$1:$G$1,0))</f>
        <v>7.77</v>
      </c>
      <c r="M878" s="4">
        <f t="shared" si="39"/>
        <v>46.62</v>
      </c>
      <c r="N878" t="str">
        <f t="shared" si="40"/>
        <v>Arabica</v>
      </c>
      <c r="O878" t="str">
        <f t="shared" si="41"/>
        <v>Light</v>
      </c>
      <c r="P878" s="5" t="str">
        <f>IF(_xlfn.XLOOKUP(Orders[[#This Row],[Customer ID]],customers!A878:A1877,customers!I878:I1877,"")="Yes","Yes","No")</f>
        <v>No</v>
      </c>
    </row>
    <row r="879" spans="1:16">
      <c r="A879" s="2" t="s">
        <v>1738</v>
      </c>
      <c r="B879" s="3">
        <v>44411</v>
      </c>
      <c r="C879" s="2" t="s">
        <v>1739</v>
      </c>
      <c r="D879" t="s">
        <v>128</v>
      </c>
      <c r="E879" s="2">
        <v>3</v>
      </c>
      <c r="F879" s="2">
        <f>_xlfn.XLOOKUP(C879,customers!$A$1:$A$1001,customers!B878:B1878)</f>
        <v>0</v>
      </c>
      <c r="G879" s="2" t="str">
        <f>IF(_xlfn.XLOOKUP(C879,customers!$A$1:$A$1001,customers!$C$1:$C$1001,0)=0,"",(_xlfn.XLOOKUP(C879,customers!$A$1:$A$1001,customers!$C$1:$C$1001,0)))</f>
        <v>ztramelod@netlog.com</v>
      </c>
      <c r="H879" s="2" t="str">
        <f>_xlfn.XLOOKUP(C879,customers!$A$1:$A$1001,customers!$G$1:$G$1001,,0)</f>
        <v>United States</v>
      </c>
      <c r="I879" t="str" cm="1">
        <f t="array" ref="I879">INDEX(products!$A$1:$G$49,MATCH(orders!$D879,products!$A$1:$A$49,0),MATCH(orders!I$1,products!$A$1:$G$1,0))</f>
        <v>Lib</v>
      </c>
      <c r="J879" t="str" cm="1">
        <f t="array" ref="J879">INDEX(products!$A$1:$G$49,MATCH(orders!$D879,products!$A$1:$A$49,0),MATCH(orders!J$1,products!$A$1:$G$1,0))</f>
        <v>L</v>
      </c>
      <c r="K879" cm="1">
        <f t="array" ref="K879">INDEX(products!$A$1:$G$49,MATCH(orders!$D879,products!$A$1:$A$49,0),MATCH(orders!K$1,products!$A$1:$G$1,0))</f>
        <v>0.5</v>
      </c>
      <c r="L879" s="4" cm="1">
        <f t="array" ref="L879">INDEX(products!$A$1:$G$49,MATCH(orders!$D879,products!$A$1:$A$49,0),MATCH(orders!L$1,products!$A$1:$G$1,0))</f>
        <v>9.51</v>
      </c>
      <c r="M879" s="4">
        <f t="shared" si="39"/>
        <v>28.53</v>
      </c>
      <c r="N879" t="str">
        <f t="shared" si="40"/>
        <v>Liberica</v>
      </c>
      <c r="O879" t="str">
        <f t="shared" si="41"/>
        <v>Light</v>
      </c>
      <c r="P879" s="5" t="str">
        <f>IF(_xlfn.XLOOKUP(Orders[[#This Row],[Customer ID]],customers!A879:A1878,customers!I879:I1878,"")="Yes","Yes","No")</f>
        <v>No</v>
      </c>
    </row>
    <row r="880" spans="1:16">
      <c r="A880" s="2" t="s">
        <v>1740</v>
      </c>
      <c r="B880" s="3">
        <v>44323</v>
      </c>
      <c r="C880" s="2" t="s">
        <v>1741</v>
      </c>
      <c r="D880" t="s">
        <v>55</v>
      </c>
      <c r="E880" s="2">
        <v>1</v>
      </c>
      <c r="F880" s="2">
        <f>_xlfn.XLOOKUP(C880,customers!$A$1:$A$1001,customers!B879:B1879)</f>
        <v>0</v>
      </c>
      <c r="G880" s="2" t="str">
        <f>IF(_xlfn.XLOOKUP(C880,customers!$A$1:$A$1001,customers!$C$1:$C$1001,0)=0,"",(_xlfn.XLOOKUP(C880,customers!$A$1:$A$1001,customers!$C$1:$C$1001,0)))</f>
        <v/>
      </c>
      <c r="H880" s="2" t="str">
        <f>_xlfn.XLOOKUP(C880,customers!$A$1:$A$1001,customers!$G$1:$G$1001,,0)</f>
        <v>United States</v>
      </c>
      <c r="I880" t="str" cm="1">
        <f t="array" ref="I880">INDEX(products!$A$1:$G$49,MATCH(orders!$D880,products!$A$1:$A$49,0),MATCH(orders!I$1,products!$A$1:$G$1,0))</f>
        <v>Rob</v>
      </c>
      <c r="J880" t="str" cm="1">
        <f t="array" ref="J880">INDEX(products!$A$1:$G$49,MATCH(orders!$D880,products!$A$1:$A$49,0),MATCH(orders!J$1,products!$A$1:$G$1,0))</f>
        <v>L</v>
      </c>
      <c r="K880" cm="1">
        <f t="array" ref="K880">INDEX(products!$A$1:$G$49,MATCH(orders!$D880,products!$A$1:$A$49,0),MATCH(orders!K$1,products!$A$1:$G$1,0))</f>
        <v>2.5</v>
      </c>
      <c r="L880" s="4" cm="1">
        <f t="array" ref="L880">INDEX(products!$A$1:$G$49,MATCH(orders!$D880,products!$A$1:$A$49,0),MATCH(orders!L$1,products!$A$1:$G$1,0))</f>
        <v>27.485</v>
      </c>
      <c r="M880" s="4">
        <f t="shared" si="39"/>
        <v>27.485</v>
      </c>
      <c r="N880" t="str">
        <f t="shared" si="40"/>
        <v>Robusta</v>
      </c>
      <c r="O880" t="str">
        <f t="shared" si="41"/>
        <v>Light</v>
      </c>
      <c r="P880" s="5" t="str">
        <f>IF(_xlfn.XLOOKUP(Orders[[#This Row],[Customer ID]],customers!A880:A1879,customers!I880:I1879,"")="Yes","Yes","No")</f>
        <v>Yes</v>
      </c>
    </row>
    <row r="881" spans="1:16">
      <c r="A881" s="2" t="s">
        <v>1742</v>
      </c>
      <c r="B881" s="3">
        <v>43630</v>
      </c>
      <c r="C881" s="2" t="s">
        <v>1743</v>
      </c>
      <c r="D881" t="s">
        <v>96</v>
      </c>
      <c r="E881" s="2">
        <v>3</v>
      </c>
      <c r="F881" s="2">
        <f>_xlfn.XLOOKUP(C881,customers!$A$1:$A$1001,customers!B880:B1880)</f>
        <v>0</v>
      </c>
      <c r="G881" s="2" t="str">
        <f>IF(_xlfn.XLOOKUP(C881,customers!$A$1:$A$1001,customers!$C$1:$C$1001,0)=0,"",(_xlfn.XLOOKUP(C881,customers!$A$1:$A$1001,customers!$C$1:$C$1001,0)))</f>
        <v/>
      </c>
      <c r="H881" s="2" t="str">
        <f>_xlfn.XLOOKUP(C881,customers!$A$1:$A$1001,customers!$G$1:$G$1001,,0)</f>
        <v>United States</v>
      </c>
      <c r="I881" t="str" cm="1">
        <f t="array" ref="I881">INDEX(products!$A$1:$G$49,MATCH(orders!$D881,products!$A$1:$A$49,0),MATCH(orders!I$1,products!$A$1:$G$1,0))</f>
        <v>Exc</v>
      </c>
      <c r="J881" t="str" cm="1">
        <f t="array" ref="J881">INDEX(products!$A$1:$G$49,MATCH(orders!$D881,products!$A$1:$A$49,0),MATCH(orders!J$1,products!$A$1:$G$1,0))</f>
        <v>D</v>
      </c>
      <c r="K881" cm="1">
        <f t="array" ref="K881">INDEX(products!$A$1:$G$49,MATCH(orders!$D881,products!$A$1:$A$49,0),MATCH(orders!K$1,products!$A$1:$G$1,0))</f>
        <v>0.2</v>
      </c>
      <c r="L881" s="4" cm="1">
        <f t="array" ref="L881">INDEX(products!$A$1:$G$49,MATCH(orders!$D881,products!$A$1:$A$49,0),MATCH(orders!L$1,products!$A$1:$G$1,0))</f>
        <v>3.645</v>
      </c>
      <c r="M881" s="4">
        <f t="shared" si="39"/>
        <v>10.935</v>
      </c>
      <c r="N881" t="str">
        <f t="shared" si="40"/>
        <v>Excelsa</v>
      </c>
      <c r="O881" t="str">
        <f t="shared" si="41"/>
        <v>Dark</v>
      </c>
      <c r="P881" s="5" t="str">
        <f>IF(_xlfn.XLOOKUP(Orders[[#This Row],[Customer ID]],customers!A881:A1880,customers!I881:I1880,"")="Yes","Yes","No")</f>
        <v>No</v>
      </c>
    </row>
    <row r="882" spans="1:16">
      <c r="A882" s="2" t="s">
        <v>1744</v>
      </c>
      <c r="B882" s="3">
        <v>43790</v>
      </c>
      <c r="C882" s="2" t="s">
        <v>1745</v>
      </c>
      <c r="D882" t="s">
        <v>227</v>
      </c>
      <c r="E882" s="2">
        <v>2</v>
      </c>
      <c r="F882" s="2">
        <f>_xlfn.XLOOKUP(C882,customers!$A$1:$A$1001,customers!B881:B1881)</f>
        <v>0</v>
      </c>
      <c r="G882" s="2" t="str">
        <f>IF(_xlfn.XLOOKUP(C882,customers!$A$1:$A$1001,customers!$C$1:$C$1001,0)=0,"",(_xlfn.XLOOKUP(C882,customers!$A$1:$A$1001,customers!$C$1:$C$1001,0)))</f>
        <v>chatfullog@ebay.com</v>
      </c>
      <c r="H882" s="2" t="str">
        <f>_xlfn.XLOOKUP(C882,customers!$A$1:$A$1001,customers!$G$1:$G$1001,,0)</f>
        <v>United States</v>
      </c>
      <c r="I882" t="str" cm="1">
        <f t="array" ref="I882">INDEX(products!$A$1:$G$49,MATCH(orders!$D882,products!$A$1:$A$49,0),MATCH(orders!I$1,products!$A$1:$G$1,0))</f>
        <v>Rob</v>
      </c>
      <c r="J882" t="str" cm="1">
        <f t="array" ref="J882">INDEX(products!$A$1:$G$49,MATCH(orders!$D882,products!$A$1:$A$49,0),MATCH(orders!J$1,products!$A$1:$G$1,0))</f>
        <v>L</v>
      </c>
      <c r="K882" cm="1">
        <f t="array" ref="K882">INDEX(products!$A$1:$G$49,MATCH(orders!$D882,products!$A$1:$A$49,0),MATCH(orders!K$1,products!$A$1:$G$1,0))</f>
        <v>0.2</v>
      </c>
      <c r="L882" s="4" cm="1">
        <f t="array" ref="L882">INDEX(products!$A$1:$G$49,MATCH(orders!$D882,products!$A$1:$A$49,0),MATCH(orders!L$1,products!$A$1:$G$1,0))</f>
        <v>3.585</v>
      </c>
      <c r="M882" s="4">
        <f t="shared" si="39"/>
        <v>7.17</v>
      </c>
      <c r="N882" t="str">
        <f t="shared" si="40"/>
        <v>Robusta</v>
      </c>
      <c r="O882" t="str">
        <f t="shared" si="41"/>
        <v>Light</v>
      </c>
      <c r="P882" s="5" t="str">
        <f>IF(_xlfn.XLOOKUP(Orders[[#This Row],[Customer ID]],customers!A882:A1881,customers!I882:I1881,"")="Yes","Yes","No")</f>
        <v>No</v>
      </c>
    </row>
    <row r="883" spans="1:16">
      <c r="A883" s="2" t="s">
        <v>1746</v>
      </c>
      <c r="B883" s="3">
        <v>44286</v>
      </c>
      <c r="C883" s="2" t="s">
        <v>1747</v>
      </c>
      <c r="D883" t="s">
        <v>160</v>
      </c>
      <c r="E883" s="2">
        <v>6</v>
      </c>
      <c r="F883" s="2">
        <f>_xlfn.XLOOKUP(C883,customers!$A$1:$A$1001,customers!B882:B1882)</f>
        <v>0</v>
      </c>
      <c r="G883" s="2" t="str">
        <f>IF(_xlfn.XLOOKUP(C883,customers!$A$1:$A$1001,customers!$C$1:$C$1001,0)=0,"",(_xlfn.XLOOKUP(C883,customers!$A$1:$A$1001,customers!$C$1:$C$1001,0)))</f>
        <v/>
      </c>
      <c r="H883" s="2" t="str">
        <f>_xlfn.XLOOKUP(C883,customers!$A$1:$A$1001,customers!$G$1:$G$1001,,0)</f>
        <v>United States</v>
      </c>
      <c r="I883" t="str" cm="1">
        <f t="array" ref="I883">INDEX(products!$A$1:$G$49,MATCH(orders!$D883,products!$A$1:$A$49,0),MATCH(orders!I$1,products!$A$1:$G$1,0))</f>
        <v>Ara</v>
      </c>
      <c r="J883" t="str" cm="1">
        <f t="array" ref="J883">INDEX(products!$A$1:$G$49,MATCH(orders!$D883,products!$A$1:$A$49,0),MATCH(orders!J$1,products!$A$1:$G$1,0))</f>
        <v>L</v>
      </c>
      <c r="K883" cm="1">
        <f t="array" ref="K883">INDEX(products!$A$1:$G$49,MATCH(orders!$D883,products!$A$1:$A$49,0),MATCH(orders!K$1,products!$A$1:$G$1,0))</f>
        <v>0.2</v>
      </c>
      <c r="L883" s="4" cm="1">
        <f t="array" ref="L883">INDEX(products!$A$1:$G$49,MATCH(orders!$D883,products!$A$1:$A$49,0),MATCH(orders!L$1,products!$A$1:$G$1,0))</f>
        <v>3.885</v>
      </c>
      <c r="M883" s="4">
        <f t="shared" si="39"/>
        <v>23.31</v>
      </c>
      <c r="N883" t="str">
        <f t="shared" si="40"/>
        <v>Arabica</v>
      </c>
      <c r="O883" t="str">
        <f t="shared" si="41"/>
        <v>Light</v>
      </c>
      <c r="P883" s="5" t="str">
        <f>IF(_xlfn.XLOOKUP(Orders[[#This Row],[Customer ID]],customers!A883:A1882,customers!I883:I1882,"")="Yes","Yes","No")</f>
        <v>Yes</v>
      </c>
    </row>
    <row r="884" spans="1:16">
      <c r="A884" s="2" t="s">
        <v>1748</v>
      </c>
      <c r="B884" s="3">
        <v>43647</v>
      </c>
      <c r="C884" s="2" t="s">
        <v>1749</v>
      </c>
      <c r="D884" t="s">
        <v>163</v>
      </c>
      <c r="E884" s="2">
        <v>5</v>
      </c>
      <c r="F884" s="2">
        <f>_xlfn.XLOOKUP(C884,customers!$A$1:$A$1001,customers!B883:B1883)</f>
        <v>0</v>
      </c>
      <c r="G884" s="2" t="str">
        <f>IF(_xlfn.XLOOKUP(C884,customers!$A$1:$A$1001,customers!$C$1:$C$1001,0)=0,"",(_xlfn.XLOOKUP(C884,customers!$A$1:$A$1001,customers!$C$1:$C$1001,0)))</f>
        <v>kmarrisonoq@dropbox.com</v>
      </c>
      <c r="H884" s="2" t="str">
        <f>_xlfn.XLOOKUP(C884,customers!$A$1:$A$1001,customers!$G$1:$G$1001,,0)</f>
        <v>United States</v>
      </c>
      <c r="I884" t="str" cm="1">
        <f t="array" ref="I884">INDEX(products!$A$1:$G$49,MATCH(orders!$D884,products!$A$1:$A$49,0),MATCH(orders!I$1,products!$A$1:$G$1,0))</f>
        <v>Ara</v>
      </c>
      <c r="J884" t="str" cm="1">
        <f t="array" ref="J884">INDEX(products!$A$1:$G$49,MATCH(orders!$D884,products!$A$1:$A$49,0),MATCH(orders!J$1,products!$A$1:$G$1,0))</f>
        <v>D</v>
      </c>
      <c r="K884" cm="1">
        <f t="array" ref="K884">INDEX(products!$A$1:$G$49,MATCH(orders!$D884,products!$A$1:$A$49,0),MATCH(orders!K$1,products!$A$1:$G$1,0))</f>
        <v>2.5</v>
      </c>
      <c r="L884" s="4" cm="1">
        <f t="array" ref="L884">INDEX(products!$A$1:$G$49,MATCH(orders!$D884,products!$A$1:$A$49,0),MATCH(orders!L$1,products!$A$1:$G$1,0))</f>
        <v>22.885</v>
      </c>
      <c r="M884" s="4">
        <f t="shared" si="39"/>
        <v>114.425</v>
      </c>
      <c r="N884" t="str">
        <f t="shared" si="40"/>
        <v>Arabica</v>
      </c>
      <c r="O884" t="str">
        <f t="shared" si="41"/>
        <v>Dark</v>
      </c>
      <c r="P884" s="5" t="str">
        <f>IF(_xlfn.XLOOKUP(Orders[[#This Row],[Customer ID]],customers!A884:A1883,customers!I884:I1883,"")="Yes","Yes","No")</f>
        <v>Yes</v>
      </c>
    </row>
    <row r="885" spans="1:16">
      <c r="A885" s="2" t="s">
        <v>1750</v>
      </c>
      <c r="B885" s="3">
        <v>43956</v>
      </c>
      <c r="C885" s="2" t="s">
        <v>1751</v>
      </c>
      <c r="D885" t="s">
        <v>216</v>
      </c>
      <c r="E885" s="2">
        <v>3</v>
      </c>
      <c r="F885" s="2">
        <f>_xlfn.XLOOKUP(C885,customers!$A$1:$A$1001,customers!B884:B1884)</f>
        <v>0</v>
      </c>
      <c r="G885" s="2" t="str">
        <f>IF(_xlfn.XLOOKUP(C885,customers!$A$1:$A$1001,customers!$C$1:$C$1001,0)=0,"",(_xlfn.XLOOKUP(C885,customers!$A$1:$A$1001,customers!$C$1:$C$1001,0)))</f>
        <v>lagnolooj@pinterest.com</v>
      </c>
      <c r="H885" s="2" t="str">
        <f>_xlfn.XLOOKUP(C885,customers!$A$1:$A$1001,customers!$G$1:$G$1001,,0)</f>
        <v>United States</v>
      </c>
      <c r="I885" t="str" cm="1">
        <f t="array" ref="I885">INDEX(products!$A$1:$G$49,MATCH(orders!$D885,products!$A$1:$A$49,0),MATCH(orders!I$1,products!$A$1:$G$1,0))</f>
        <v>Ara</v>
      </c>
      <c r="J885" t="str" cm="1">
        <f t="array" ref="J885">INDEX(products!$A$1:$G$49,MATCH(orders!$D885,products!$A$1:$A$49,0),MATCH(orders!J$1,products!$A$1:$G$1,0))</f>
        <v>M</v>
      </c>
      <c r="K885" cm="1">
        <f t="array" ref="K885">INDEX(products!$A$1:$G$49,MATCH(orders!$D885,products!$A$1:$A$49,0),MATCH(orders!K$1,products!$A$1:$G$1,0))</f>
        <v>2.5</v>
      </c>
      <c r="L885" s="4" cm="1">
        <f t="array" ref="L885">INDEX(products!$A$1:$G$49,MATCH(orders!$D885,products!$A$1:$A$49,0),MATCH(orders!L$1,products!$A$1:$G$1,0))</f>
        <v>25.875</v>
      </c>
      <c r="M885" s="4">
        <f t="shared" si="39"/>
        <v>77.625</v>
      </c>
      <c r="N885" t="str">
        <f t="shared" si="40"/>
        <v>Arabica</v>
      </c>
      <c r="O885" t="str">
        <f t="shared" si="41"/>
        <v>Medium</v>
      </c>
      <c r="P885" s="5" t="str">
        <f>IF(_xlfn.XLOOKUP(Orders[[#This Row],[Customer ID]],customers!A885:A1884,customers!I885:I1884,"")="Yes","Yes","No")</f>
        <v>Yes</v>
      </c>
    </row>
    <row r="886" spans="1:16">
      <c r="A886" s="2" t="s">
        <v>1752</v>
      </c>
      <c r="B886" s="3">
        <v>43941</v>
      </c>
      <c r="C886" s="2" t="s">
        <v>1753</v>
      </c>
      <c r="D886" t="s">
        <v>191</v>
      </c>
      <c r="E886" s="2">
        <v>1</v>
      </c>
      <c r="F886" s="2">
        <f>_xlfn.XLOOKUP(C886,customers!$A$1:$A$1001,customers!B885:B1885)</f>
        <v>0</v>
      </c>
      <c r="G886" s="2" t="str">
        <f>IF(_xlfn.XLOOKUP(C886,customers!$A$1:$A$1001,customers!$C$1:$C$1001,0)=0,"",(_xlfn.XLOOKUP(C886,customers!$A$1:$A$1001,customers!$C$1:$C$1001,0)))</f>
        <v>dkiddyok@fda.gov</v>
      </c>
      <c r="H886" s="2" t="str">
        <f>_xlfn.XLOOKUP(C886,customers!$A$1:$A$1001,customers!$G$1:$G$1001,,0)</f>
        <v>United States</v>
      </c>
      <c r="I886" t="str" cm="1">
        <f t="array" ref="I886">INDEX(products!$A$1:$G$49,MATCH(orders!$D886,products!$A$1:$A$49,0),MATCH(orders!I$1,products!$A$1:$G$1,0))</f>
        <v>Rob</v>
      </c>
      <c r="J886" t="str" cm="1">
        <f t="array" ref="J886">INDEX(products!$A$1:$G$49,MATCH(orders!$D886,products!$A$1:$A$49,0),MATCH(orders!J$1,products!$A$1:$G$1,0))</f>
        <v>D</v>
      </c>
      <c r="K886" cm="1">
        <f t="array" ref="K886">INDEX(products!$A$1:$G$49,MATCH(orders!$D886,products!$A$1:$A$49,0),MATCH(orders!K$1,products!$A$1:$G$1,0))</f>
        <v>0.5</v>
      </c>
      <c r="L886" s="4" cm="1">
        <f t="array" ref="L886">INDEX(products!$A$1:$G$49,MATCH(orders!$D886,products!$A$1:$A$49,0),MATCH(orders!L$1,products!$A$1:$G$1,0))</f>
        <v>5.37</v>
      </c>
      <c r="M886" s="4">
        <f t="shared" si="39"/>
        <v>5.37</v>
      </c>
      <c r="N886" t="str">
        <f t="shared" si="40"/>
        <v>Robusta</v>
      </c>
      <c r="O886" t="str">
        <f t="shared" si="41"/>
        <v>Dark</v>
      </c>
      <c r="P886" s="5" t="str">
        <f>IF(_xlfn.XLOOKUP(Orders[[#This Row],[Customer ID]],customers!A886:A1885,customers!I886:I1885,"")="Yes","Yes","No")</f>
        <v>Yes</v>
      </c>
    </row>
    <row r="887" spans="1:16">
      <c r="A887" s="2" t="s">
        <v>1754</v>
      </c>
      <c r="B887" s="3">
        <v>43664</v>
      </c>
      <c r="C887" s="2" t="s">
        <v>1755</v>
      </c>
      <c r="D887" t="s">
        <v>80</v>
      </c>
      <c r="E887" s="2">
        <v>6</v>
      </c>
      <c r="F887" s="2">
        <f>_xlfn.XLOOKUP(C887,customers!$A$1:$A$1001,customers!B886:B1886)</f>
        <v>0</v>
      </c>
      <c r="G887" s="2" t="str">
        <f>IF(_xlfn.XLOOKUP(C887,customers!$A$1:$A$1001,customers!$C$1:$C$1001,0)=0,"",(_xlfn.XLOOKUP(C887,customers!$A$1:$A$1001,customers!$C$1:$C$1001,0)))</f>
        <v>hpetroulisol@state.tx.us</v>
      </c>
      <c r="H887" s="2" t="str">
        <f>_xlfn.XLOOKUP(C887,customers!$A$1:$A$1001,customers!$G$1:$G$1001,,0)</f>
        <v>Ireland</v>
      </c>
      <c r="I887" t="str" cm="1">
        <f t="array" ref="I887">INDEX(products!$A$1:$G$49,MATCH(orders!$D887,products!$A$1:$A$49,0),MATCH(orders!I$1,products!$A$1:$G$1,0))</f>
        <v>Rob</v>
      </c>
      <c r="J887" t="str" cm="1">
        <f t="array" ref="J887">INDEX(products!$A$1:$G$49,MATCH(orders!$D887,products!$A$1:$A$49,0),MATCH(orders!J$1,products!$A$1:$G$1,0))</f>
        <v>D</v>
      </c>
      <c r="K887" cm="1">
        <f t="array" ref="K887">INDEX(products!$A$1:$G$49,MATCH(orders!$D887,products!$A$1:$A$49,0),MATCH(orders!K$1,products!$A$1:$G$1,0))</f>
        <v>2.5</v>
      </c>
      <c r="L887" s="4" cm="1">
        <f t="array" ref="L887">INDEX(products!$A$1:$G$49,MATCH(orders!$D887,products!$A$1:$A$49,0),MATCH(orders!L$1,products!$A$1:$G$1,0))</f>
        <v>20.585</v>
      </c>
      <c r="M887" s="4">
        <f t="shared" si="39"/>
        <v>123.51</v>
      </c>
      <c r="N887" t="str">
        <f t="shared" si="40"/>
        <v>Robusta</v>
      </c>
      <c r="O887" t="str">
        <f t="shared" si="41"/>
        <v>Dark</v>
      </c>
      <c r="P887" s="5" t="str">
        <f>IF(_xlfn.XLOOKUP(Orders[[#This Row],[Customer ID]],customers!A887:A1886,customers!I887:I1886,"")="Yes","Yes","No")</f>
        <v>No</v>
      </c>
    </row>
    <row r="888" spans="1:16">
      <c r="A888" s="2" t="s">
        <v>1756</v>
      </c>
      <c r="B888" s="3">
        <v>44518</v>
      </c>
      <c r="C888" s="2" t="s">
        <v>1757</v>
      </c>
      <c r="D888" t="s">
        <v>123</v>
      </c>
      <c r="E888" s="2">
        <v>2</v>
      </c>
      <c r="F888" s="2">
        <f>_xlfn.XLOOKUP(C888,customers!$A$1:$A$1001,customers!B887:B1887)</f>
        <v>0</v>
      </c>
      <c r="G888" s="2" t="str">
        <f>IF(_xlfn.XLOOKUP(C888,customers!$A$1:$A$1001,customers!$C$1:$C$1001,0)=0,"",(_xlfn.XLOOKUP(C888,customers!$A$1:$A$1001,customers!$C$1:$C$1001,0)))</f>
        <v>mschollom@taobao.com</v>
      </c>
      <c r="H888" s="2" t="str">
        <f>_xlfn.XLOOKUP(C888,customers!$A$1:$A$1001,customers!$G$1:$G$1001,,0)</f>
        <v>United States</v>
      </c>
      <c r="I888" t="str" cm="1">
        <f t="array" ref="I888">INDEX(products!$A$1:$G$49,MATCH(orders!$D888,products!$A$1:$A$49,0),MATCH(orders!I$1,products!$A$1:$G$1,0))</f>
        <v>Lib</v>
      </c>
      <c r="J888" t="str" cm="1">
        <f t="array" ref="J888">INDEX(products!$A$1:$G$49,MATCH(orders!$D888,products!$A$1:$A$49,0),MATCH(orders!J$1,products!$A$1:$G$1,0))</f>
        <v>M</v>
      </c>
      <c r="K888" cm="1">
        <f t="array" ref="K888">INDEX(products!$A$1:$G$49,MATCH(orders!$D888,products!$A$1:$A$49,0),MATCH(orders!K$1,products!$A$1:$G$1,0))</f>
        <v>0.5</v>
      </c>
      <c r="L888" s="4" cm="1">
        <f t="array" ref="L888">INDEX(products!$A$1:$G$49,MATCH(orders!$D888,products!$A$1:$A$49,0),MATCH(orders!L$1,products!$A$1:$G$1,0))</f>
        <v>8.73</v>
      </c>
      <c r="M888" s="4">
        <f t="shared" si="39"/>
        <v>17.46</v>
      </c>
      <c r="N888" t="str">
        <f t="shared" si="40"/>
        <v>Liberica</v>
      </c>
      <c r="O888" t="str">
        <f t="shared" si="41"/>
        <v>Medium</v>
      </c>
      <c r="P888" s="5" t="str">
        <f>IF(_xlfn.XLOOKUP(Orders[[#This Row],[Customer ID]],customers!A888:A1887,customers!I888:I1887,"")="Yes","Yes","No")</f>
        <v>No</v>
      </c>
    </row>
    <row r="889" spans="1:16">
      <c r="A889" s="2" t="s">
        <v>1758</v>
      </c>
      <c r="B889" s="3">
        <v>44002</v>
      </c>
      <c r="C889" s="2" t="s">
        <v>1759</v>
      </c>
      <c r="D889" t="s">
        <v>299</v>
      </c>
      <c r="E889" s="2">
        <v>3</v>
      </c>
      <c r="F889" s="2">
        <f>_xlfn.XLOOKUP(C889,customers!$A$1:$A$1001,customers!B888:B1888)</f>
        <v>0</v>
      </c>
      <c r="G889" s="2" t="str">
        <f>IF(_xlfn.XLOOKUP(C889,customers!$A$1:$A$1001,customers!$C$1:$C$1001,0)=0,"",(_xlfn.XLOOKUP(C889,customers!$A$1:$A$1001,customers!$C$1:$C$1001,0)))</f>
        <v>kfersonon@g.co</v>
      </c>
      <c r="H889" s="2" t="str">
        <f>_xlfn.XLOOKUP(C889,customers!$A$1:$A$1001,customers!$G$1:$G$1001,,0)</f>
        <v>United States</v>
      </c>
      <c r="I889" t="str" cm="1">
        <f t="array" ref="I889">INDEX(products!$A$1:$G$49,MATCH(orders!$D889,products!$A$1:$A$49,0),MATCH(orders!I$1,products!$A$1:$G$1,0))</f>
        <v>Exc</v>
      </c>
      <c r="J889" t="str" cm="1">
        <f t="array" ref="J889">INDEX(products!$A$1:$G$49,MATCH(orders!$D889,products!$A$1:$A$49,0),MATCH(orders!J$1,products!$A$1:$G$1,0))</f>
        <v>L</v>
      </c>
      <c r="K889" cm="1">
        <f t="array" ref="K889">INDEX(products!$A$1:$G$49,MATCH(orders!$D889,products!$A$1:$A$49,0),MATCH(orders!K$1,products!$A$1:$G$1,0))</f>
        <v>0.2</v>
      </c>
      <c r="L889" s="4" cm="1">
        <f t="array" ref="L889">INDEX(products!$A$1:$G$49,MATCH(orders!$D889,products!$A$1:$A$49,0),MATCH(orders!L$1,products!$A$1:$G$1,0))</f>
        <v>4.455</v>
      </c>
      <c r="M889" s="4">
        <f t="shared" si="39"/>
        <v>13.365</v>
      </c>
      <c r="N889" t="str">
        <f t="shared" si="40"/>
        <v>Excelsa</v>
      </c>
      <c r="O889" t="str">
        <f t="shared" si="41"/>
        <v>Light</v>
      </c>
      <c r="P889" s="5" t="str">
        <f>IF(_xlfn.XLOOKUP(Orders[[#This Row],[Customer ID]],customers!A889:A1888,customers!I889:I1888,"")="Yes","Yes","No")</f>
        <v>No</v>
      </c>
    </row>
    <row r="890" spans="1:16">
      <c r="A890" s="2" t="s">
        <v>1760</v>
      </c>
      <c r="B890" s="3">
        <v>44292</v>
      </c>
      <c r="C890" s="2" t="s">
        <v>1761</v>
      </c>
      <c r="D890" t="s">
        <v>160</v>
      </c>
      <c r="E890" s="2">
        <v>2</v>
      </c>
      <c r="F890" s="2">
        <f>_xlfn.XLOOKUP(C890,customers!$A$1:$A$1001,customers!B889:B1889)</f>
        <v>0</v>
      </c>
      <c r="G890" s="2" t="str">
        <f>IF(_xlfn.XLOOKUP(C890,customers!$A$1:$A$1001,customers!$C$1:$C$1001,0)=0,"",(_xlfn.XLOOKUP(C890,customers!$A$1:$A$1001,customers!$C$1:$C$1001,0)))</f>
        <v>bkellowayoo@omniture.com</v>
      </c>
      <c r="H890" s="2" t="str">
        <f>_xlfn.XLOOKUP(C890,customers!$A$1:$A$1001,customers!$G$1:$G$1001,,0)</f>
        <v>United States</v>
      </c>
      <c r="I890" t="str" cm="1">
        <f t="array" ref="I890">INDEX(products!$A$1:$G$49,MATCH(orders!$D890,products!$A$1:$A$49,0),MATCH(orders!I$1,products!$A$1:$G$1,0))</f>
        <v>Ara</v>
      </c>
      <c r="J890" t="str" cm="1">
        <f t="array" ref="J890">INDEX(products!$A$1:$G$49,MATCH(orders!$D890,products!$A$1:$A$49,0),MATCH(orders!J$1,products!$A$1:$G$1,0))</f>
        <v>L</v>
      </c>
      <c r="K890" cm="1">
        <f t="array" ref="K890">INDEX(products!$A$1:$G$49,MATCH(orders!$D890,products!$A$1:$A$49,0),MATCH(orders!K$1,products!$A$1:$G$1,0))</f>
        <v>0.2</v>
      </c>
      <c r="L890" s="4" cm="1">
        <f t="array" ref="L890">INDEX(products!$A$1:$G$49,MATCH(orders!$D890,products!$A$1:$A$49,0),MATCH(orders!L$1,products!$A$1:$G$1,0))</f>
        <v>3.885</v>
      </c>
      <c r="M890" s="4">
        <f t="shared" si="39"/>
        <v>7.77</v>
      </c>
      <c r="N890" t="str">
        <f t="shared" si="40"/>
        <v>Arabica</v>
      </c>
      <c r="O890" t="str">
        <f t="shared" si="41"/>
        <v>Light</v>
      </c>
      <c r="P890" s="5" t="str">
        <f>IF(_xlfn.XLOOKUP(Orders[[#This Row],[Customer ID]],customers!A890:A1889,customers!I890:I1889,"")="Yes","Yes","No")</f>
        <v>Yes</v>
      </c>
    </row>
    <row r="891" spans="1:16">
      <c r="A891" s="2" t="s">
        <v>1762</v>
      </c>
      <c r="B891" s="3">
        <v>43633</v>
      </c>
      <c r="C891" s="2" t="s">
        <v>1763</v>
      </c>
      <c r="D891" t="s">
        <v>146</v>
      </c>
      <c r="E891" s="2">
        <v>1</v>
      </c>
      <c r="F891" s="2">
        <f>_xlfn.XLOOKUP(C891,customers!$A$1:$A$1001,customers!B890:B1890)</f>
        <v>0</v>
      </c>
      <c r="G891" s="2" t="str">
        <f>IF(_xlfn.XLOOKUP(C891,customers!$A$1:$A$1001,customers!$C$1:$C$1001,0)=0,"",(_xlfn.XLOOKUP(C891,customers!$A$1:$A$1001,customers!$C$1:$C$1001,0)))</f>
        <v>soliffeop@yellowbook.com</v>
      </c>
      <c r="H891" s="2" t="str">
        <f>_xlfn.XLOOKUP(C891,customers!$A$1:$A$1001,customers!$G$1:$G$1001,,0)</f>
        <v>United States</v>
      </c>
      <c r="I891" t="str" cm="1">
        <f t="array" ref="I891">INDEX(products!$A$1:$G$49,MATCH(orders!$D891,products!$A$1:$A$49,0),MATCH(orders!I$1,products!$A$1:$G$1,0))</f>
        <v>Rob</v>
      </c>
      <c r="J891" t="str" cm="1">
        <f t="array" ref="J891">INDEX(products!$A$1:$G$49,MATCH(orders!$D891,products!$A$1:$A$49,0),MATCH(orders!J$1,products!$A$1:$G$1,0))</f>
        <v>D</v>
      </c>
      <c r="K891" cm="1">
        <f t="array" ref="K891">INDEX(products!$A$1:$G$49,MATCH(orders!$D891,products!$A$1:$A$49,0),MATCH(orders!K$1,products!$A$1:$G$1,0))</f>
        <v>0.2</v>
      </c>
      <c r="L891" s="4" cm="1">
        <f t="array" ref="L891">INDEX(products!$A$1:$G$49,MATCH(orders!$D891,products!$A$1:$A$49,0),MATCH(orders!L$1,products!$A$1:$G$1,0))</f>
        <v>2.685</v>
      </c>
      <c r="M891" s="4">
        <f t="shared" si="39"/>
        <v>2.685</v>
      </c>
      <c r="N891" t="str">
        <f t="shared" si="40"/>
        <v>Robusta</v>
      </c>
      <c r="O891" t="str">
        <f t="shared" si="41"/>
        <v>Dark</v>
      </c>
      <c r="P891" s="5" t="str">
        <f>IF(_xlfn.XLOOKUP(Orders[[#This Row],[Customer ID]],customers!A891:A1890,customers!I891:I1890,"")="Yes","Yes","No")</f>
        <v>Yes</v>
      </c>
    </row>
    <row r="892" spans="1:16">
      <c r="A892" s="2" t="s">
        <v>1764</v>
      </c>
      <c r="B892" s="3">
        <v>44646</v>
      </c>
      <c r="C892" s="2" t="s">
        <v>1749</v>
      </c>
      <c r="D892" t="s">
        <v>80</v>
      </c>
      <c r="E892" s="2">
        <v>1</v>
      </c>
      <c r="F892" s="2">
        <f>_xlfn.XLOOKUP(C892,customers!$A$1:$A$1001,customers!B891:B1891)</f>
        <v>0</v>
      </c>
      <c r="G892" s="2" t="str">
        <f>IF(_xlfn.XLOOKUP(C892,customers!$A$1:$A$1001,customers!$C$1:$C$1001,0)=0,"",(_xlfn.XLOOKUP(C892,customers!$A$1:$A$1001,customers!$C$1:$C$1001,0)))</f>
        <v>kmarrisonoq@dropbox.com</v>
      </c>
      <c r="H892" s="2" t="str">
        <f>_xlfn.XLOOKUP(C892,customers!$A$1:$A$1001,customers!$G$1:$G$1001,,0)</f>
        <v>United States</v>
      </c>
      <c r="I892" t="str" cm="1">
        <f t="array" ref="I892">INDEX(products!$A$1:$G$49,MATCH(orders!$D892,products!$A$1:$A$49,0),MATCH(orders!I$1,products!$A$1:$G$1,0))</f>
        <v>Rob</v>
      </c>
      <c r="J892" t="str" cm="1">
        <f t="array" ref="J892">INDEX(products!$A$1:$G$49,MATCH(orders!$D892,products!$A$1:$A$49,0),MATCH(orders!J$1,products!$A$1:$G$1,0))</f>
        <v>D</v>
      </c>
      <c r="K892" cm="1">
        <f t="array" ref="K892">INDEX(products!$A$1:$G$49,MATCH(orders!$D892,products!$A$1:$A$49,0),MATCH(orders!K$1,products!$A$1:$G$1,0))</f>
        <v>2.5</v>
      </c>
      <c r="L892" s="4" cm="1">
        <f t="array" ref="L892">INDEX(products!$A$1:$G$49,MATCH(orders!$D892,products!$A$1:$A$49,0),MATCH(orders!L$1,products!$A$1:$G$1,0))</f>
        <v>20.585</v>
      </c>
      <c r="M892" s="4">
        <f t="shared" si="39"/>
        <v>20.585</v>
      </c>
      <c r="N892" t="str">
        <f t="shared" si="40"/>
        <v>Robusta</v>
      </c>
      <c r="O892" t="str">
        <f t="shared" si="41"/>
        <v>Dark</v>
      </c>
      <c r="P892" s="5" t="str">
        <f>IF(_xlfn.XLOOKUP(Orders[[#This Row],[Customer ID]],customers!A892:A1891,customers!I892:I1891,"")="Yes","Yes","No")</f>
        <v>Yes</v>
      </c>
    </row>
    <row r="893" spans="1:16">
      <c r="A893" s="2" t="s">
        <v>1765</v>
      </c>
      <c r="B893" s="3">
        <v>44469</v>
      </c>
      <c r="C893" s="2" t="s">
        <v>1766</v>
      </c>
      <c r="D893" t="s">
        <v>163</v>
      </c>
      <c r="E893" s="2">
        <v>5</v>
      </c>
      <c r="F893" s="2">
        <f>_xlfn.XLOOKUP(C893,customers!$A$1:$A$1001,customers!B892:B1892)</f>
        <v>0</v>
      </c>
      <c r="G893" s="2" t="str">
        <f>IF(_xlfn.XLOOKUP(C893,customers!$A$1:$A$1001,customers!$C$1:$C$1001,0)=0,"",(_xlfn.XLOOKUP(C893,customers!$A$1:$A$1001,customers!$C$1:$C$1001,0)))</f>
        <v>cdolohuntyor@dailymail.co.uk</v>
      </c>
      <c r="H893" s="2" t="str">
        <f>_xlfn.XLOOKUP(C893,customers!$A$1:$A$1001,customers!$G$1:$G$1001,,0)</f>
        <v>United States</v>
      </c>
      <c r="I893" t="str" cm="1">
        <f t="array" ref="I893">INDEX(products!$A$1:$G$49,MATCH(orders!$D893,products!$A$1:$A$49,0),MATCH(orders!I$1,products!$A$1:$G$1,0))</f>
        <v>Ara</v>
      </c>
      <c r="J893" t="str" cm="1">
        <f t="array" ref="J893">INDEX(products!$A$1:$G$49,MATCH(orders!$D893,products!$A$1:$A$49,0),MATCH(orders!J$1,products!$A$1:$G$1,0))</f>
        <v>D</v>
      </c>
      <c r="K893" cm="1">
        <f t="array" ref="K893">INDEX(products!$A$1:$G$49,MATCH(orders!$D893,products!$A$1:$A$49,0),MATCH(orders!K$1,products!$A$1:$G$1,0))</f>
        <v>2.5</v>
      </c>
      <c r="L893" s="4" cm="1">
        <f t="array" ref="L893">INDEX(products!$A$1:$G$49,MATCH(orders!$D893,products!$A$1:$A$49,0),MATCH(orders!L$1,products!$A$1:$G$1,0))</f>
        <v>22.885</v>
      </c>
      <c r="M893" s="4">
        <f t="shared" si="39"/>
        <v>114.425</v>
      </c>
      <c r="N893" t="str">
        <f t="shared" si="40"/>
        <v>Arabica</v>
      </c>
      <c r="O893" t="str">
        <f t="shared" si="41"/>
        <v>Dark</v>
      </c>
      <c r="P893" s="5" t="str">
        <f>IF(_xlfn.XLOOKUP(Orders[[#This Row],[Customer ID]],customers!A893:A1892,customers!I893:I1892,"")="Yes","Yes","No")</f>
        <v>Yes</v>
      </c>
    </row>
    <row r="894" spans="1:16">
      <c r="A894" s="2" t="s">
        <v>1767</v>
      </c>
      <c r="B894" s="3">
        <v>43635</v>
      </c>
      <c r="C894" s="2" t="s">
        <v>1768</v>
      </c>
      <c r="D894" t="s">
        <v>109</v>
      </c>
      <c r="E894" s="2">
        <v>5</v>
      </c>
      <c r="F894" s="2">
        <f>_xlfn.XLOOKUP(C894,customers!$A$1:$A$1001,customers!B893:B1893)</f>
        <v>0</v>
      </c>
      <c r="G894" s="2" t="str">
        <f>IF(_xlfn.XLOOKUP(C894,customers!$A$1:$A$1001,customers!$C$1:$C$1001,0)=0,"",(_xlfn.XLOOKUP(C894,customers!$A$1:$A$1001,customers!$C$1:$C$1001,0)))</f>
        <v>pvasilenkoos@addtoany.com</v>
      </c>
      <c r="H894" s="2" t="str">
        <f>_xlfn.XLOOKUP(C894,customers!$A$1:$A$1001,customers!$G$1:$G$1001,,0)</f>
        <v>United Kingdom</v>
      </c>
      <c r="I894" t="str" cm="1">
        <f t="array" ref="I894">INDEX(products!$A$1:$G$49,MATCH(orders!$D894,products!$A$1:$A$49,0),MATCH(orders!I$1,products!$A$1:$G$1,0))</f>
        <v>Exc</v>
      </c>
      <c r="J894" t="str" cm="1">
        <f t="array" ref="J894">INDEX(products!$A$1:$G$49,MATCH(orders!$D894,products!$A$1:$A$49,0),MATCH(orders!J$1,products!$A$1:$G$1,0))</f>
        <v>M</v>
      </c>
      <c r="K894" cm="1">
        <f t="array" ref="K894">INDEX(products!$A$1:$G$49,MATCH(orders!$D894,products!$A$1:$A$49,0),MATCH(orders!K$1,products!$A$1:$G$1,0))</f>
        <v>0.2</v>
      </c>
      <c r="L894" s="4" cm="1">
        <f t="array" ref="L894">INDEX(products!$A$1:$G$49,MATCH(orders!$D894,products!$A$1:$A$49,0),MATCH(orders!L$1,products!$A$1:$G$1,0))</f>
        <v>4.125</v>
      </c>
      <c r="M894" s="4">
        <f t="shared" si="39"/>
        <v>20.625</v>
      </c>
      <c r="N894" t="str">
        <f t="shared" si="40"/>
        <v>Excelsa</v>
      </c>
      <c r="O894" t="str">
        <f t="shared" si="41"/>
        <v>Medium</v>
      </c>
      <c r="P894" s="5" t="str">
        <f>IF(_xlfn.XLOOKUP(Orders[[#This Row],[Customer ID]],customers!A894:A1893,customers!I894:I1893,"")="Yes","Yes","No")</f>
        <v>No</v>
      </c>
    </row>
    <row r="895" spans="1:16">
      <c r="A895" s="2" t="s">
        <v>1769</v>
      </c>
      <c r="B895" s="3">
        <v>44651</v>
      </c>
      <c r="C895" s="2" t="s">
        <v>1770</v>
      </c>
      <c r="D895" t="s">
        <v>128</v>
      </c>
      <c r="E895" s="2">
        <v>6</v>
      </c>
      <c r="F895" s="2">
        <f>_xlfn.XLOOKUP(C895,customers!$A$1:$A$1001,customers!B894:B1894)</f>
        <v>0</v>
      </c>
      <c r="G895" s="2" t="str">
        <f>IF(_xlfn.XLOOKUP(C895,customers!$A$1:$A$1001,customers!$C$1:$C$1001,0)=0,"",(_xlfn.XLOOKUP(C895,customers!$A$1:$A$1001,customers!$C$1:$C$1001,0)))</f>
        <v>rschankelborgot@ameblo.jp</v>
      </c>
      <c r="H895" s="2" t="str">
        <f>_xlfn.XLOOKUP(C895,customers!$A$1:$A$1001,customers!$G$1:$G$1001,,0)</f>
        <v>United States</v>
      </c>
      <c r="I895" t="str" cm="1">
        <f t="array" ref="I895">INDEX(products!$A$1:$G$49,MATCH(orders!$D895,products!$A$1:$A$49,0),MATCH(orders!I$1,products!$A$1:$G$1,0))</f>
        <v>Lib</v>
      </c>
      <c r="J895" t="str" cm="1">
        <f t="array" ref="J895">INDEX(products!$A$1:$G$49,MATCH(orders!$D895,products!$A$1:$A$49,0),MATCH(orders!J$1,products!$A$1:$G$1,0))</f>
        <v>L</v>
      </c>
      <c r="K895" cm="1">
        <f t="array" ref="K895">INDEX(products!$A$1:$G$49,MATCH(orders!$D895,products!$A$1:$A$49,0),MATCH(orders!K$1,products!$A$1:$G$1,0))</f>
        <v>0.5</v>
      </c>
      <c r="L895" s="4" cm="1">
        <f t="array" ref="L895">INDEX(products!$A$1:$G$49,MATCH(orders!$D895,products!$A$1:$A$49,0),MATCH(orders!L$1,products!$A$1:$G$1,0))</f>
        <v>9.51</v>
      </c>
      <c r="M895" s="4">
        <f t="shared" si="39"/>
        <v>57.06</v>
      </c>
      <c r="N895" t="str">
        <f t="shared" si="40"/>
        <v>Liberica</v>
      </c>
      <c r="O895" t="str">
        <f t="shared" si="41"/>
        <v>Light</v>
      </c>
      <c r="P895" s="5" t="str">
        <f>IF(_xlfn.XLOOKUP(Orders[[#This Row],[Customer ID]],customers!A895:A1894,customers!I895:I1894,"")="Yes","Yes","No")</f>
        <v>Yes</v>
      </c>
    </row>
    <row r="896" spans="1:16">
      <c r="A896" s="2" t="s">
        <v>1771</v>
      </c>
      <c r="B896" s="3">
        <v>44016</v>
      </c>
      <c r="C896" s="2" t="s">
        <v>1772</v>
      </c>
      <c r="D896" t="s">
        <v>80</v>
      </c>
      <c r="E896" s="2">
        <v>4</v>
      </c>
      <c r="F896" s="2">
        <f>_xlfn.XLOOKUP(C896,customers!$A$1:$A$1001,customers!B895:B1895)</f>
        <v>0</v>
      </c>
      <c r="G896" s="2" t="str">
        <f>IF(_xlfn.XLOOKUP(C896,customers!$A$1:$A$1001,customers!$C$1:$C$1001,0)=0,"",(_xlfn.XLOOKUP(C896,customers!$A$1:$A$1001,customers!$C$1:$C$1001,0)))</f>
        <v/>
      </c>
      <c r="H896" s="2" t="str">
        <f>_xlfn.XLOOKUP(C896,customers!$A$1:$A$1001,customers!$G$1:$G$1001,,0)</f>
        <v>Ireland</v>
      </c>
      <c r="I896" t="str" cm="1">
        <f t="array" ref="I896">INDEX(products!$A$1:$G$49,MATCH(orders!$D896,products!$A$1:$A$49,0),MATCH(orders!I$1,products!$A$1:$G$1,0))</f>
        <v>Rob</v>
      </c>
      <c r="J896" t="str" cm="1">
        <f t="array" ref="J896">INDEX(products!$A$1:$G$49,MATCH(orders!$D896,products!$A$1:$A$49,0),MATCH(orders!J$1,products!$A$1:$G$1,0))</f>
        <v>D</v>
      </c>
      <c r="K896" cm="1">
        <f t="array" ref="K896">INDEX(products!$A$1:$G$49,MATCH(orders!$D896,products!$A$1:$A$49,0),MATCH(orders!K$1,products!$A$1:$G$1,0))</f>
        <v>2.5</v>
      </c>
      <c r="L896" s="4" cm="1">
        <f t="array" ref="L896">INDEX(products!$A$1:$G$49,MATCH(orders!$D896,products!$A$1:$A$49,0),MATCH(orders!L$1,products!$A$1:$G$1,0))</f>
        <v>20.585</v>
      </c>
      <c r="M896" s="4">
        <f t="shared" si="39"/>
        <v>82.34</v>
      </c>
      <c r="N896" t="str">
        <f t="shared" si="40"/>
        <v>Robusta</v>
      </c>
      <c r="O896" t="str">
        <f t="shared" si="41"/>
        <v>Dark</v>
      </c>
      <c r="P896" s="5" t="str">
        <f>IF(_xlfn.XLOOKUP(Orders[[#This Row],[Customer ID]],customers!A896:A1895,customers!I896:I1895,"")="Yes","Yes","No")</f>
        <v>Yes</v>
      </c>
    </row>
    <row r="897" spans="1:16">
      <c r="A897" s="2" t="s">
        <v>1773</v>
      </c>
      <c r="B897" s="3">
        <v>44521</v>
      </c>
      <c r="C897" s="2" t="s">
        <v>1774</v>
      </c>
      <c r="D897" t="s">
        <v>157</v>
      </c>
      <c r="E897" s="2">
        <v>5</v>
      </c>
      <c r="F897" s="2">
        <f>_xlfn.XLOOKUP(C897,customers!$A$1:$A$1001,customers!B896:B1896)</f>
        <v>0</v>
      </c>
      <c r="G897" s="2" t="str">
        <f>IF(_xlfn.XLOOKUP(C897,customers!$A$1:$A$1001,customers!$C$1:$C$1001,0)=0,"",(_xlfn.XLOOKUP(C897,customers!$A$1:$A$1001,customers!$C$1:$C$1001,0)))</f>
        <v/>
      </c>
      <c r="H897" s="2" t="str">
        <f>_xlfn.XLOOKUP(C897,customers!$A$1:$A$1001,customers!$G$1:$G$1001,,0)</f>
        <v>United States</v>
      </c>
      <c r="I897" t="str" cm="1">
        <f t="array" ref="I897">INDEX(products!$A$1:$G$49,MATCH(orders!$D897,products!$A$1:$A$49,0),MATCH(orders!I$1,products!$A$1:$G$1,0))</f>
        <v>Exc</v>
      </c>
      <c r="J897" t="str" cm="1">
        <f t="array" ref="J897">INDEX(products!$A$1:$G$49,MATCH(orders!$D897,products!$A$1:$A$49,0),MATCH(orders!J$1,products!$A$1:$G$1,0))</f>
        <v>M</v>
      </c>
      <c r="K897" cm="1">
        <f t="array" ref="K897">INDEX(products!$A$1:$G$49,MATCH(orders!$D897,products!$A$1:$A$49,0),MATCH(orders!K$1,products!$A$1:$G$1,0))</f>
        <v>2.5</v>
      </c>
      <c r="L897" s="4" cm="1">
        <f t="array" ref="L897">INDEX(products!$A$1:$G$49,MATCH(orders!$D897,products!$A$1:$A$49,0),MATCH(orders!L$1,products!$A$1:$G$1,0))</f>
        <v>31.625</v>
      </c>
      <c r="M897" s="4">
        <f t="shared" si="39"/>
        <v>158.125</v>
      </c>
      <c r="N897" t="str">
        <f t="shared" si="40"/>
        <v>Excelsa</v>
      </c>
      <c r="O897" t="str">
        <f t="shared" si="41"/>
        <v>Medium</v>
      </c>
      <c r="P897" s="5" t="str">
        <f>IF(_xlfn.XLOOKUP(Orders[[#This Row],[Customer ID]],customers!A897:A1896,customers!I897:I1896,"")="Yes","Yes","No")</f>
        <v>No</v>
      </c>
    </row>
    <row r="898" spans="1:16">
      <c r="A898" s="2" t="s">
        <v>1775</v>
      </c>
      <c r="B898" s="3">
        <v>44347</v>
      </c>
      <c r="C898" s="2" t="s">
        <v>1776</v>
      </c>
      <c r="D898" t="s">
        <v>191</v>
      </c>
      <c r="E898" s="2">
        <v>6</v>
      </c>
      <c r="F898" s="2">
        <f>_xlfn.XLOOKUP(C898,customers!$A$1:$A$1001,customers!B897:B1897)</f>
        <v>0</v>
      </c>
      <c r="G898" s="2" t="str">
        <f>IF(_xlfn.XLOOKUP(C898,customers!$A$1:$A$1001,customers!$C$1:$C$1001,0)=0,"",(_xlfn.XLOOKUP(C898,customers!$A$1:$A$1001,customers!$C$1:$C$1001,0)))</f>
        <v>bcargenow@geocities.jp</v>
      </c>
      <c r="H898" s="2" t="str">
        <f>_xlfn.XLOOKUP(C898,customers!$A$1:$A$1001,customers!$G$1:$G$1001,,0)</f>
        <v>United States</v>
      </c>
      <c r="I898" t="str" cm="1">
        <f t="array" ref="I898">INDEX(products!$A$1:$G$49,MATCH(orders!$D898,products!$A$1:$A$49,0),MATCH(orders!I$1,products!$A$1:$G$1,0))</f>
        <v>Rob</v>
      </c>
      <c r="J898" t="str" cm="1">
        <f t="array" ref="J898">INDEX(products!$A$1:$G$49,MATCH(orders!$D898,products!$A$1:$A$49,0),MATCH(orders!J$1,products!$A$1:$G$1,0))</f>
        <v>D</v>
      </c>
      <c r="K898" cm="1">
        <f t="array" ref="K898">INDEX(products!$A$1:$G$49,MATCH(orders!$D898,products!$A$1:$A$49,0),MATCH(orders!K$1,products!$A$1:$G$1,0))</f>
        <v>0.5</v>
      </c>
      <c r="L898" s="4" cm="1">
        <f t="array" ref="L898">INDEX(products!$A$1:$G$49,MATCH(orders!$D898,products!$A$1:$A$49,0),MATCH(orders!L$1,products!$A$1:$G$1,0))</f>
        <v>5.37</v>
      </c>
      <c r="M898" s="4">
        <f t="shared" si="39"/>
        <v>32.22</v>
      </c>
      <c r="N898" t="str">
        <f t="shared" si="40"/>
        <v>Robusta</v>
      </c>
      <c r="O898" t="str">
        <f t="shared" si="41"/>
        <v>Dark</v>
      </c>
      <c r="P898" s="5" t="str">
        <f>IF(_xlfn.XLOOKUP(Orders[[#This Row],[Customer ID]],customers!A898:A1897,customers!I898:I1897,"")="Yes","Yes","No")</f>
        <v>Yes</v>
      </c>
    </row>
    <row r="899" spans="1:16">
      <c r="A899" s="2" t="s">
        <v>1777</v>
      </c>
      <c r="B899" s="3">
        <v>43932</v>
      </c>
      <c r="C899" s="2" t="s">
        <v>1778</v>
      </c>
      <c r="D899" t="s">
        <v>290</v>
      </c>
      <c r="E899" s="2">
        <v>2</v>
      </c>
      <c r="F899" s="2">
        <f>_xlfn.XLOOKUP(C899,customers!$A$1:$A$1001,customers!B898:B1898)</f>
        <v>0</v>
      </c>
      <c r="G899" s="2" t="str">
        <f>IF(_xlfn.XLOOKUP(C899,customers!$A$1:$A$1001,customers!$C$1:$C$1001,0)=0,"",(_xlfn.XLOOKUP(C899,customers!$A$1:$A$1001,customers!$C$1:$C$1001,0)))</f>
        <v>rsticklerox@printfriendly.com</v>
      </c>
      <c r="H899" s="2" t="str">
        <f>_xlfn.XLOOKUP(C899,customers!$A$1:$A$1001,customers!$G$1:$G$1001,,0)</f>
        <v>United Kingdom</v>
      </c>
      <c r="I899" t="str" cm="1">
        <f t="array" ref="I899">INDEX(products!$A$1:$G$49,MATCH(orders!$D899,products!$A$1:$A$49,0),MATCH(orders!I$1,products!$A$1:$G$1,0))</f>
        <v>Exc</v>
      </c>
      <c r="J899" t="str" cm="1">
        <f t="array" ref="J899">INDEX(products!$A$1:$G$49,MATCH(orders!$D899,products!$A$1:$A$49,0),MATCH(orders!J$1,products!$A$1:$G$1,0))</f>
        <v>D</v>
      </c>
      <c r="K899" cm="1">
        <f t="array" ref="K899">INDEX(products!$A$1:$G$49,MATCH(orders!$D899,products!$A$1:$A$49,0),MATCH(orders!K$1,products!$A$1:$G$1,0))</f>
        <v>1</v>
      </c>
      <c r="L899" s="4" cm="1">
        <f t="array" ref="L899">INDEX(products!$A$1:$G$49,MATCH(orders!$D899,products!$A$1:$A$49,0),MATCH(orders!L$1,products!$A$1:$G$1,0))</f>
        <v>12.15</v>
      </c>
      <c r="M899" s="4">
        <f t="shared" ref="M899:M962" si="42">L899*E899</f>
        <v>24.3</v>
      </c>
      <c r="N899" t="str">
        <f t="shared" ref="N899:N962" si="43">IF(I899="Rob","Robusta",IF(I899="Exc","Excelsa",IF(I899="Ara","Arabica",IF(I899="Lib","Liberica",""))))</f>
        <v>Excelsa</v>
      </c>
      <c r="O899" t="str">
        <f t="shared" ref="O899:O962" si="44">IF(J899="M","Medium",IF(J899="L","Light",IF(J899="D","Dark","")))</f>
        <v>Dark</v>
      </c>
      <c r="P899" s="5" t="str">
        <f>IF(_xlfn.XLOOKUP(Orders[[#This Row],[Customer ID]],customers!A899:A1898,customers!I899:I1898,"")="Yes","Yes","No")</f>
        <v>No</v>
      </c>
    </row>
    <row r="900" spans="1:16">
      <c r="A900" s="2" t="s">
        <v>1779</v>
      </c>
      <c r="B900" s="3">
        <v>44089</v>
      </c>
      <c r="C900" s="2" t="s">
        <v>1780</v>
      </c>
      <c r="D900" t="s">
        <v>202</v>
      </c>
      <c r="E900" s="2">
        <v>5</v>
      </c>
      <c r="F900" s="2">
        <f>_xlfn.XLOOKUP(C900,customers!$A$1:$A$1001,customers!B899:B1899)</f>
        <v>0</v>
      </c>
      <c r="G900" s="2" t="str">
        <f>IF(_xlfn.XLOOKUP(C900,customers!$A$1:$A$1001,customers!$C$1:$C$1001,0)=0,"",(_xlfn.XLOOKUP(C900,customers!$A$1:$A$1001,customers!$C$1:$C$1001,0)))</f>
        <v/>
      </c>
      <c r="H900" s="2" t="str">
        <f>_xlfn.XLOOKUP(C900,customers!$A$1:$A$1001,customers!$G$1:$G$1001,,0)</f>
        <v>United States</v>
      </c>
      <c r="I900" t="str" cm="1">
        <f t="array" ref="I900">INDEX(products!$A$1:$G$49,MATCH(orders!$D900,products!$A$1:$A$49,0),MATCH(orders!I$1,products!$A$1:$G$1,0))</f>
        <v>Rob</v>
      </c>
      <c r="J900" t="str" cm="1">
        <f t="array" ref="J900">INDEX(products!$A$1:$G$49,MATCH(orders!$D900,products!$A$1:$A$49,0),MATCH(orders!J$1,products!$A$1:$G$1,0))</f>
        <v>L</v>
      </c>
      <c r="K900" cm="1">
        <f t="array" ref="K900">INDEX(products!$A$1:$G$49,MATCH(orders!$D900,products!$A$1:$A$49,0),MATCH(orders!K$1,products!$A$1:$G$1,0))</f>
        <v>0.5</v>
      </c>
      <c r="L900" s="4" cm="1">
        <f t="array" ref="L900">INDEX(products!$A$1:$G$49,MATCH(orders!$D900,products!$A$1:$A$49,0),MATCH(orders!L$1,products!$A$1:$G$1,0))</f>
        <v>7.17</v>
      </c>
      <c r="M900" s="4">
        <f t="shared" si="42"/>
        <v>35.85</v>
      </c>
      <c r="N900" t="str">
        <f t="shared" si="43"/>
        <v>Robusta</v>
      </c>
      <c r="O900" t="str">
        <f t="shared" si="44"/>
        <v>Light</v>
      </c>
      <c r="P900" s="5" t="str">
        <f>IF(_xlfn.XLOOKUP(Orders[[#This Row],[Customer ID]],customers!A900:A1899,customers!I900:I1899,"")="Yes","Yes","No")</f>
        <v>No</v>
      </c>
    </row>
    <row r="901" spans="1:16">
      <c r="A901" s="2" t="s">
        <v>1781</v>
      </c>
      <c r="B901" s="3">
        <v>44523</v>
      </c>
      <c r="C901" s="2" t="s">
        <v>1774</v>
      </c>
      <c r="D901" t="s">
        <v>141</v>
      </c>
      <c r="E901" s="2">
        <v>5</v>
      </c>
      <c r="F901" s="2">
        <f>_xlfn.XLOOKUP(C901,customers!$A$1:$A$1001,customers!B900:B1900)</f>
        <v>0</v>
      </c>
      <c r="G901" s="2" t="str">
        <f>IF(_xlfn.XLOOKUP(C901,customers!$A$1:$A$1001,customers!$C$1:$C$1001,0)=0,"",(_xlfn.XLOOKUP(C901,customers!$A$1:$A$1001,customers!$C$1:$C$1001,0)))</f>
        <v/>
      </c>
      <c r="H901" s="2" t="str">
        <f>_xlfn.XLOOKUP(C901,customers!$A$1:$A$1001,customers!$G$1:$G$1001,,0)</f>
        <v>United States</v>
      </c>
      <c r="I901" t="str" cm="1">
        <f t="array" ref="I901">INDEX(products!$A$1:$G$49,MATCH(orders!$D901,products!$A$1:$A$49,0),MATCH(orders!I$1,products!$A$1:$G$1,0))</f>
        <v>Lib</v>
      </c>
      <c r="J901" t="str" cm="1">
        <f t="array" ref="J901">INDEX(products!$A$1:$G$49,MATCH(orders!$D901,products!$A$1:$A$49,0),MATCH(orders!J$1,products!$A$1:$G$1,0))</f>
        <v>M</v>
      </c>
      <c r="K901" cm="1">
        <f t="array" ref="K901">INDEX(products!$A$1:$G$49,MATCH(orders!$D901,products!$A$1:$A$49,0),MATCH(orders!K$1,products!$A$1:$G$1,0))</f>
        <v>1</v>
      </c>
      <c r="L901" s="4" cm="1">
        <f t="array" ref="L901">INDEX(products!$A$1:$G$49,MATCH(orders!$D901,products!$A$1:$A$49,0),MATCH(orders!L$1,products!$A$1:$G$1,0))</f>
        <v>14.55</v>
      </c>
      <c r="M901" s="4">
        <f t="shared" si="42"/>
        <v>72.75</v>
      </c>
      <c r="N901" t="str">
        <f t="shared" si="43"/>
        <v>Liberica</v>
      </c>
      <c r="O901" t="str">
        <f t="shared" si="44"/>
        <v>Medium</v>
      </c>
      <c r="P901" s="5" t="str">
        <f>IF(_xlfn.XLOOKUP(Orders[[#This Row],[Customer ID]],customers!A901:A1900,customers!I901:I1900,"")="Yes","Yes","No")</f>
        <v>No</v>
      </c>
    </row>
    <row r="902" spans="1:16">
      <c r="A902" s="2" t="s">
        <v>1782</v>
      </c>
      <c r="B902" s="3">
        <v>44584</v>
      </c>
      <c r="C902" s="2" t="s">
        <v>1783</v>
      </c>
      <c r="D902" t="s">
        <v>177</v>
      </c>
      <c r="E902" s="2">
        <v>3</v>
      </c>
      <c r="F902" s="2">
        <f>_xlfn.XLOOKUP(C902,customers!$A$1:$A$1001,customers!B901:B1901)</f>
        <v>0</v>
      </c>
      <c r="G902" s="2" t="str">
        <f>IF(_xlfn.XLOOKUP(C902,customers!$A$1:$A$1001,customers!$C$1:$C$1001,0)=0,"",(_xlfn.XLOOKUP(C902,customers!$A$1:$A$1001,customers!$C$1:$C$1001,0)))</f>
        <v/>
      </c>
      <c r="H902" s="2" t="str">
        <f>_xlfn.XLOOKUP(C902,customers!$A$1:$A$1001,customers!$G$1:$G$1001,,0)</f>
        <v>Ireland</v>
      </c>
      <c r="I902" t="str" cm="1">
        <f t="array" ref="I902">INDEX(products!$A$1:$G$49,MATCH(orders!$D902,products!$A$1:$A$49,0),MATCH(orders!I$1,products!$A$1:$G$1,0))</f>
        <v>Lib</v>
      </c>
      <c r="J902" t="str" cm="1">
        <f t="array" ref="J902">INDEX(products!$A$1:$G$49,MATCH(orders!$D902,products!$A$1:$A$49,0),MATCH(orders!J$1,products!$A$1:$G$1,0))</f>
        <v>L</v>
      </c>
      <c r="K902" cm="1">
        <f t="array" ref="K902">INDEX(products!$A$1:$G$49,MATCH(orders!$D902,products!$A$1:$A$49,0),MATCH(orders!K$1,products!$A$1:$G$1,0))</f>
        <v>1</v>
      </c>
      <c r="L902" s="4" cm="1">
        <f t="array" ref="L902">INDEX(products!$A$1:$G$49,MATCH(orders!$D902,products!$A$1:$A$49,0),MATCH(orders!L$1,products!$A$1:$G$1,0))</f>
        <v>15.85</v>
      </c>
      <c r="M902" s="4">
        <f t="shared" si="42"/>
        <v>47.55</v>
      </c>
      <c r="N902" t="str">
        <f t="shared" si="43"/>
        <v>Liberica</v>
      </c>
      <c r="O902" t="str">
        <f t="shared" si="44"/>
        <v>Light</v>
      </c>
      <c r="P902" s="5" t="str">
        <f>IF(_xlfn.XLOOKUP(Orders[[#This Row],[Customer ID]],customers!A902:A1901,customers!I902:I1901,"")="Yes","Yes","No")</f>
        <v>No</v>
      </c>
    </row>
    <row r="903" spans="1:16">
      <c r="A903" s="2" t="s">
        <v>1784</v>
      </c>
      <c r="B903" s="3">
        <v>44223</v>
      </c>
      <c r="C903" s="2" t="s">
        <v>1785</v>
      </c>
      <c r="D903" t="s">
        <v>227</v>
      </c>
      <c r="E903" s="2">
        <v>1</v>
      </c>
      <c r="F903" s="2">
        <f>_xlfn.XLOOKUP(C903,customers!$A$1:$A$1001,customers!B902:B1902)</f>
        <v>0</v>
      </c>
      <c r="G903" s="2" t="str">
        <f>IF(_xlfn.XLOOKUP(C903,customers!$A$1:$A$1001,customers!$C$1:$C$1001,0)=0,"",(_xlfn.XLOOKUP(C903,customers!$A$1:$A$1001,customers!$C$1:$C$1001,0)))</f>
        <v>djevonp1@ibm.com</v>
      </c>
      <c r="H903" s="2" t="str">
        <f>_xlfn.XLOOKUP(C903,customers!$A$1:$A$1001,customers!$G$1:$G$1001,,0)</f>
        <v>United States</v>
      </c>
      <c r="I903" t="str" cm="1">
        <f t="array" ref="I903">INDEX(products!$A$1:$G$49,MATCH(orders!$D903,products!$A$1:$A$49,0),MATCH(orders!I$1,products!$A$1:$G$1,0))</f>
        <v>Rob</v>
      </c>
      <c r="J903" t="str" cm="1">
        <f t="array" ref="J903">INDEX(products!$A$1:$G$49,MATCH(orders!$D903,products!$A$1:$A$49,0),MATCH(orders!J$1,products!$A$1:$G$1,0))</f>
        <v>L</v>
      </c>
      <c r="K903" cm="1">
        <f t="array" ref="K903">INDEX(products!$A$1:$G$49,MATCH(orders!$D903,products!$A$1:$A$49,0),MATCH(orders!K$1,products!$A$1:$G$1,0))</f>
        <v>0.2</v>
      </c>
      <c r="L903" s="4" cm="1">
        <f t="array" ref="L903">INDEX(products!$A$1:$G$49,MATCH(orders!$D903,products!$A$1:$A$49,0),MATCH(orders!L$1,products!$A$1:$G$1,0))</f>
        <v>3.585</v>
      </c>
      <c r="M903" s="4">
        <f t="shared" si="42"/>
        <v>3.585</v>
      </c>
      <c r="N903" t="str">
        <f t="shared" si="43"/>
        <v>Robusta</v>
      </c>
      <c r="O903" t="str">
        <f t="shared" si="44"/>
        <v>Light</v>
      </c>
      <c r="P903" s="5" t="str">
        <f>IF(_xlfn.XLOOKUP(Orders[[#This Row],[Customer ID]],customers!A903:A1902,customers!I903:I1902,"")="Yes","Yes","No")</f>
        <v>Yes</v>
      </c>
    </row>
    <row r="904" spans="1:16">
      <c r="A904" s="2" t="s">
        <v>1786</v>
      </c>
      <c r="B904" s="3">
        <v>43640</v>
      </c>
      <c r="C904" s="2" t="s">
        <v>1787</v>
      </c>
      <c r="D904" t="s">
        <v>157</v>
      </c>
      <c r="E904" s="2">
        <v>5</v>
      </c>
      <c r="F904" s="2">
        <f>_xlfn.XLOOKUP(C904,customers!$A$1:$A$1001,customers!B903:B1903)</f>
        <v>0</v>
      </c>
      <c r="G904" s="2" t="str">
        <f>IF(_xlfn.XLOOKUP(C904,customers!$A$1:$A$1001,customers!$C$1:$C$1001,0)=0,"",(_xlfn.XLOOKUP(C904,customers!$A$1:$A$1001,customers!$C$1:$C$1001,0)))</f>
        <v>hrannerp2@omniture.com</v>
      </c>
      <c r="H904" s="2" t="str">
        <f>_xlfn.XLOOKUP(C904,customers!$A$1:$A$1001,customers!$G$1:$G$1001,,0)</f>
        <v>United States</v>
      </c>
      <c r="I904" t="str" cm="1">
        <f t="array" ref="I904">INDEX(products!$A$1:$G$49,MATCH(orders!$D904,products!$A$1:$A$49,0),MATCH(orders!I$1,products!$A$1:$G$1,0))</f>
        <v>Exc</v>
      </c>
      <c r="J904" t="str" cm="1">
        <f t="array" ref="J904">INDEX(products!$A$1:$G$49,MATCH(orders!$D904,products!$A$1:$A$49,0),MATCH(orders!J$1,products!$A$1:$G$1,0))</f>
        <v>M</v>
      </c>
      <c r="K904" cm="1">
        <f t="array" ref="K904">INDEX(products!$A$1:$G$49,MATCH(orders!$D904,products!$A$1:$A$49,0),MATCH(orders!K$1,products!$A$1:$G$1,0))</f>
        <v>2.5</v>
      </c>
      <c r="L904" s="4" cm="1">
        <f t="array" ref="L904">INDEX(products!$A$1:$G$49,MATCH(orders!$D904,products!$A$1:$A$49,0),MATCH(orders!L$1,products!$A$1:$G$1,0))</f>
        <v>31.625</v>
      </c>
      <c r="M904" s="4">
        <f t="shared" si="42"/>
        <v>158.125</v>
      </c>
      <c r="N904" t="str">
        <f t="shared" si="43"/>
        <v>Excelsa</v>
      </c>
      <c r="O904" t="str">
        <f t="shared" si="44"/>
        <v>Medium</v>
      </c>
      <c r="P904" s="5" t="str">
        <f>IF(_xlfn.XLOOKUP(Orders[[#This Row],[Customer ID]],customers!A904:A1903,customers!I904:I1903,"")="Yes","Yes","No")</f>
        <v>No</v>
      </c>
    </row>
    <row r="905" spans="1:16">
      <c r="A905" s="2" t="s">
        <v>1788</v>
      </c>
      <c r="B905" s="3">
        <v>43905</v>
      </c>
      <c r="C905" s="2" t="s">
        <v>1789</v>
      </c>
      <c r="D905" t="s">
        <v>123</v>
      </c>
      <c r="E905" s="2">
        <v>2</v>
      </c>
      <c r="F905" s="2">
        <f>_xlfn.XLOOKUP(C905,customers!$A$1:$A$1001,customers!B904:B1904)</f>
        <v>0</v>
      </c>
      <c r="G905" s="2" t="str">
        <f>IF(_xlfn.XLOOKUP(C905,customers!$A$1:$A$1001,customers!$C$1:$C$1001,0)=0,"",(_xlfn.XLOOKUP(C905,customers!$A$1:$A$1001,customers!$C$1:$C$1001,0)))</f>
        <v>bimriep3@addtoany.com</v>
      </c>
      <c r="H905" s="2" t="str">
        <f>_xlfn.XLOOKUP(C905,customers!$A$1:$A$1001,customers!$G$1:$G$1001,,0)</f>
        <v>United States</v>
      </c>
      <c r="I905" t="str" cm="1">
        <f t="array" ref="I905">INDEX(products!$A$1:$G$49,MATCH(orders!$D905,products!$A$1:$A$49,0),MATCH(orders!I$1,products!$A$1:$G$1,0))</f>
        <v>Lib</v>
      </c>
      <c r="J905" t="str" cm="1">
        <f t="array" ref="J905">INDEX(products!$A$1:$G$49,MATCH(orders!$D905,products!$A$1:$A$49,0),MATCH(orders!J$1,products!$A$1:$G$1,0))</f>
        <v>M</v>
      </c>
      <c r="K905" cm="1">
        <f t="array" ref="K905">INDEX(products!$A$1:$G$49,MATCH(orders!$D905,products!$A$1:$A$49,0),MATCH(orders!K$1,products!$A$1:$G$1,0))</f>
        <v>0.5</v>
      </c>
      <c r="L905" s="4" cm="1">
        <f t="array" ref="L905">INDEX(products!$A$1:$G$49,MATCH(orders!$D905,products!$A$1:$A$49,0),MATCH(orders!L$1,products!$A$1:$G$1,0))</f>
        <v>8.73</v>
      </c>
      <c r="M905" s="4">
        <f t="shared" si="42"/>
        <v>17.46</v>
      </c>
      <c r="N905" t="str">
        <f t="shared" si="43"/>
        <v>Liberica</v>
      </c>
      <c r="O905" t="str">
        <f t="shared" si="44"/>
        <v>Medium</v>
      </c>
      <c r="P905" s="5" t="str">
        <f>IF(_xlfn.XLOOKUP(Orders[[#This Row],[Customer ID]],customers!A905:A1904,customers!I905:I1904,"")="Yes","Yes","No")</f>
        <v>No</v>
      </c>
    </row>
    <row r="906" spans="1:16">
      <c r="A906" s="2" t="s">
        <v>1790</v>
      </c>
      <c r="B906" s="3">
        <v>44463</v>
      </c>
      <c r="C906" s="2" t="s">
        <v>1791</v>
      </c>
      <c r="D906" t="s">
        <v>249</v>
      </c>
      <c r="E906" s="2">
        <v>5</v>
      </c>
      <c r="F906" s="2">
        <f>_xlfn.XLOOKUP(C906,customers!$A$1:$A$1001,customers!B905:B1905)</f>
        <v>0</v>
      </c>
      <c r="G906" s="2" t="str">
        <f>IF(_xlfn.XLOOKUP(C906,customers!$A$1:$A$1001,customers!$C$1:$C$1001,0)=0,"",(_xlfn.XLOOKUP(C906,customers!$A$1:$A$1001,customers!$C$1:$C$1001,0)))</f>
        <v>dsopperp4@eventbrite.com</v>
      </c>
      <c r="H906" s="2" t="str">
        <f>_xlfn.XLOOKUP(C906,customers!$A$1:$A$1001,customers!$G$1:$G$1001,,0)</f>
        <v>United States</v>
      </c>
      <c r="I906" t="str" cm="1">
        <f t="array" ref="I906">INDEX(products!$A$1:$G$49,MATCH(orders!$D906,products!$A$1:$A$49,0),MATCH(orders!I$1,products!$A$1:$G$1,0))</f>
        <v>Ara</v>
      </c>
      <c r="J906" t="str" cm="1">
        <f t="array" ref="J906">INDEX(products!$A$1:$G$49,MATCH(orders!$D906,products!$A$1:$A$49,0),MATCH(orders!J$1,products!$A$1:$G$1,0))</f>
        <v>L</v>
      </c>
      <c r="K906" cm="1">
        <f t="array" ref="K906">INDEX(products!$A$1:$G$49,MATCH(orders!$D906,products!$A$1:$A$49,0),MATCH(orders!K$1,products!$A$1:$G$1,0))</f>
        <v>2.5</v>
      </c>
      <c r="L906" s="4" cm="1">
        <f t="array" ref="L906">INDEX(products!$A$1:$G$49,MATCH(orders!$D906,products!$A$1:$A$49,0),MATCH(orders!L$1,products!$A$1:$G$1,0))</f>
        <v>29.785</v>
      </c>
      <c r="M906" s="4">
        <f t="shared" si="42"/>
        <v>148.925</v>
      </c>
      <c r="N906" t="str">
        <f t="shared" si="43"/>
        <v>Arabica</v>
      </c>
      <c r="O906" t="str">
        <f t="shared" si="44"/>
        <v>Light</v>
      </c>
      <c r="P906" s="5" t="str">
        <f>IF(_xlfn.XLOOKUP(Orders[[#This Row],[Customer ID]],customers!A906:A1905,customers!I906:I1905,"")="Yes","Yes","No")</f>
        <v>No</v>
      </c>
    </row>
    <row r="907" spans="1:16">
      <c r="A907" s="2" t="s">
        <v>1792</v>
      </c>
      <c r="B907" s="3">
        <v>43560</v>
      </c>
      <c r="C907" s="2" t="s">
        <v>1793</v>
      </c>
      <c r="D907" t="s">
        <v>112</v>
      </c>
      <c r="E907" s="2">
        <v>6</v>
      </c>
      <c r="F907" s="2">
        <f>_xlfn.XLOOKUP(C907,customers!$A$1:$A$1001,customers!B906:B1906)</f>
        <v>0</v>
      </c>
      <c r="G907" s="2" t="str">
        <f>IF(_xlfn.XLOOKUP(C907,customers!$A$1:$A$1001,customers!$C$1:$C$1001,0)=0,"",(_xlfn.XLOOKUP(C907,customers!$A$1:$A$1001,customers!$C$1:$C$1001,0)))</f>
        <v/>
      </c>
      <c r="H907" s="2" t="str">
        <f>_xlfn.XLOOKUP(C907,customers!$A$1:$A$1001,customers!$G$1:$G$1001,,0)</f>
        <v>United States</v>
      </c>
      <c r="I907" t="str" cm="1">
        <f t="array" ref="I907">INDEX(products!$A$1:$G$49,MATCH(orders!$D907,products!$A$1:$A$49,0),MATCH(orders!I$1,products!$A$1:$G$1,0))</f>
        <v>Ara</v>
      </c>
      <c r="J907" t="str" cm="1">
        <f t="array" ref="J907">INDEX(products!$A$1:$G$49,MATCH(orders!$D907,products!$A$1:$A$49,0),MATCH(orders!J$1,products!$A$1:$G$1,0))</f>
        <v>M</v>
      </c>
      <c r="K907" cm="1">
        <f t="array" ref="K907">INDEX(products!$A$1:$G$49,MATCH(orders!$D907,products!$A$1:$A$49,0),MATCH(orders!K$1,products!$A$1:$G$1,0))</f>
        <v>0.5</v>
      </c>
      <c r="L907" s="4" cm="1">
        <f t="array" ref="L907">INDEX(products!$A$1:$G$49,MATCH(orders!$D907,products!$A$1:$A$49,0),MATCH(orders!L$1,products!$A$1:$G$1,0))</f>
        <v>6.75</v>
      </c>
      <c r="M907" s="4">
        <f t="shared" si="42"/>
        <v>40.5</v>
      </c>
      <c r="N907" t="str">
        <f t="shared" si="43"/>
        <v>Arabica</v>
      </c>
      <c r="O907" t="str">
        <f t="shared" si="44"/>
        <v>Medium</v>
      </c>
      <c r="P907" s="5" t="str">
        <f>IF(_xlfn.XLOOKUP(Orders[[#This Row],[Customer ID]],customers!A907:A1906,customers!I907:I1906,"")="Yes","Yes","No")</f>
        <v>Yes</v>
      </c>
    </row>
    <row r="908" spans="1:16">
      <c r="A908" s="2" t="s">
        <v>1794</v>
      </c>
      <c r="B908" s="3">
        <v>44588</v>
      </c>
      <c r="C908" s="2" t="s">
        <v>1795</v>
      </c>
      <c r="D908" t="s">
        <v>112</v>
      </c>
      <c r="E908" s="2">
        <v>4</v>
      </c>
      <c r="F908" s="2">
        <f>_xlfn.XLOOKUP(C908,customers!$A$1:$A$1001,customers!B907:B1907)</f>
        <v>0</v>
      </c>
      <c r="G908" s="2" t="str">
        <f>IF(_xlfn.XLOOKUP(C908,customers!$A$1:$A$1001,customers!$C$1:$C$1001,0)=0,"",(_xlfn.XLOOKUP(C908,customers!$A$1:$A$1001,customers!$C$1:$C$1001,0)))</f>
        <v>lledgleyp6@de.vu</v>
      </c>
      <c r="H908" s="2" t="str">
        <f>_xlfn.XLOOKUP(C908,customers!$A$1:$A$1001,customers!$G$1:$G$1001,,0)</f>
        <v>United States</v>
      </c>
      <c r="I908" t="str" cm="1">
        <f t="array" ref="I908">INDEX(products!$A$1:$G$49,MATCH(orders!$D908,products!$A$1:$A$49,0),MATCH(orders!I$1,products!$A$1:$G$1,0))</f>
        <v>Ara</v>
      </c>
      <c r="J908" t="str" cm="1">
        <f t="array" ref="J908">INDEX(products!$A$1:$G$49,MATCH(orders!$D908,products!$A$1:$A$49,0),MATCH(orders!J$1,products!$A$1:$G$1,0))</f>
        <v>M</v>
      </c>
      <c r="K908" cm="1">
        <f t="array" ref="K908">INDEX(products!$A$1:$G$49,MATCH(orders!$D908,products!$A$1:$A$49,0),MATCH(orders!K$1,products!$A$1:$G$1,0))</f>
        <v>0.5</v>
      </c>
      <c r="L908" s="4" cm="1">
        <f t="array" ref="L908">INDEX(products!$A$1:$G$49,MATCH(orders!$D908,products!$A$1:$A$49,0),MATCH(orders!L$1,products!$A$1:$G$1,0))</f>
        <v>6.75</v>
      </c>
      <c r="M908" s="4">
        <f t="shared" si="42"/>
        <v>27</v>
      </c>
      <c r="N908" t="str">
        <f t="shared" si="43"/>
        <v>Arabica</v>
      </c>
      <c r="O908" t="str">
        <f t="shared" si="44"/>
        <v>Medium</v>
      </c>
      <c r="P908" s="5" t="str">
        <f>IF(_xlfn.XLOOKUP(Orders[[#This Row],[Customer ID]],customers!A908:A1907,customers!I908:I1907,"")="Yes","Yes","No")</f>
        <v>Yes</v>
      </c>
    </row>
    <row r="909" spans="1:16">
      <c r="A909" s="2" t="s">
        <v>1796</v>
      </c>
      <c r="B909" s="3">
        <v>44449</v>
      </c>
      <c r="C909" s="2" t="s">
        <v>1797</v>
      </c>
      <c r="D909" t="s">
        <v>58</v>
      </c>
      <c r="E909" s="2">
        <v>3</v>
      </c>
      <c r="F909" s="2">
        <f>_xlfn.XLOOKUP(C909,customers!$A$1:$A$1001,customers!B908:B1908)</f>
        <v>0</v>
      </c>
      <c r="G909" s="2" t="str">
        <f>IF(_xlfn.XLOOKUP(C909,customers!$A$1:$A$1001,customers!$C$1:$C$1001,0)=0,"",(_xlfn.XLOOKUP(C909,customers!$A$1:$A$1001,customers!$C$1:$C$1001,0)))</f>
        <v>tmenaryp7@phoca.cz</v>
      </c>
      <c r="H909" s="2" t="str">
        <f>_xlfn.XLOOKUP(C909,customers!$A$1:$A$1001,customers!$G$1:$G$1001,,0)</f>
        <v>United States</v>
      </c>
      <c r="I909" t="str" cm="1">
        <f t="array" ref="I909">INDEX(products!$A$1:$G$49,MATCH(orders!$D909,products!$A$1:$A$49,0),MATCH(orders!I$1,products!$A$1:$G$1,0))</f>
        <v>Lib</v>
      </c>
      <c r="J909" t="str" cm="1">
        <f t="array" ref="J909">INDEX(products!$A$1:$G$49,MATCH(orders!$D909,products!$A$1:$A$49,0),MATCH(orders!J$1,products!$A$1:$G$1,0))</f>
        <v>D</v>
      </c>
      <c r="K909" cm="1">
        <f t="array" ref="K909">INDEX(products!$A$1:$G$49,MATCH(orders!$D909,products!$A$1:$A$49,0),MATCH(orders!K$1,products!$A$1:$G$1,0))</f>
        <v>1</v>
      </c>
      <c r="L909" s="4" cm="1">
        <f t="array" ref="L909">INDEX(products!$A$1:$G$49,MATCH(orders!$D909,products!$A$1:$A$49,0),MATCH(orders!L$1,products!$A$1:$G$1,0))</f>
        <v>12.95</v>
      </c>
      <c r="M909" s="4">
        <f t="shared" si="42"/>
        <v>38.85</v>
      </c>
      <c r="N909" t="str">
        <f t="shared" si="43"/>
        <v>Liberica</v>
      </c>
      <c r="O909" t="str">
        <f t="shared" si="44"/>
        <v>Dark</v>
      </c>
      <c r="P909" s="5" t="str">
        <f>IF(_xlfn.XLOOKUP(Orders[[#This Row],[Customer ID]],customers!A909:A1908,customers!I909:I1908,"")="Yes","Yes","No")</f>
        <v>No</v>
      </c>
    </row>
    <row r="910" spans="1:16">
      <c r="A910" s="2" t="s">
        <v>1798</v>
      </c>
      <c r="B910" s="3">
        <v>43836</v>
      </c>
      <c r="C910" s="2" t="s">
        <v>1799</v>
      </c>
      <c r="D910" t="s">
        <v>234</v>
      </c>
      <c r="E910" s="2">
        <v>5</v>
      </c>
      <c r="F910" s="2">
        <f>_xlfn.XLOOKUP(C910,customers!$A$1:$A$1001,customers!B909:B1909)</f>
        <v>0</v>
      </c>
      <c r="G910" s="2" t="str">
        <f>IF(_xlfn.XLOOKUP(C910,customers!$A$1:$A$1001,customers!$C$1:$C$1001,0)=0,"",(_xlfn.XLOOKUP(C910,customers!$A$1:$A$1001,customers!$C$1:$C$1001,0)))</f>
        <v>gciccottip8@so-net.ne.jp</v>
      </c>
      <c r="H910" s="2" t="str">
        <f>_xlfn.XLOOKUP(C910,customers!$A$1:$A$1001,customers!$G$1:$G$1001,,0)</f>
        <v>United States</v>
      </c>
      <c r="I910" t="str" cm="1">
        <f t="array" ref="I910">INDEX(products!$A$1:$G$49,MATCH(orders!$D910,products!$A$1:$A$49,0),MATCH(orders!I$1,products!$A$1:$G$1,0))</f>
        <v>Rob</v>
      </c>
      <c r="J910" t="str" cm="1">
        <f t="array" ref="J910">INDEX(products!$A$1:$G$49,MATCH(orders!$D910,products!$A$1:$A$49,0),MATCH(orders!J$1,products!$A$1:$G$1,0))</f>
        <v>L</v>
      </c>
      <c r="K910" cm="1">
        <f t="array" ref="K910">INDEX(products!$A$1:$G$49,MATCH(orders!$D910,products!$A$1:$A$49,0),MATCH(orders!K$1,products!$A$1:$G$1,0))</f>
        <v>1</v>
      </c>
      <c r="L910" s="4" cm="1">
        <f t="array" ref="L910">INDEX(products!$A$1:$G$49,MATCH(orders!$D910,products!$A$1:$A$49,0),MATCH(orders!L$1,products!$A$1:$G$1,0))</f>
        <v>11.95</v>
      </c>
      <c r="M910" s="4">
        <f t="shared" si="42"/>
        <v>59.75</v>
      </c>
      <c r="N910" t="str">
        <f t="shared" si="43"/>
        <v>Robusta</v>
      </c>
      <c r="O910" t="str">
        <f t="shared" si="44"/>
        <v>Light</v>
      </c>
      <c r="P910" s="5" t="str">
        <f>IF(_xlfn.XLOOKUP(Orders[[#This Row],[Customer ID]],customers!A910:A1909,customers!I910:I1909,"")="Yes","Yes","No")</f>
        <v>No</v>
      </c>
    </row>
    <row r="911" spans="1:16">
      <c r="A911" s="2" t="s">
        <v>1800</v>
      </c>
      <c r="B911" s="3">
        <v>44635</v>
      </c>
      <c r="C911" s="2" t="s">
        <v>1801</v>
      </c>
      <c r="D911" t="s">
        <v>227</v>
      </c>
      <c r="E911" s="2">
        <v>3</v>
      </c>
      <c r="F911" s="2">
        <f>_xlfn.XLOOKUP(C911,customers!$A$1:$A$1001,customers!B910:B1910)</f>
        <v>0</v>
      </c>
      <c r="G911" s="2" t="str">
        <f>IF(_xlfn.XLOOKUP(C911,customers!$A$1:$A$1001,customers!$C$1:$C$1001,0)=0,"",(_xlfn.XLOOKUP(C911,customers!$A$1:$A$1001,customers!$C$1:$C$1001,0)))</f>
        <v/>
      </c>
      <c r="H911" s="2" t="str">
        <f>_xlfn.XLOOKUP(C911,customers!$A$1:$A$1001,customers!$G$1:$G$1001,,0)</f>
        <v>United States</v>
      </c>
      <c r="I911" t="str" cm="1">
        <f t="array" ref="I911">INDEX(products!$A$1:$G$49,MATCH(orders!$D911,products!$A$1:$A$49,0),MATCH(orders!I$1,products!$A$1:$G$1,0))</f>
        <v>Rob</v>
      </c>
      <c r="J911" t="str" cm="1">
        <f t="array" ref="J911">INDEX(products!$A$1:$G$49,MATCH(orders!$D911,products!$A$1:$A$49,0),MATCH(orders!J$1,products!$A$1:$G$1,0))</f>
        <v>L</v>
      </c>
      <c r="K911" cm="1">
        <f t="array" ref="K911">INDEX(products!$A$1:$G$49,MATCH(orders!$D911,products!$A$1:$A$49,0),MATCH(orders!K$1,products!$A$1:$G$1,0))</f>
        <v>0.2</v>
      </c>
      <c r="L911" s="4" cm="1">
        <f t="array" ref="L911">INDEX(products!$A$1:$G$49,MATCH(orders!$D911,products!$A$1:$A$49,0),MATCH(orders!L$1,products!$A$1:$G$1,0))</f>
        <v>3.585</v>
      </c>
      <c r="M911" s="4">
        <f t="shared" si="42"/>
        <v>10.755</v>
      </c>
      <c r="N911" t="str">
        <f t="shared" si="43"/>
        <v>Robusta</v>
      </c>
      <c r="O911" t="str">
        <f t="shared" si="44"/>
        <v>Light</v>
      </c>
      <c r="P911" s="5" t="str">
        <f>IF(_xlfn.XLOOKUP(Orders[[#This Row],[Customer ID]],customers!A911:A1910,customers!I911:I1910,"")="Yes","Yes","No")</f>
        <v>No</v>
      </c>
    </row>
    <row r="912" spans="1:16">
      <c r="A912" s="2" t="s">
        <v>1802</v>
      </c>
      <c r="B912" s="3">
        <v>44447</v>
      </c>
      <c r="C912" s="2" t="s">
        <v>1803</v>
      </c>
      <c r="D912" t="s">
        <v>163</v>
      </c>
      <c r="E912" s="2">
        <v>4</v>
      </c>
      <c r="F912" s="2">
        <f>_xlfn.XLOOKUP(C912,customers!$A$1:$A$1001,customers!B911:B1911)</f>
        <v>0</v>
      </c>
      <c r="G912" s="2" t="str">
        <f>IF(_xlfn.XLOOKUP(C912,customers!$A$1:$A$1001,customers!$C$1:$C$1001,0)=0,"",(_xlfn.XLOOKUP(C912,customers!$A$1:$A$1001,customers!$C$1:$C$1001,0)))</f>
        <v>wjallinpa@pcworld.com</v>
      </c>
      <c r="H912" s="2" t="str">
        <f>_xlfn.XLOOKUP(C912,customers!$A$1:$A$1001,customers!$G$1:$G$1001,,0)</f>
        <v>United States</v>
      </c>
      <c r="I912" t="str" cm="1">
        <f t="array" ref="I912">INDEX(products!$A$1:$G$49,MATCH(orders!$D912,products!$A$1:$A$49,0),MATCH(orders!I$1,products!$A$1:$G$1,0))</f>
        <v>Ara</v>
      </c>
      <c r="J912" t="str" cm="1">
        <f t="array" ref="J912">INDEX(products!$A$1:$G$49,MATCH(orders!$D912,products!$A$1:$A$49,0),MATCH(orders!J$1,products!$A$1:$G$1,0))</f>
        <v>D</v>
      </c>
      <c r="K912" cm="1">
        <f t="array" ref="K912">INDEX(products!$A$1:$G$49,MATCH(orders!$D912,products!$A$1:$A$49,0),MATCH(orders!K$1,products!$A$1:$G$1,0))</f>
        <v>2.5</v>
      </c>
      <c r="L912" s="4" cm="1">
        <f t="array" ref="L912">INDEX(products!$A$1:$G$49,MATCH(orders!$D912,products!$A$1:$A$49,0),MATCH(orders!L$1,products!$A$1:$G$1,0))</f>
        <v>22.885</v>
      </c>
      <c r="M912" s="4">
        <f t="shared" si="42"/>
        <v>91.54</v>
      </c>
      <c r="N912" t="str">
        <f t="shared" si="43"/>
        <v>Arabica</v>
      </c>
      <c r="O912" t="str">
        <f t="shared" si="44"/>
        <v>Dark</v>
      </c>
      <c r="P912" s="5" t="str">
        <f>IF(_xlfn.XLOOKUP(Orders[[#This Row],[Customer ID]],customers!A912:A1911,customers!I912:I1911,"")="Yes","Yes","No")</f>
        <v>No</v>
      </c>
    </row>
    <row r="913" spans="1:16">
      <c r="A913" s="2" t="s">
        <v>1804</v>
      </c>
      <c r="B913" s="3">
        <v>44511</v>
      </c>
      <c r="C913" s="2" t="s">
        <v>1805</v>
      </c>
      <c r="D913" t="s">
        <v>106</v>
      </c>
      <c r="E913" s="2">
        <v>4</v>
      </c>
      <c r="F913" s="2">
        <f>_xlfn.XLOOKUP(C913,customers!$A$1:$A$1001,customers!B912:B1912)</f>
        <v>0</v>
      </c>
      <c r="G913" s="2" t="str">
        <f>IF(_xlfn.XLOOKUP(C913,customers!$A$1:$A$1001,customers!$C$1:$C$1001,0)=0,"",(_xlfn.XLOOKUP(C913,customers!$A$1:$A$1001,customers!$C$1:$C$1001,0)))</f>
        <v>mbogeypb@thetimes.co.uk</v>
      </c>
      <c r="H913" s="2" t="str">
        <f>_xlfn.XLOOKUP(C913,customers!$A$1:$A$1001,customers!$G$1:$G$1001,,0)</f>
        <v>United States</v>
      </c>
      <c r="I913" t="str" cm="1">
        <f t="array" ref="I913">INDEX(products!$A$1:$G$49,MATCH(orders!$D913,products!$A$1:$A$49,0),MATCH(orders!I$1,products!$A$1:$G$1,0))</f>
        <v>Ara</v>
      </c>
      <c r="J913" t="str" cm="1">
        <f t="array" ref="J913">INDEX(products!$A$1:$G$49,MATCH(orders!$D913,products!$A$1:$A$49,0),MATCH(orders!J$1,products!$A$1:$G$1,0))</f>
        <v>M</v>
      </c>
      <c r="K913" cm="1">
        <f t="array" ref="K913">INDEX(products!$A$1:$G$49,MATCH(orders!$D913,products!$A$1:$A$49,0),MATCH(orders!K$1,products!$A$1:$G$1,0))</f>
        <v>1</v>
      </c>
      <c r="L913" s="4" cm="1">
        <f t="array" ref="L913">INDEX(products!$A$1:$G$49,MATCH(orders!$D913,products!$A$1:$A$49,0),MATCH(orders!L$1,products!$A$1:$G$1,0))</f>
        <v>11.25</v>
      </c>
      <c r="M913" s="4">
        <f t="shared" si="42"/>
        <v>45</v>
      </c>
      <c r="N913" t="str">
        <f t="shared" si="43"/>
        <v>Arabica</v>
      </c>
      <c r="O913" t="str">
        <f t="shared" si="44"/>
        <v>Medium</v>
      </c>
      <c r="P913" s="5" t="str">
        <f>IF(_xlfn.XLOOKUP(Orders[[#This Row],[Customer ID]],customers!A913:A1912,customers!I913:I1912,"")="Yes","Yes","No")</f>
        <v>Yes</v>
      </c>
    </row>
    <row r="914" spans="1:16">
      <c r="A914" s="2" t="s">
        <v>1806</v>
      </c>
      <c r="B914" s="3">
        <v>43726</v>
      </c>
      <c r="C914" s="2" t="s">
        <v>1807</v>
      </c>
      <c r="D914" t="s">
        <v>86</v>
      </c>
      <c r="E914" s="2">
        <v>6</v>
      </c>
      <c r="F914" s="2">
        <f>_xlfn.XLOOKUP(C914,customers!$A$1:$A$1001,customers!B913:B1913)</f>
        <v>0</v>
      </c>
      <c r="G914" s="2" t="str">
        <f>IF(_xlfn.XLOOKUP(C914,customers!$A$1:$A$1001,customers!$C$1:$C$1001,0)=0,"",(_xlfn.XLOOKUP(C914,customers!$A$1:$A$1001,customers!$C$1:$C$1001,0)))</f>
        <v/>
      </c>
      <c r="H914" s="2" t="str">
        <f>_xlfn.XLOOKUP(C914,customers!$A$1:$A$1001,customers!$G$1:$G$1001,,0)</f>
        <v>United States</v>
      </c>
      <c r="I914" t="str" cm="1">
        <f t="array" ref="I914">INDEX(products!$A$1:$G$49,MATCH(orders!$D914,products!$A$1:$A$49,0),MATCH(orders!I$1,products!$A$1:$G$1,0))</f>
        <v>Rob</v>
      </c>
      <c r="J914" t="str" cm="1">
        <f t="array" ref="J914">INDEX(products!$A$1:$G$49,MATCH(orders!$D914,products!$A$1:$A$49,0),MATCH(orders!J$1,products!$A$1:$G$1,0))</f>
        <v>M</v>
      </c>
      <c r="K914" cm="1">
        <f t="array" ref="K914">INDEX(products!$A$1:$G$49,MATCH(orders!$D914,products!$A$1:$A$49,0),MATCH(orders!K$1,products!$A$1:$G$1,0))</f>
        <v>2.5</v>
      </c>
      <c r="L914" s="4" cm="1">
        <f t="array" ref="L914">INDEX(products!$A$1:$G$49,MATCH(orders!$D914,products!$A$1:$A$49,0),MATCH(orders!L$1,products!$A$1:$G$1,0))</f>
        <v>22.885</v>
      </c>
      <c r="M914" s="4">
        <f t="shared" si="42"/>
        <v>137.31</v>
      </c>
      <c r="N914" t="str">
        <f t="shared" si="43"/>
        <v>Robusta</v>
      </c>
      <c r="O914" t="str">
        <f t="shared" si="44"/>
        <v>Medium</v>
      </c>
      <c r="P914" s="5" t="str">
        <f>IF(_xlfn.XLOOKUP(Orders[[#This Row],[Customer ID]],customers!A914:A1913,customers!I914:I1913,"")="Yes","Yes","No")</f>
        <v>Yes</v>
      </c>
    </row>
    <row r="915" spans="1:16">
      <c r="A915" s="2" t="s">
        <v>1808</v>
      </c>
      <c r="B915" s="3">
        <v>44406</v>
      </c>
      <c r="C915" s="2" t="s">
        <v>1809</v>
      </c>
      <c r="D915" t="s">
        <v>112</v>
      </c>
      <c r="E915" s="2">
        <v>1</v>
      </c>
      <c r="F915" s="2">
        <f>_xlfn.XLOOKUP(C915,customers!$A$1:$A$1001,customers!B914:B1914)</f>
        <v>0</v>
      </c>
      <c r="G915" s="2" t="str">
        <f>IF(_xlfn.XLOOKUP(C915,customers!$A$1:$A$1001,customers!$C$1:$C$1001,0)=0,"",(_xlfn.XLOOKUP(C915,customers!$A$1:$A$1001,customers!$C$1:$C$1001,0)))</f>
        <v>mcobbledickpd@ucsd.edu</v>
      </c>
      <c r="H915" s="2" t="str">
        <f>_xlfn.XLOOKUP(C915,customers!$A$1:$A$1001,customers!$G$1:$G$1001,,0)</f>
        <v>United States</v>
      </c>
      <c r="I915" t="str" cm="1">
        <f t="array" ref="I915">INDEX(products!$A$1:$G$49,MATCH(orders!$D915,products!$A$1:$A$49,0),MATCH(orders!I$1,products!$A$1:$G$1,0))</f>
        <v>Ara</v>
      </c>
      <c r="J915" t="str" cm="1">
        <f t="array" ref="J915">INDEX(products!$A$1:$G$49,MATCH(orders!$D915,products!$A$1:$A$49,0),MATCH(orders!J$1,products!$A$1:$G$1,0))</f>
        <v>M</v>
      </c>
      <c r="K915" cm="1">
        <f t="array" ref="K915">INDEX(products!$A$1:$G$49,MATCH(orders!$D915,products!$A$1:$A$49,0),MATCH(orders!K$1,products!$A$1:$G$1,0))</f>
        <v>0.5</v>
      </c>
      <c r="L915" s="4" cm="1">
        <f t="array" ref="L915">INDEX(products!$A$1:$G$49,MATCH(orders!$D915,products!$A$1:$A$49,0),MATCH(orders!L$1,products!$A$1:$G$1,0))</f>
        <v>6.75</v>
      </c>
      <c r="M915" s="4">
        <f t="shared" si="42"/>
        <v>6.75</v>
      </c>
      <c r="N915" t="str">
        <f t="shared" si="43"/>
        <v>Arabica</v>
      </c>
      <c r="O915" t="str">
        <f t="shared" si="44"/>
        <v>Medium</v>
      </c>
      <c r="P915" s="5" t="str">
        <f>IF(_xlfn.XLOOKUP(Orders[[#This Row],[Customer ID]],customers!A915:A1914,customers!I915:I1914,"")="Yes","Yes","No")</f>
        <v>No</v>
      </c>
    </row>
    <row r="916" spans="1:16">
      <c r="A916" s="2" t="s">
        <v>1810</v>
      </c>
      <c r="B916" s="3">
        <v>44640</v>
      </c>
      <c r="C916" s="2" t="s">
        <v>1811</v>
      </c>
      <c r="D916" t="s">
        <v>106</v>
      </c>
      <c r="E916" s="2">
        <v>4</v>
      </c>
      <c r="F916" s="2">
        <f>_xlfn.XLOOKUP(C916,customers!$A$1:$A$1001,customers!B915:B1915)</f>
        <v>0</v>
      </c>
      <c r="G916" s="2" t="str">
        <f>IF(_xlfn.XLOOKUP(C916,customers!$A$1:$A$1001,customers!$C$1:$C$1001,0)=0,"",(_xlfn.XLOOKUP(C916,customers!$A$1:$A$1001,customers!$C$1:$C$1001,0)))</f>
        <v>alewrype@whitehouse.gov</v>
      </c>
      <c r="H916" s="2" t="str">
        <f>_xlfn.XLOOKUP(C916,customers!$A$1:$A$1001,customers!$G$1:$G$1001,,0)</f>
        <v>United States</v>
      </c>
      <c r="I916" t="str" cm="1">
        <f t="array" ref="I916">INDEX(products!$A$1:$G$49,MATCH(orders!$D916,products!$A$1:$A$49,0),MATCH(orders!I$1,products!$A$1:$G$1,0))</f>
        <v>Ara</v>
      </c>
      <c r="J916" t="str" cm="1">
        <f t="array" ref="J916">INDEX(products!$A$1:$G$49,MATCH(orders!$D916,products!$A$1:$A$49,0),MATCH(orders!J$1,products!$A$1:$G$1,0))</f>
        <v>M</v>
      </c>
      <c r="K916" cm="1">
        <f t="array" ref="K916">INDEX(products!$A$1:$G$49,MATCH(orders!$D916,products!$A$1:$A$49,0),MATCH(orders!K$1,products!$A$1:$G$1,0))</f>
        <v>1</v>
      </c>
      <c r="L916" s="4" cm="1">
        <f t="array" ref="L916">INDEX(products!$A$1:$G$49,MATCH(orders!$D916,products!$A$1:$A$49,0),MATCH(orders!L$1,products!$A$1:$G$1,0))</f>
        <v>11.25</v>
      </c>
      <c r="M916" s="4">
        <f t="shared" si="42"/>
        <v>45</v>
      </c>
      <c r="N916" t="str">
        <f t="shared" si="43"/>
        <v>Arabica</v>
      </c>
      <c r="O916" t="str">
        <f t="shared" si="44"/>
        <v>Medium</v>
      </c>
      <c r="P916" s="5" t="str">
        <f>IF(_xlfn.XLOOKUP(Orders[[#This Row],[Customer ID]],customers!A916:A1915,customers!I916:I1915,"")="Yes","Yes","No")</f>
        <v>No</v>
      </c>
    </row>
    <row r="917" spans="1:16">
      <c r="A917" s="2" t="s">
        <v>1812</v>
      </c>
      <c r="B917" s="3">
        <v>43955</v>
      </c>
      <c r="C917" s="2" t="s">
        <v>1813</v>
      </c>
      <c r="D917" t="s">
        <v>575</v>
      </c>
      <c r="E917" s="2">
        <v>3</v>
      </c>
      <c r="F917" s="2">
        <f>_xlfn.XLOOKUP(C917,customers!$A$1:$A$1001,customers!B916:B1916)</f>
        <v>0</v>
      </c>
      <c r="G917" s="2" t="str">
        <f>IF(_xlfn.XLOOKUP(C917,customers!$A$1:$A$1001,customers!$C$1:$C$1001,0)=0,"",(_xlfn.XLOOKUP(C917,customers!$A$1:$A$1001,customers!$C$1:$C$1001,0)))</f>
        <v>ihesselpf@ox.ac.uk</v>
      </c>
      <c r="H917" s="2" t="str">
        <f>_xlfn.XLOOKUP(C917,customers!$A$1:$A$1001,customers!$G$1:$G$1001,,0)</f>
        <v>United States</v>
      </c>
      <c r="I917" t="str" cm="1">
        <f t="array" ref="I917">INDEX(products!$A$1:$G$49,MATCH(orders!$D917,products!$A$1:$A$49,0),MATCH(orders!I$1,products!$A$1:$G$1,0))</f>
        <v>Exc</v>
      </c>
      <c r="J917" t="str" cm="1">
        <f t="array" ref="J917">INDEX(products!$A$1:$G$49,MATCH(orders!$D917,products!$A$1:$A$49,0),MATCH(orders!J$1,products!$A$1:$G$1,0))</f>
        <v>D</v>
      </c>
      <c r="K917" cm="1">
        <f t="array" ref="K917">INDEX(products!$A$1:$G$49,MATCH(orders!$D917,products!$A$1:$A$49,0),MATCH(orders!K$1,products!$A$1:$G$1,0))</f>
        <v>2.5</v>
      </c>
      <c r="L917" s="4" cm="1">
        <f t="array" ref="L917">INDEX(products!$A$1:$G$49,MATCH(orders!$D917,products!$A$1:$A$49,0),MATCH(orders!L$1,products!$A$1:$G$1,0))</f>
        <v>27.945</v>
      </c>
      <c r="M917" s="4">
        <f t="shared" si="42"/>
        <v>83.835</v>
      </c>
      <c r="N917" t="str">
        <f t="shared" si="43"/>
        <v>Excelsa</v>
      </c>
      <c r="O917" t="str">
        <f t="shared" si="44"/>
        <v>Dark</v>
      </c>
      <c r="P917" s="5" t="str">
        <f>IF(_xlfn.XLOOKUP(Orders[[#This Row],[Customer ID]],customers!A917:A1916,customers!I917:I1916,"")="Yes","Yes","No")</f>
        <v>Yes</v>
      </c>
    </row>
    <row r="918" spans="1:16">
      <c r="A918" s="2" t="s">
        <v>1814</v>
      </c>
      <c r="B918" s="3">
        <v>44291</v>
      </c>
      <c r="C918" s="2" t="s">
        <v>1815</v>
      </c>
      <c r="D918" t="s">
        <v>96</v>
      </c>
      <c r="E918" s="2">
        <v>1</v>
      </c>
      <c r="F918" s="2">
        <f>_xlfn.XLOOKUP(C918,customers!$A$1:$A$1001,customers!B917:B1917)</f>
        <v>0</v>
      </c>
      <c r="G918" s="2" t="str">
        <f>IF(_xlfn.XLOOKUP(C918,customers!$A$1:$A$1001,customers!$C$1:$C$1001,0)=0,"",(_xlfn.XLOOKUP(C918,customers!$A$1:$A$1001,customers!$C$1:$C$1001,0)))</f>
        <v/>
      </c>
      <c r="H918" s="2" t="str">
        <f>_xlfn.XLOOKUP(C918,customers!$A$1:$A$1001,customers!$G$1:$G$1001,,0)</f>
        <v>Ireland</v>
      </c>
      <c r="I918" t="str" cm="1">
        <f t="array" ref="I918">INDEX(products!$A$1:$G$49,MATCH(orders!$D918,products!$A$1:$A$49,0),MATCH(orders!I$1,products!$A$1:$G$1,0))</f>
        <v>Exc</v>
      </c>
      <c r="J918" t="str" cm="1">
        <f t="array" ref="J918">INDEX(products!$A$1:$G$49,MATCH(orders!$D918,products!$A$1:$A$49,0),MATCH(orders!J$1,products!$A$1:$G$1,0))</f>
        <v>D</v>
      </c>
      <c r="K918" cm="1">
        <f t="array" ref="K918">INDEX(products!$A$1:$G$49,MATCH(orders!$D918,products!$A$1:$A$49,0),MATCH(orders!K$1,products!$A$1:$G$1,0))</f>
        <v>0.2</v>
      </c>
      <c r="L918" s="4" cm="1">
        <f t="array" ref="L918">INDEX(products!$A$1:$G$49,MATCH(orders!$D918,products!$A$1:$A$49,0),MATCH(orders!L$1,products!$A$1:$G$1,0))</f>
        <v>3.645</v>
      </c>
      <c r="M918" s="4">
        <f t="shared" si="42"/>
        <v>3.645</v>
      </c>
      <c r="N918" t="str">
        <f t="shared" si="43"/>
        <v>Excelsa</v>
      </c>
      <c r="O918" t="str">
        <f t="shared" si="44"/>
        <v>Dark</v>
      </c>
      <c r="P918" s="5" t="str">
        <f>IF(_xlfn.XLOOKUP(Orders[[#This Row],[Customer ID]],customers!A918:A1917,customers!I918:I1917,"")="Yes","Yes","No")</f>
        <v>Yes</v>
      </c>
    </row>
    <row r="919" spans="1:16">
      <c r="A919" s="2" t="s">
        <v>1816</v>
      </c>
      <c r="B919" s="3">
        <v>44573</v>
      </c>
      <c r="C919" s="2" t="s">
        <v>1817</v>
      </c>
      <c r="D919" t="s">
        <v>112</v>
      </c>
      <c r="E919" s="2">
        <v>1</v>
      </c>
      <c r="F919" s="2">
        <f>_xlfn.XLOOKUP(C919,customers!$A$1:$A$1001,customers!B918:B1918)</f>
        <v>0</v>
      </c>
      <c r="G919" s="2" t="str">
        <f>IF(_xlfn.XLOOKUP(C919,customers!$A$1:$A$1001,customers!$C$1:$C$1001,0)=0,"",(_xlfn.XLOOKUP(C919,customers!$A$1:$A$1001,customers!$C$1:$C$1001,0)))</f>
        <v>csorrellph@amazon.com</v>
      </c>
      <c r="H919" s="2" t="str">
        <f>_xlfn.XLOOKUP(C919,customers!$A$1:$A$1001,customers!$G$1:$G$1001,,0)</f>
        <v>United Kingdom</v>
      </c>
      <c r="I919" t="str" cm="1">
        <f t="array" ref="I919">INDEX(products!$A$1:$G$49,MATCH(orders!$D919,products!$A$1:$A$49,0),MATCH(orders!I$1,products!$A$1:$G$1,0))</f>
        <v>Ara</v>
      </c>
      <c r="J919" t="str" cm="1">
        <f t="array" ref="J919">INDEX(products!$A$1:$G$49,MATCH(orders!$D919,products!$A$1:$A$49,0),MATCH(orders!J$1,products!$A$1:$G$1,0))</f>
        <v>M</v>
      </c>
      <c r="K919" cm="1">
        <f t="array" ref="K919">INDEX(products!$A$1:$G$49,MATCH(orders!$D919,products!$A$1:$A$49,0),MATCH(orders!K$1,products!$A$1:$G$1,0))</f>
        <v>0.5</v>
      </c>
      <c r="L919" s="4" cm="1">
        <f t="array" ref="L919">INDEX(products!$A$1:$G$49,MATCH(orders!$D919,products!$A$1:$A$49,0),MATCH(orders!L$1,products!$A$1:$G$1,0))</f>
        <v>6.75</v>
      </c>
      <c r="M919" s="4">
        <f t="shared" si="42"/>
        <v>6.75</v>
      </c>
      <c r="N919" t="str">
        <f t="shared" si="43"/>
        <v>Arabica</v>
      </c>
      <c r="O919" t="str">
        <f t="shared" si="44"/>
        <v>Medium</v>
      </c>
      <c r="P919" s="5" t="str">
        <f>IF(_xlfn.XLOOKUP(Orders[[#This Row],[Customer ID]],customers!A919:A1918,customers!I919:I1918,"")="Yes","Yes","No")</f>
        <v>No</v>
      </c>
    </row>
    <row r="920" spans="1:16">
      <c r="A920" s="2" t="s">
        <v>1816</v>
      </c>
      <c r="B920" s="3">
        <v>44573</v>
      </c>
      <c r="C920" s="2" t="s">
        <v>1817</v>
      </c>
      <c r="D920" t="s">
        <v>61</v>
      </c>
      <c r="E920" s="2">
        <v>3</v>
      </c>
      <c r="F920" s="2">
        <f>_xlfn.XLOOKUP(C920,customers!$A$1:$A$1001,customers!B919:B1919)</f>
        <v>0</v>
      </c>
      <c r="G920" s="2" t="str">
        <f>IF(_xlfn.XLOOKUP(C920,customers!$A$1:$A$1001,customers!$C$1:$C$1001,0)=0,"",(_xlfn.XLOOKUP(C920,customers!$A$1:$A$1001,customers!$C$1:$C$1001,0)))</f>
        <v>csorrellph@amazon.com</v>
      </c>
      <c r="H920" s="2" t="str">
        <f>_xlfn.XLOOKUP(C920,customers!$A$1:$A$1001,customers!$G$1:$G$1001,,0)</f>
        <v>United Kingdom</v>
      </c>
      <c r="I920" t="str" cm="1">
        <f t="array" ref="I920">INDEX(products!$A$1:$G$49,MATCH(orders!$D920,products!$A$1:$A$49,0),MATCH(orders!I$1,products!$A$1:$G$1,0))</f>
        <v>Exc</v>
      </c>
      <c r="J920" t="str" cm="1">
        <f t="array" ref="J920">INDEX(products!$A$1:$G$49,MATCH(orders!$D920,products!$A$1:$A$49,0),MATCH(orders!J$1,products!$A$1:$G$1,0))</f>
        <v>D</v>
      </c>
      <c r="K920" cm="1">
        <f t="array" ref="K920">INDEX(products!$A$1:$G$49,MATCH(orders!$D920,products!$A$1:$A$49,0),MATCH(orders!K$1,products!$A$1:$G$1,0))</f>
        <v>0.5</v>
      </c>
      <c r="L920" s="4" cm="1">
        <f t="array" ref="L920">INDEX(products!$A$1:$G$49,MATCH(orders!$D920,products!$A$1:$A$49,0),MATCH(orders!L$1,products!$A$1:$G$1,0))</f>
        <v>7.29</v>
      </c>
      <c r="M920" s="4">
        <f t="shared" si="42"/>
        <v>21.87</v>
      </c>
      <c r="N920" t="str">
        <f t="shared" si="43"/>
        <v>Excelsa</v>
      </c>
      <c r="O920" t="str">
        <f t="shared" si="44"/>
        <v>Dark</v>
      </c>
      <c r="P920" s="5" t="str">
        <f>IF(_xlfn.XLOOKUP(Orders[[#This Row],[Customer ID]],customers!A920:A1919,customers!I920:I1919,"")="Yes","Yes","No")</f>
        <v>No</v>
      </c>
    </row>
    <row r="921" spans="1:16">
      <c r="A921" s="2" t="s">
        <v>1818</v>
      </c>
      <c r="B921" s="3">
        <v>44181</v>
      </c>
      <c r="C921" s="2" t="s">
        <v>1819</v>
      </c>
      <c r="D921" t="s">
        <v>146</v>
      </c>
      <c r="E921" s="2">
        <v>5</v>
      </c>
      <c r="F921" s="2">
        <f>_xlfn.XLOOKUP(C921,customers!$A$1:$A$1001,customers!B920:B1920)</f>
        <v>0</v>
      </c>
      <c r="G921" s="2" t="str">
        <f>IF(_xlfn.XLOOKUP(C921,customers!$A$1:$A$1001,customers!$C$1:$C$1001,0)=0,"",(_xlfn.XLOOKUP(C921,customers!$A$1:$A$1001,customers!$C$1:$C$1001,0)))</f>
        <v>qheavysidepj@unc.edu</v>
      </c>
      <c r="H921" s="2" t="str">
        <f>_xlfn.XLOOKUP(C921,customers!$A$1:$A$1001,customers!$G$1:$G$1001,,0)</f>
        <v>United States</v>
      </c>
      <c r="I921" t="str" cm="1">
        <f t="array" ref="I921">INDEX(products!$A$1:$G$49,MATCH(orders!$D921,products!$A$1:$A$49,0),MATCH(orders!I$1,products!$A$1:$G$1,0))</f>
        <v>Rob</v>
      </c>
      <c r="J921" t="str" cm="1">
        <f t="array" ref="J921">INDEX(products!$A$1:$G$49,MATCH(orders!$D921,products!$A$1:$A$49,0),MATCH(orders!J$1,products!$A$1:$G$1,0))</f>
        <v>D</v>
      </c>
      <c r="K921" cm="1">
        <f t="array" ref="K921">INDEX(products!$A$1:$G$49,MATCH(orders!$D921,products!$A$1:$A$49,0),MATCH(orders!K$1,products!$A$1:$G$1,0))</f>
        <v>0.2</v>
      </c>
      <c r="L921" s="4" cm="1">
        <f t="array" ref="L921">INDEX(products!$A$1:$G$49,MATCH(orders!$D921,products!$A$1:$A$49,0),MATCH(orders!L$1,products!$A$1:$G$1,0))</f>
        <v>2.685</v>
      </c>
      <c r="M921" s="4">
        <f t="shared" si="42"/>
        <v>13.425</v>
      </c>
      <c r="N921" t="str">
        <f t="shared" si="43"/>
        <v>Robusta</v>
      </c>
      <c r="O921" t="str">
        <f t="shared" si="44"/>
        <v>Dark</v>
      </c>
      <c r="P921" s="5" t="str">
        <f>IF(_xlfn.XLOOKUP(Orders[[#This Row],[Customer ID]],customers!A921:A1920,customers!I921:I1920,"")="Yes","Yes","No")</f>
        <v>Yes</v>
      </c>
    </row>
    <row r="922" spans="1:16">
      <c r="A922" s="2" t="s">
        <v>1820</v>
      </c>
      <c r="B922" s="3">
        <v>44711</v>
      </c>
      <c r="C922" s="2" t="s">
        <v>1821</v>
      </c>
      <c r="D922" t="s">
        <v>80</v>
      </c>
      <c r="E922" s="2">
        <v>6</v>
      </c>
      <c r="F922" s="2">
        <f>_xlfn.XLOOKUP(C922,customers!$A$1:$A$1001,customers!B921:B1921)</f>
        <v>0</v>
      </c>
      <c r="G922" s="2" t="str">
        <f>IF(_xlfn.XLOOKUP(C922,customers!$A$1:$A$1001,customers!$C$1:$C$1001,0)=0,"",(_xlfn.XLOOKUP(C922,customers!$A$1:$A$1001,customers!$C$1:$C$1001,0)))</f>
        <v>hreuvenpk@whitehouse.gov</v>
      </c>
      <c r="H922" s="2" t="str">
        <f>_xlfn.XLOOKUP(C922,customers!$A$1:$A$1001,customers!$G$1:$G$1001,,0)</f>
        <v>United States</v>
      </c>
      <c r="I922" t="str" cm="1">
        <f t="array" ref="I922">INDEX(products!$A$1:$G$49,MATCH(orders!$D922,products!$A$1:$A$49,0),MATCH(orders!I$1,products!$A$1:$G$1,0))</f>
        <v>Rob</v>
      </c>
      <c r="J922" t="str" cm="1">
        <f t="array" ref="J922">INDEX(products!$A$1:$G$49,MATCH(orders!$D922,products!$A$1:$A$49,0),MATCH(orders!J$1,products!$A$1:$G$1,0))</f>
        <v>D</v>
      </c>
      <c r="K922" cm="1">
        <f t="array" ref="K922">INDEX(products!$A$1:$G$49,MATCH(orders!$D922,products!$A$1:$A$49,0),MATCH(orders!K$1,products!$A$1:$G$1,0))</f>
        <v>2.5</v>
      </c>
      <c r="L922" s="4" cm="1">
        <f t="array" ref="L922">INDEX(products!$A$1:$G$49,MATCH(orders!$D922,products!$A$1:$A$49,0),MATCH(orders!L$1,products!$A$1:$G$1,0))</f>
        <v>20.585</v>
      </c>
      <c r="M922" s="4">
        <f t="shared" si="42"/>
        <v>123.51</v>
      </c>
      <c r="N922" t="str">
        <f t="shared" si="43"/>
        <v>Robusta</v>
      </c>
      <c r="O922" t="str">
        <f t="shared" si="44"/>
        <v>Dark</v>
      </c>
      <c r="P922" s="5" t="str">
        <f>IF(_xlfn.XLOOKUP(Orders[[#This Row],[Customer ID]],customers!A922:A1921,customers!I922:I1921,"")="Yes","Yes","No")</f>
        <v>No</v>
      </c>
    </row>
    <row r="923" spans="1:16">
      <c r="A923" s="2" t="s">
        <v>1822</v>
      </c>
      <c r="B923" s="3">
        <v>44509</v>
      </c>
      <c r="C923" s="2" t="s">
        <v>1823</v>
      </c>
      <c r="D923" t="s">
        <v>83</v>
      </c>
      <c r="E923" s="2">
        <v>2</v>
      </c>
      <c r="F923" s="2">
        <f>_xlfn.XLOOKUP(C923,customers!$A$1:$A$1001,customers!B922:B1922)</f>
        <v>0</v>
      </c>
      <c r="G923" s="2" t="str">
        <f>IF(_xlfn.XLOOKUP(C923,customers!$A$1:$A$1001,customers!$C$1:$C$1001,0)=0,"",(_xlfn.XLOOKUP(C923,customers!$A$1:$A$1001,customers!$C$1:$C$1001,0)))</f>
        <v>mattwoolpl@nba.com</v>
      </c>
      <c r="H923" s="2" t="str">
        <f>_xlfn.XLOOKUP(C923,customers!$A$1:$A$1001,customers!$G$1:$G$1001,,0)</f>
        <v>United States</v>
      </c>
      <c r="I923" t="str" cm="1">
        <f t="array" ref="I923">INDEX(products!$A$1:$G$49,MATCH(orders!$D923,products!$A$1:$A$49,0),MATCH(orders!I$1,products!$A$1:$G$1,0))</f>
        <v>Lib</v>
      </c>
      <c r="J923" t="str" cm="1">
        <f t="array" ref="J923">INDEX(products!$A$1:$G$49,MATCH(orders!$D923,products!$A$1:$A$49,0),MATCH(orders!J$1,products!$A$1:$G$1,0))</f>
        <v>D</v>
      </c>
      <c r="K923" cm="1">
        <f t="array" ref="K923">INDEX(products!$A$1:$G$49,MATCH(orders!$D923,products!$A$1:$A$49,0),MATCH(orders!K$1,products!$A$1:$G$1,0))</f>
        <v>0.2</v>
      </c>
      <c r="L923" s="4" cm="1">
        <f t="array" ref="L923">INDEX(products!$A$1:$G$49,MATCH(orders!$D923,products!$A$1:$A$49,0),MATCH(orders!L$1,products!$A$1:$G$1,0))</f>
        <v>3.885</v>
      </c>
      <c r="M923" s="4">
        <f t="shared" si="42"/>
        <v>7.77</v>
      </c>
      <c r="N923" t="str">
        <f t="shared" si="43"/>
        <v>Liberica</v>
      </c>
      <c r="O923" t="str">
        <f t="shared" si="44"/>
        <v>Dark</v>
      </c>
      <c r="P923" s="5" t="str">
        <f>IF(_xlfn.XLOOKUP(Orders[[#This Row],[Customer ID]],customers!A923:A1922,customers!I923:I1922,"")="Yes","Yes","No")</f>
        <v>No</v>
      </c>
    </row>
    <row r="924" spans="1:16">
      <c r="A924" s="2" t="s">
        <v>1824</v>
      </c>
      <c r="B924" s="3">
        <v>44659</v>
      </c>
      <c r="C924" s="2" t="s">
        <v>1825</v>
      </c>
      <c r="D924" t="s">
        <v>106</v>
      </c>
      <c r="E924" s="2">
        <v>6</v>
      </c>
      <c r="F924" s="2">
        <f>_xlfn.XLOOKUP(C924,customers!$A$1:$A$1001,customers!B923:B1923)</f>
        <v>0</v>
      </c>
      <c r="G924" s="2" t="str">
        <f>IF(_xlfn.XLOOKUP(C924,customers!$A$1:$A$1001,customers!$C$1:$C$1001,0)=0,"",(_xlfn.XLOOKUP(C924,customers!$A$1:$A$1001,customers!$C$1:$C$1001,0)))</f>
        <v/>
      </c>
      <c r="H924" s="2" t="str">
        <f>_xlfn.XLOOKUP(C924,customers!$A$1:$A$1001,customers!$G$1:$G$1001,,0)</f>
        <v>United States</v>
      </c>
      <c r="I924" t="str" cm="1">
        <f t="array" ref="I924">INDEX(products!$A$1:$G$49,MATCH(orders!$D924,products!$A$1:$A$49,0),MATCH(orders!I$1,products!$A$1:$G$1,0))</f>
        <v>Ara</v>
      </c>
      <c r="J924" t="str" cm="1">
        <f t="array" ref="J924">INDEX(products!$A$1:$G$49,MATCH(orders!$D924,products!$A$1:$A$49,0),MATCH(orders!J$1,products!$A$1:$G$1,0))</f>
        <v>M</v>
      </c>
      <c r="K924" cm="1">
        <f t="array" ref="K924">INDEX(products!$A$1:$G$49,MATCH(orders!$D924,products!$A$1:$A$49,0),MATCH(orders!K$1,products!$A$1:$G$1,0))</f>
        <v>1</v>
      </c>
      <c r="L924" s="4" cm="1">
        <f t="array" ref="L924">INDEX(products!$A$1:$G$49,MATCH(orders!$D924,products!$A$1:$A$49,0),MATCH(orders!L$1,products!$A$1:$G$1,0))</f>
        <v>11.25</v>
      </c>
      <c r="M924" s="4">
        <f t="shared" si="42"/>
        <v>67.5</v>
      </c>
      <c r="N924" t="str">
        <f t="shared" si="43"/>
        <v>Arabica</v>
      </c>
      <c r="O924" t="str">
        <f t="shared" si="44"/>
        <v>Medium</v>
      </c>
      <c r="P924" s="5" t="str">
        <f>IF(_xlfn.XLOOKUP(Orders[[#This Row],[Customer ID]],customers!A924:A1923,customers!I924:I1923,"")="Yes","Yes","No")</f>
        <v>Yes</v>
      </c>
    </row>
    <row r="925" spans="1:16">
      <c r="A925" s="2" t="s">
        <v>1826</v>
      </c>
      <c r="B925" s="3">
        <v>43746</v>
      </c>
      <c r="C925" s="2" t="s">
        <v>1827</v>
      </c>
      <c r="D925" t="s">
        <v>575</v>
      </c>
      <c r="E925" s="2">
        <v>1</v>
      </c>
      <c r="F925" s="2">
        <f>_xlfn.XLOOKUP(C925,customers!$A$1:$A$1001,customers!B924:B1924)</f>
        <v>0</v>
      </c>
      <c r="G925" s="2" t="str">
        <f>IF(_xlfn.XLOOKUP(C925,customers!$A$1:$A$1001,customers!$C$1:$C$1001,0)=0,"",(_xlfn.XLOOKUP(C925,customers!$A$1:$A$1001,customers!$C$1:$C$1001,0)))</f>
        <v>gwynespn@dagondesign.com</v>
      </c>
      <c r="H925" s="2" t="str">
        <f>_xlfn.XLOOKUP(C925,customers!$A$1:$A$1001,customers!$G$1:$G$1001,,0)</f>
        <v>United States</v>
      </c>
      <c r="I925" t="str" cm="1">
        <f t="array" ref="I925">INDEX(products!$A$1:$G$49,MATCH(orders!$D925,products!$A$1:$A$49,0),MATCH(orders!I$1,products!$A$1:$G$1,0))</f>
        <v>Exc</v>
      </c>
      <c r="J925" t="str" cm="1">
        <f t="array" ref="J925">INDEX(products!$A$1:$G$49,MATCH(orders!$D925,products!$A$1:$A$49,0),MATCH(orders!J$1,products!$A$1:$G$1,0))</f>
        <v>D</v>
      </c>
      <c r="K925" cm="1">
        <f t="array" ref="K925">INDEX(products!$A$1:$G$49,MATCH(orders!$D925,products!$A$1:$A$49,0),MATCH(orders!K$1,products!$A$1:$G$1,0))</f>
        <v>2.5</v>
      </c>
      <c r="L925" s="4" cm="1">
        <f t="array" ref="L925">INDEX(products!$A$1:$G$49,MATCH(orders!$D925,products!$A$1:$A$49,0),MATCH(orders!L$1,products!$A$1:$G$1,0))</f>
        <v>27.945</v>
      </c>
      <c r="M925" s="4">
        <f t="shared" si="42"/>
        <v>27.945</v>
      </c>
      <c r="N925" t="str">
        <f t="shared" si="43"/>
        <v>Excelsa</v>
      </c>
      <c r="O925" t="str">
        <f t="shared" si="44"/>
        <v>Dark</v>
      </c>
      <c r="P925" s="5" t="str">
        <f>IF(_xlfn.XLOOKUP(Orders[[#This Row],[Customer ID]],customers!A925:A1924,customers!I925:I1924,"")="Yes","Yes","No")</f>
        <v>No</v>
      </c>
    </row>
    <row r="926" spans="1:16">
      <c r="A926" s="2" t="s">
        <v>1828</v>
      </c>
      <c r="B926" s="3">
        <v>44451</v>
      </c>
      <c r="C926" s="2" t="s">
        <v>1829</v>
      </c>
      <c r="D926" t="s">
        <v>249</v>
      </c>
      <c r="E926" s="2">
        <v>3</v>
      </c>
      <c r="F926" s="2">
        <f>_xlfn.XLOOKUP(C926,customers!$A$1:$A$1001,customers!B925:B1925)</f>
        <v>0</v>
      </c>
      <c r="G926" s="2" t="str">
        <f>IF(_xlfn.XLOOKUP(C926,customers!$A$1:$A$1001,customers!$C$1:$C$1001,0)=0,"",(_xlfn.XLOOKUP(C926,customers!$A$1:$A$1001,customers!$C$1:$C$1001,0)))</f>
        <v>cmaccourtpo@amazon.com</v>
      </c>
      <c r="H926" s="2" t="str">
        <f>_xlfn.XLOOKUP(C926,customers!$A$1:$A$1001,customers!$G$1:$G$1001,,0)</f>
        <v>United States</v>
      </c>
      <c r="I926" t="str" cm="1">
        <f t="array" ref="I926">INDEX(products!$A$1:$G$49,MATCH(orders!$D926,products!$A$1:$A$49,0),MATCH(orders!I$1,products!$A$1:$G$1,0))</f>
        <v>Ara</v>
      </c>
      <c r="J926" t="str" cm="1">
        <f t="array" ref="J926">INDEX(products!$A$1:$G$49,MATCH(orders!$D926,products!$A$1:$A$49,0),MATCH(orders!J$1,products!$A$1:$G$1,0))</f>
        <v>L</v>
      </c>
      <c r="K926" cm="1">
        <f t="array" ref="K926">INDEX(products!$A$1:$G$49,MATCH(orders!$D926,products!$A$1:$A$49,0),MATCH(orders!K$1,products!$A$1:$G$1,0))</f>
        <v>2.5</v>
      </c>
      <c r="L926" s="4" cm="1">
        <f t="array" ref="L926">INDEX(products!$A$1:$G$49,MATCH(orders!$D926,products!$A$1:$A$49,0),MATCH(orders!L$1,products!$A$1:$G$1,0))</f>
        <v>29.785</v>
      </c>
      <c r="M926" s="4">
        <f t="shared" si="42"/>
        <v>89.355</v>
      </c>
      <c r="N926" t="str">
        <f t="shared" si="43"/>
        <v>Arabica</v>
      </c>
      <c r="O926" t="str">
        <f t="shared" si="44"/>
        <v>Light</v>
      </c>
      <c r="P926" s="5" t="str">
        <f>IF(_xlfn.XLOOKUP(Orders[[#This Row],[Customer ID]],customers!A926:A1925,customers!I926:I1925,"")="Yes","Yes","No")</f>
        <v>No</v>
      </c>
    </row>
    <row r="927" spans="1:16">
      <c r="A927" s="2" t="s">
        <v>1830</v>
      </c>
      <c r="B927" s="3">
        <v>44770</v>
      </c>
      <c r="C927" s="2" t="s">
        <v>1774</v>
      </c>
      <c r="D927" t="s">
        <v>112</v>
      </c>
      <c r="E927" s="2">
        <v>3</v>
      </c>
      <c r="F927" s="2">
        <f>_xlfn.XLOOKUP(C927,customers!$A$1:$A$1001,customers!B926:B1926)</f>
        <v>0</v>
      </c>
      <c r="G927" s="2" t="str">
        <f>IF(_xlfn.XLOOKUP(C927,customers!$A$1:$A$1001,customers!$C$1:$C$1001,0)=0,"",(_xlfn.XLOOKUP(C927,customers!$A$1:$A$1001,customers!$C$1:$C$1001,0)))</f>
        <v/>
      </c>
      <c r="H927" s="2" t="str">
        <f>_xlfn.XLOOKUP(C927,customers!$A$1:$A$1001,customers!$G$1:$G$1001,,0)</f>
        <v>United States</v>
      </c>
      <c r="I927" t="str" cm="1">
        <f t="array" ref="I927">INDEX(products!$A$1:$G$49,MATCH(orders!$D927,products!$A$1:$A$49,0),MATCH(orders!I$1,products!$A$1:$G$1,0))</f>
        <v>Ara</v>
      </c>
      <c r="J927" t="str" cm="1">
        <f t="array" ref="J927">INDEX(products!$A$1:$G$49,MATCH(orders!$D927,products!$A$1:$A$49,0),MATCH(orders!J$1,products!$A$1:$G$1,0))</f>
        <v>M</v>
      </c>
      <c r="K927" cm="1">
        <f t="array" ref="K927">INDEX(products!$A$1:$G$49,MATCH(orders!$D927,products!$A$1:$A$49,0),MATCH(orders!K$1,products!$A$1:$G$1,0))</f>
        <v>0.5</v>
      </c>
      <c r="L927" s="4" cm="1">
        <f t="array" ref="L927">INDEX(products!$A$1:$G$49,MATCH(orders!$D927,products!$A$1:$A$49,0),MATCH(orders!L$1,products!$A$1:$G$1,0))</f>
        <v>6.75</v>
      </c>
      <c r="M927" s="4">
        <f t="shared" si="42"/>
        <v>20.25</v>
      </c>
      <c r="N927" t="str">
        <f t="shared" si="43"/>
        <v>Arabica</v>
      </c>
      <c r="O927" t="str">
        <f t="shared" si="44"/>
        <v>Medium</v>
      </c>
      <c r="P927" s="5" t="str">
        <f>IF(_xlfn.XLOOKUP(Orders[[#This Row],[Customer ID]],customers!A927:A1926,customers!I927:I1926,"")="Yes","Yes","No")</f>
        <v>No</v>
      </c>
    </row>
    <row r="928" spans="1:16">
      <c r="A928" s="2" t="s">
        <v>1831</v>
      </c>
      <c r="B928" s="3">
        <v>44012</v>
      </c>
      <c r="C928" s="2" t="s">
        <v>1832</v>
      </c>
      <c r="D928" t="s">
        <v>112</v>
      </c>
      <c r="E928" s="2">
        <v>5</v>
      </c>
      <c r="F928" s="2">
        <f>_xlfn.XLOOKUP(C928,customers!$A$1:$A$1001,customers!B927:B1927)</f>
        <v>0</v>
      </c>
      <c r="G928" s="2" t="str">
        <f>IF(_xlfn.XLOOKUP(C928,customers!$A$1:$A$1001,customers!$C$1:$C$1001,0)=0,"",(_xlfn.XLOOKUP(C928,customers!$A$1:$A$1001,customers!$C$1:$C$1001,0)))</f>
        <v>ewilsonepq@eepurl.com</v>
      </c>
      <c r="H928" s="2" t="str">
        <f>_xlfn.XLOOKUP(C928,customers!$A$1:$A$1001,customers!$G$1:$G$1001,,0)</f>
        <v>United States</v>
      </c>
      <c r="I928" t="str" cm="1">
        <f t="array" ref="I928">INDEX(products!$A$1:$G$49,MATCH(orders!$D928,products!$A$1:$A$49,0),MATCH(orders!I$1,products!$A$1:$G$1,0))</f>
        <v>Ara</v>
      </c>
      <c r="J928" t="str" cm="1">
        <f t="array" ref="J928">INDEX(products!$A$1:$G$49,MATCH(orders!$D928,products!$A$1:$A$49,0),MATCH(orders!J$1,products!$A$1:$G$1,0))</f>
        <v>M</v>
      </c>
      <c r="K928" cm="1">
        <f t="array" ref="K928">INDEX(products!$A$1:$G$49,MATCH(orders!$D928,products!$A$1:$A$49,0),MATCH(orders!K$1,products!$A$1:$G$1,0))</f>
        <v>0.5</v>
      </c>
      <c r="L928" s="4" cm="1">
        <f t="array" ref="L928">INDEX(products!$A$1:$G$49,MATCH(orders!$D928,products!$A$1:$A$49,0),MATCH(orders!L$1,products!$A$1:$G$1,0))</f>
        <v>6.75</v>
      </c>
      <c r="M928" s="4">
        <f t="shared" si="42"/>
        <v>33.75</v>
      </c>
      <c r="N928" t="str">
        <f t="shared" si="43"/>
        <v>Arabica</v>
      </c>
      <c r="O928" t="str">
        <f t="shared" si="44"/>
        <v>Medium</v>
      </c>
      <c r="P928" s="5" t="str">
        <f>IF(_xlfn.XLOOKUP(Orders[[#This Row],[Customer ID]],customers!A928:A1927,customers!I928:I1927,"")="Yes","Yes","No")</f>
        <v>Yes</v>
      </c>
    </row>
    <row r="929" spans="1:16">
      <c r="A929" s="2" t="s">
        <v>1833</v>
      </c>
      <c r="B929" s="3">
        <v>43474</v>
      </c>
      <c r="C929" s="2" t="s">
        <v>1834</v>
      </c>
      <c r="D929" t="s">
        <v>575</v>
      </c>
      <c r="E929" s="2">
        <v>4</v>
      </c>
      <c r="F929" s="2">
        <f>_xlfn.XLOOKUP(C929,customers!$A$1:$A$1001,customers!B928:B1928)</f>
        <v>0</v>
      </c>
      <c r="G929" s="2" t="str">
        <f>IF(_xlfn.XLOOKUP(C929,customers!$A$1:$A$1001,customers!$C$1:$C$1001,0)=0,"",(_xlfn.XLOOKUP(C929,customers!$A$1:$A$1001,customers!$C$1:$C$1001,0)))</f>
        <v>dduffiepr@time.com</v>
      </c>
      <c r="H929" s="2" t="str">
        <f>_xlfn.XLOOKUP(C929,customers!$A$1:$A$1001,customers!$G$1:$G$1001,,0)</f>
        <v>United States</v>
      </c>
      <c r="I929" t="str" cm="1">
        <f t="array" ref="I929">INDEX(products!$A$1:$G$49,MATCH(orders!$D929,products!$A$1:$A$49,0),MATCH(orders!I$1,products!$A$1:$G$1,0))</f>
        <v>Exc</v>
      </c>
      <c r="J929" t="str" cm="1">
        <f t="array" ref="J929">INDEX(products!$A$1:$G$49,MATCH(orders!$D929,products!$A$1:$A$49,0),MATCH(orders!J$1,products!$A$1:$G$1,0))</f>
        <v>D</v>
      </c>
      <c r="K929" cm="1">
        <f t="array" ref="K929">INDEX(products!$A$1:$G$49,MATCH(orders!$D929,products!$A$1:$A$49,0),MATCH(orders!K$1,products!$A$1:$G$1,0))</f>
        <v>2.5</v>
      </c>
      <c r="L929" s="4" cm="1">
        <f t="array" ref="L929">INDEX(products!$A$1:$G$49,MATCH(orders!$D929,products!$A$1:$A$49,0),MATCH(orders!L$1,products!$A$1:$G$1,0))</f>
        <v>27.945</v>
      </c>
      <c r="M929" s="4">
        <f t="shared" si="42"/>
        <v>111.78</v>
      </c>
      <c r="N929" t="str">
        <f t="shared" si="43"/>
        <v>Excelsa</v>
      </c>
      <c r="O929" t="str">
        <f t="shared" si="44"/>
        <v>Dark</v>
      </c>
      <c r="P929" s="5" t="str">
        <f>IF(_xlfn.XLOOKUP(Orders[[#This Row],[Customer ID]],customers!A929:A1928,customers!I929:I1928,"")="Yes","Yes","No")</f>
        <v>No</v>
      </c>
    </row>
    <row r="930" spans="1:16">
      <c r="A930" s="2" t="s">
        <v>1835</v>
      </c>
      <c r="B930" s="3">
        <v>44754</v>
      </c>
      <c r="C930" s="2" t="s">
        <v>1836</v>
      </c>
      <c r="D930" t="s">
        <v>157</v>
      </c>
      <c r="E930" s="2">
        <v>2</v>
      </c>
      <c r="F930" s="2">
        <f>_xlfn.XLOOKUP(C930,customers!$A$1:$A$1001,customers!B929:B1929)</f>
        <v>0</v>
      </c>
      <c r="G930" s="2" t="str">
        <f>IF(_xlfn.XLOOKUP(C930,customers!$A$1:$A$1001,customers!$C$1:$C$1001,0)=0,"",(_xlfn.XLOOKUP(C930,customers!$A$1:$A$1001,customers!$C$1:$C$1001,0)))</f>
        <v>mmatiasekps@ucoz.ru</v>
      </c>
      <c r="H930" s="2" t="str">
        <f>_xlfn.XLOOKUP(C930,customers!$A$1:$A$1001,customers!$G$1:$G$1001,,0)</f>
        <v>United States</v>
      </c>
      <c r="I930" t="str" cm="1">
        <f t="array" ref="I930">INDEX(products!$A$1:$G$49,MATCH(orders!$D930,products!$A$1:$A$49,0),MATCH(orders!I$1,products!$A$1:$G$1,0))</f>
        <v>Exc</v>
      </c>
      <c r="J930" t="str" cm="1">
        <f t="array" ref="J930">INDEX(products!$A$1:$G$49,MATCH(orders!$D930,products!$A$1:$A$49,0),MATCH(orders!J$1,products!$A$1:$G$1,0))</f>
        <v>M</v>
      </c>
      <c r="K930" cm="1">
        <f t="array" ref="K930">INDEX(products!$A$1:$G$49,MATCH(orders!$D930,products!$A$1:$A$49,0),MATCH(orders!K$1,products!$A$1:$G$1,0))</f>
        <v>2.5</v>
      </c>
      <c r="L930" s="4" cm="1">
        <f t="array" ref="L930">INDEX(products!$A$1:$G$49,MATCH(orders!$D930,products!$A$1:$A$49,0),MATCH(orders!L$1,products!$A$1:$G$1,0))</f>
        <v>31.625</v>
      </c>
      <c r="M930" s="4">
        <f t="shared" si="42"/>
        <v>63.25</v>
      </c>
      <c r="N930" t="str">
        <f t="shared" si="43"/>
        <v>Excelsa</v>
      </c>
      <c r="O930" t="str">
        <f t="shared" si="44"/>
        <v>Medium</v>
      </c>
      <c r="P930" s="5" t="str">
        <f>IF(_xlfn.XLOOKUP(Orders[[#This Row],[Customer ID]],customers!A930:A1929,customers!I930:I1929,"")="Yes","Yes","No")</f>
        <v>Yes</v>
      </c>
    </row>
    <row r="931" spans="1:16">
      <c r="A931" s="2" t="s">
        <v>1837</v>
      </c>
      <c r="B931" s="3">
        <v>44165</v>
      </c>
      <c r="C931" s="2" t="s">
        <v>1838</v>
      </c>
      <c r="D931" t="s">
        <v>299</v>
      </c>
      <c r="E931" s="2">
        <v>2</v>
      </c>
      <c r="F931" s="2">
        <f>_xlfn.XLOOKUP(C931,customers!$A$1:$A$1001,customers!B930:B1930)</f>
        <v>0</v>
      </c>
      <c r="G931" s="2" t="str">
        <f>IF(_xlfn.XLOOKUP(C931,customers!$A$1:$A$1001,customers!$C$1:$C$1001,0)=0,"",(_xlfn.XLOOKUP(C931,customers!$A$1:$A$1001,customers!$C$1:$C$1001,0)))</f>
        <v>jcamillopt@shinystat.com</v>
      </c>
      <c r="H931" s="2" t="str">
        <f>_xlfn.XLOOKUP(C931,customers!$A$1:$A$1001,customers!$G$1:$G$1001,,0)</f>
        <v>United States</v>
      </c>
      <c r="I931" t="str" cm="1">
        <f t="array" ref="I931">INDEX(products!$A$1:$G$49,MATCH(orders!$D931,products!$A$1:$A$49,0),MATCH(orders!I$1,products!$A$1:$G$1,0))</f>
        <v>Exc</v>
      </c>
      <c r="J931" t="str" cm="1">
        <f t="array" ref="J931">INDEX(products!$A$1:$G$49,MATCH(orders!$D931,products!$A$1:$A$49,0),MATCH(orders!J$1,products!$A$1:$G$1,0))</f>
        <v>L</v>
      </c>
      <c r="K931" cm="1">
        <f t="array" ref="K931">INDEX(products!$A$1:$G$49,MATCH(orders!$D931,products!$A$1:$A$49,0),MATCH(orders!K$1,products!$A$1:$G$1,0))</f>
        <v>0.2</v>
      </c>
      <c r="L931" s="4" cm="1">
        <f t="array" ref="L931">INDEX(products!$A$1:$G$49,MATCH(orders!$D931,products!$A$1:$A$49,0),MATCH(orders!L$1,products!$A$1:$G$1,0))</f>
        <v>4.455</v>
      </c>
      <c r="M931" s="4">
        <f t="shared" si="42"/>
        <v>8.91</v>
      </c>
      <c r="N931" t="str">
        <f t="shared" si="43"/>
        <v>Excelsa</v>
      </c>
      <c r="O931" t="str">
        <f t="shared" si="44"/>
        <v>Light</v>
      </c>
      <c r="P931" s="5" t="str">
        <f>IF(_xlfn.XLOOKUP(Orders[[#This Row],[Customer ID]],customers!A931:A1930,customers!I931:I1930,"")="Yes","Yes","No")</f>
        <v>Yes</v>
      </c>
    </row>
    <row r="932" spans="1:16">
      <c r="A932" s="2" t="s">
        <v>1839</v>
      </c>
      <c r="B932" s="3">
        <v>43546</v>
      </c>
      <c r="C932" s="2" t="s">
        <v>1840</v>
      </c>
      <c r="D932" t="s">
        <v>290</v>
      </c>
      <c r="E932" s="2">
        <v>1</v>
      </c>
      <c r="F932" s="2">
        <f>_xlfn.XLOOKUP(C932,customers!$A$1:$A$1001,customers!B931:B1931)</f>
        <v>0</v>
      </c>
      <c r="G932" s="2" t="str">
        <f>IF(_xlfn.XLOOKUP(C932,customers!$A$1:$A$1001,customers!$C$1:$C$1001,0)=0,"",(_xlfn.XLOOKUP(C932,customers!$A$1:$A$1001,customers!$C$1:$C$1001,0)))</f>
        <v>kphilbrickpu@cdc.gov</v>
      </c>
      <c r="H932" s="2" t="str">
        <f>_xlfn.XLOOKUP(C932,customers!$A$1:$A$1001,customers!$G$1:$G$1001,,0)</f>
        <v>United States</v>
      </c>
      <c r="I932" t="str" cm="1">
        <f t="array" ref="I932">INDEX(products!$A$1:$G$49,MATCH(orders!$D932,products!$A$1:$A$49,0),MATCH(orders!I$1,products!$A$1:$G$1,0))</f>
        <v>Exc</v>
      </c>
      <c r="J932" t="str" cm="1">
        <f t="array" ref="J932">INDEX(products!$A$1:$G$49,MATCH(orders!$D932,products!$A$1:$A$49,0),MATCH(orders!J$1,products!$A$1:$G$1,0))</f>
        <v>D</v>
      </c>
      <c r="K932" cm="1">
        <f t="array" ref="K932">INDEX(products!$A$1:$G$49,MATCH(orders!$D932,products!$A$1:$A$49,0),MATCH(orders!K$1,products!$A$1:$G$1,0))</f>
        <v>1</v>
      </c>
      <c r="L932" s="4" cm="1">
        <f t="array" ref="L932">INDEX(products!$A$1:$G$49,MATCH(orders!$D932,products!$A$1:$A$49,0),MATCH(orders!L$1,products!$A$1:$G$1,0))</f>
        <v>12.15</v>
      </c>
      <c r="M932" s="4">
        <f t="shared" si="42"/>
        <v>12.15</v>
      </c>
      <c r="N932" t="str">
        <f t="shared" si="43"/>
        <v>Excelsa</v>
      </c>
      <c r="O932" t="str">
        <f t="shared" si="44"/>
        <v>Dark</v>
      </c>
      <c r="P932" s="5" t="str">
        <f>IF(_xlfn.XLOOKUP(Orders[[#This Row],[Customer ID]],customers!A932:A1931,customers!I932:I1931,"")="Yes","Yes","No")</f>
        <v>Yes</v>
      </c>
    </row>
    <row r="933" spans="1:16">
      <c r="A933" s="2" t="s">
        <v>1841</v>
      </c>
      <c r="B933" s="3">
        <v>44607</v>
      </c>
      <c r="C933" s="2" t="s">
        <v>1842</v>
      </c>
      <c r="D933" t="s">
        <v>117</v>
      </c>
      <c r="E933" s="2">
        <v>4</v>
      </c>
      <c r="F933" s="2">
        <f>_xlfn.XLOOKUP(C933,customers!$A$1:$A$1001,customers!B932:B1932)</f>
        <v>0</v>
      </c>
      <c r="G933" s="2" t="str">
        <f>IF(_xlfn.XLOOKUP(C933,customers!$A$1:$A$1001,customers!$C$1:$C$1001,0)=0,"",(_xlfn.XLOOKUP(C933,customers!$A$1:$A$1001,customers!$C$1:$C$1001,0)))</f>
        <v/>
      </c>
      <c r="H933" s="2" t="str">
        <f>_xlfn.XLOOKUP(C933,customers!$A$1:$A$1001,customers!$G$1:$G$1001,,0)</f>
        <v>United States</v>
      </c>
      <c r="I933" t="str" cm="1">
        <f t="array" ref="I933">INDEX(products!$A$1:$G$49,MATCH(orders!$D933,products!$A$1:$A$49,0),MATCH(orders!I$1,products!$A$1:$G$1,0))</f>
        <v>Ara</v>
      </c>
      <c r="J933" t="str" cm="1">
        <f t="array" ref="J933">INDEX(products!$A$1:$G$49,MATCH(orders!$D933,products!$A$1:$A$49,0),MATCH(orders!J$1,products!$A$1:$G$1,0))</f>
        <v>D</v>
      </c>
      <c r="K933" cm="1">
        <f t="array" ref="K933">INDEX(products!$A$1:$G$49,MATCH(orders!$D933,products!$A$1:$A$49,0),MATCH(orders!K$1,products!$A$1:$G$1,0))</f>
        <v>0.5</v>
      </c>
      <c r="L933" s="4" cm="1">
        <f t="array" ref="L933">INDEX(products!$A$1:$G$49,MATCH(orders!$D933,products!$A$1:$A$49,0),MATCH(orders!L$1,products!$A$1:$G$1,0))</f>
        <v>5.97</v>
      </c>
      <c r="M933" s="4">
        <f t="shared" si="42"/>
        <v>23.88</v>
      </c>
      <c r="N933" t="str">
        <f t="shared" si="43"/>
        <v>Arabica</v>
      </c>
      <c r="O933" t="str">
        <f t="shared" si="44"/>
        <v>Dark</v>
      </c>
      <c r="P933" s="5" t="str">
        <f>IF(_xlfn.XLOOKUP(Orders[[#This Row],[Customer ID]],customers!A933:A1932,customers!I933:I1932,"")="Yes","Yes","No")</f>
        <v>Yes</v>
      </c>
    </row>
    <row r="934" spans="1:16">
      <c r="A934" s="2" t="s">
        <v>1843</v>
      </c>
      <c r="B934" s="3">
        <v>44117</v>
      </c>
      <c r="C934" s="2" t="s">
        <v>1844</v>
      </c>
      <c r="D934" t="s">
        <v>54</v>
      </c>
      <c r="E934" s="2">
        <v>4</v>
      </c>
      <c r="F934" s="2">
        <f>_xlfn.XLOOKUP(C934,customers!$A$1:$A$1001,customers!B933:B1933)</f>
        <v>0</v>
      </c>
      <c r="G934" s="2" t="str">
        <f>IF(_xlfn.XLOOKUP(C934,customers!$A$1:$A$1001,customers!$C$1:$C$1001,0)=0,"",(_xlfn.XLOOKUP(C934,customers!$A$1:$A$1001,customers!$C$1:$C$1001,0)))</f>
        <v>bsillispw@istockphoto.com</v>
      </c>
      <c r="H934" s="2" t="str">
        <f>_xlfn.XLOOKUP(C934,customers!$A$1:$A$1001,customers!$G$1:$G$1001,,0)</f>
        <v>United States</v>
      </c>
      <c r="I934" t="str" cm="1">
        <f t="array" ref="I934">INDEX(products!$A$1:$G$49,MATCH(orders!$D934,products!$A$1:$A$49,0),MATCH(orders!I$1,products!$A$1:$G$1,0))</f>
        <v>Exc</v>
      </c>
      <c r="J934" t="str" cm="1">
        <f t="array" ref="J934">INDEX(products!$A$1:$G$49,MATCH(orders!$D934,products!$A$1:$A$49,0),MATCH(orders!J$1,products!$A$1:$G$1,0))</f>
        <v>M</v>
      </c>
      <c r="K934" cm="1">
        <f t="array" ref="K934">INDEX(products!$A$1:$G$49,MATCH(orders!$D934,products!$A$1:$A$49,0),MATCH(orders!K$1,products!$A$1:$G$1,0))</f>
        <v>1</v>
      </c>
      <c r="L934" s="4" cm="1">
        <f t="array" ref="L934">INDEX(products!$A$1:$G$49,MATCH(orders!$D934,products!$A$1:$A$49,0),MATCH(orders!L$1,products!$A$1:$G$1,0))</f>
        <v>13.75</v>
      </c>
      <c r="M934" s="4">
        <f t="shared" si="42"/>
        <v>55</v>
      </c>
      <c r="N934" t="str">
        <f t="shared" si="43"/>
        <v>Excelsa</v>
      </c>
      <c r="O934" t="str">
        <f t="shared" si="44"/>
        <v>Medium</v>
      </c>
      <c r="P934" s="5" t="str">
        <f>IF(_xlfn.XLOOKUP(Orders[[#This Row],[Customer ID]],customers!A934:A1933,customers!I934:I1933,"")="Yes","Yes","No")</f>
        <v>No</v>
      </c>
    </row>
    <row r="935" spans="1:16">
      <c r="A935" s="2" t="s">
        <v>1845</v>
      </c>
      <c r="B935" s="3">
        <v>44557</v>
      </c>
      <c r="C935" s="2" t="s">
        <v>1846</v>
      </c>
      <c r="D935" t="s">
        <v>224</v>
      </c>
      <c r="E935" s="2">
        <v>3</v>
      </c>
      <c r="F935" s="2">
        <f>_xlfn.XLOOKUP(C935,customers!$A$1:$A$1001,customers!B934:B1934)</f>
        <v>0</v>
      </c>
      <c r="G935" s="2" t="str">
        <f>IF(_xlfn.XLOOKUP(C935,customers!$A$1:$A$1001,customers!$C$1:$C$1001,0)=0,"",(_xlfn.XLOOKUP(C935,customers!$A$1:$A$1001,customers!$C$1:$C$1001,0)))</f>
        <v/>
      </c>
      <c r="H935" s="2" t="str">
        <f>_xlfn.XLOOKUP(C935,customers!$A$1:$A$1001,customers!$G$1:$G$1001,,0)</f>
        <v>United States</v>
      </c>
      <c r="I935" t="str" cm="1">
        <f t="array" ref="I935">INDEX(products!$A$1:$G$49,MATCH(orders!$D935,products!$A$1:$A$49,0),MATCH(orders!I$1,products!$A$1:$G$1,0))</f>
        <v>Rob</v>
      </c>
      <c r="J935" t="str" cm="1">
        <f t="array" ref="J935">INDEX(products!$A$1:$G$49,MATCH(orders!$D935,products!$A$1:$A$49,0),MATCH(orders!J$1,products!$A$1:$G$1,0))</f>
        <v>D</v>
      </c>
      <c r="K935" cm="1">
        <f t="array" ref="K935">INDEX(products!$A$1:$G$49,MATCH(orders!$D935,products!$A$1:$A$49,0),MATCH(orders!K$1,products!$A$1:$G$1,0))</f>
        <v>1</v>
      </c>
      <c r="L935" s="4" cm="1">
        <f t="array" ref="L935">INDEX(products!$A$1:$G$49,MATCH(orders!$D935,products!$A$1:$A$49,0),MATCH(orders!L$1,products!$A$1:$G$1,0))</f>
        <v>8.95</v>
      </c>
      <c r="M935" s="4">
        <f t="shared" si="42"/>
        <v>26.85</v>
      </c>
      <c r="N935" t="str">
        <f t="shared" si="43"/>
        <v>Robusta</v>
      </c>
      <c r="O935" t="str">
        <f t="shared" si="44"/>
        <v>Dark</v>
      </c>
      <c r="P935" s="5" t="str">
        <f>IF(_xlfn.XLOOKUP(Orders[[#This Row],[Customer ID]],customers!A935:A1934,customers!I935:I1934,"")="Yes","Yes","No")</f>
        <v>Yes</v>
      </c>
    </row>
    <row r="936" spans="1:16">
      <c r="A936" s="2" t="s">
        <v>1847</v>
      </c>
      <c r="B936" s="3">
        <v>44409</v>
      </c>
      <c r="C936" s="2" t="s">
        <v>1848</v>
      </c>
      <c r="D936" t="s">
        <v>86</v>
      </c>
      <c r="E936" s="2">
        <v>5</v>
      </c>
      <c r="F936" s="2">
        <f>_xlfn.XLOOKUP(C936,customers!$A$1:$A$1001,customers!B935:B1935)</f>
        <v>0</v>
      </c>
      <c r="G936" s="2" t="str">
        <f>IF(_xlfn.XLOOKUP(C936,customers!$A$1:$A$1001,customers!$C$1:$C$1001,0)=0,"",(_xlfn.XLOOKUP(C936,customers!$A$1:$A$1001,customers!$C$1:$C$1001,0)))</f>
        <v>rcuttspy@techcrunch.com</v>
      </c>
      <c r="H936" s="2" t="str">
        <f>_xlfn.XLOOKUP(C936,customers!$A$1:$A$1001,customers!$G$1:$G$1001,,0)</f>
        <v>United States</v>
      </c>
      <c r="I936" t="str" cm="1">
        <f t="array" ref="I936">INDEX(products!$A$1:$G$49,MATCH(orders!$D936,products!$A$1:$A$49,0),MATCH(orders!I$1,products!$A$1:$G$1,0))</f>
        <v>Rob</v>
      </c>
      <c r="J936" t="str" cm="1">
        <f t="array" ref="J936">INDEX(products!$A$1:$G$49,MATCH(orders!$D936,products!$A$1:$A$49,0),MATCH(orders!J$1,products!$A$1:$G$1,0))</f>
        <v>M</v>
      </c>
      <c r="K936" cm="1">
        <f t="array" ref="K936">INDEX(products!$A$1:$G$49,MATCH(orders!$D936,products!$A$1:$A$49,0),MATCH(orders!K$1,products!$A$1:$G$1,0))</f>
        <v>2.5</v>
      </c>
      <c r="L936" s="4" cm="1">
        <f t="array" ref="L936">INDEX(products!$A$1:$G$49,MATCH(orders!$D936,products!$A$1:$A$49,0),MATCH(orders!L$1,products!$A$1:$G$1,0))</f>
        <v>22.885</v>
      </c>
      <c r="M936" s="4">
        <f t="shared" si="42"/>
        <v>114.425</v>
      </c>
      <c r="N936" t="str">
        <f t="shared" si="43"/>
        <v>Robusta</v>
      </c>
      <c r="O936" t="str">
        <f t="shared" si="44"/>
        <v>Medium</v>
      </c>
      <c r="P936" s="5" t="str">
        <f>IF(_xlfn.XLOOKUP(Orders[[#This Row],[Customer ID]],customers!A936:A1935,customers!I936:I1935,"")="Yes","Yes","No")</f>
        <v>No</v>
      </c>
    </row>
    <row r="937" spans="1:16">
      <c r="A937" s="2" t="s">
        <v>1849</v>
      </c>
      <c r="B937" s="3">
        <v>44153</v>
      </c>
      <c r="C937" s="2" t="s">
        <v>1850</v>
      </c>
      <c r="D937" t="s">
        <v>216</v>
      </c>
      <c r="E937" s="2">
        <v>6</v>
      </c>
      <c r="F937" s="2">
        <f>_xlfn.XLOOKUP(C937,customers!$A$1:$A$1001,customers!B936:B1936)</f>
        <v>0</v>
      </c>
      <c r="G937" s="2" t="str">
        <f>IF(_xlfn.XLOOKUP(C937,customers!$A$1:$A$1001,customers!$C$1:$C$1001,0)=0,"",(_xlfn.XLOOKUP(C937,customers!$A$1:$A$1001,customers!$C$1:$C$1001,0)))</f>
        <v>mdelvespz@nature.com</v>
      </c>
      <c r="H937" s="2" t="str">
        <f>_xlfn.XLOOKUP(C937,customers!$A$1:$A$1001,customers!$G$1:$G$1001,,0)</f>
        <v>United States</v>
      </c>
      <c r="I937" t="str" cm="1">
        <f t="array" ref="I937">INDEX(products!$A$1:$G$49,MATCH(orders!$D937,products!$A$1:$A$49,0),MATCH(orders!I$1,products!$A$1:$G$1,0))</f>
        <v>Ara</v>
      </c>
      <c r="J937" t="str" cm="1">
        <f t="array" ref="J937">INDEX(products!$A$1:$G$49,MATCH(orders!$D937,products!$A$1:$A$49,0),MATCH(orders!J$1,products!$A$1:$G$1,0))</f>
        <v>M</v>
      </c>
      <c r="K937" cm="1">
        <f t="array" ref="K937">INDEX(products!$A$1:$G$49,MATCH(orders!$D937,products!$A$1:$A$49,0),MATCH(orders!K$1,products!$A$1:$G$1,0))</f>
        <v>2.5</v>
      </c>
      <c r="L937" s="4" cm="1">
        <f t="array" ref="L937">INDEX(products!$A$1:$G$49,MATCH(orders!$D937,products!$A$1:$A$49,0),MATCH(orders!L$1,products!$A$1:$G$1,0))</f>
        <v>25.875</v>
      </c>
      <c r="M937" s="4">
        <f t="shared" si="42"/>
        <v>155.25</v>
      </c>
      <c r="N937" t="str">
        <f t="shared" si="43"/>
        <v>Arabica</v>
      </c>
      <c r="O937" t="str">
        <f t="shared" si="44"/>
        <v>Medium</v>
      </c>
      <c r="P937" s="5" t="str">
        <f>IF(_xlfn.XLOOKUP(Orders[[#This Row],[Customer ID]],customers!A937:A1936,customers!I937:I1936,"")="Yes","Yes","No")</f>
        <v>Yes</v>
      </c>
    </row>
    <row r="938" spans="1:16">
      <c r="A938" s="2" t="s">
        <v>1851</v>
      </c>
      <c r="B938" s="3">
        <v>44493</v>
      </c>
      <c r="C938" s="2" t="s">
        <v>1852</v>
      </c>
      <c r="D938" t="s">
        <v>168</v>
      </c>
      <c r="E938" s="2">
        <v>3</v>
      </c>
      <c r="F938" s="2">
        <f>_xlfn.XLOOKUP(C938,customers!$A$1:$A$1001,customers!B937:B1937)</f>
        <v>0</v>
      </c>
      <c r="G938" s="2" t="str">
        <f>IF(_xlfn.XLOOKUP(C938,customers!$A$1:$A$1001,customers!$C$1:$C$1001,0)=0,"",(_xlfn.XLOOKUP(C938,customers!$A$1:$A$1001,customers!$C$1:$C$1001,0)))</f>
        <v>dgrittonq0@nydailynews.com</v>
      </c>
      <c r="H938" s="2" t="str">
        <f>_xlfn.XLOOKUP(C938,customers!$A$1:$A$1001,customers!$G$1:$G$1001,,0)</f>
        <v>United States</v>
      </c>
      <c r="I938" t="str" cm="1">
        <f t="array" ref="I938">INDEX(products!$A$1:$G$49,MATCH(orders!$D938,products!$A$1:$A$49,0),MATCH(orders!I$1,products!$A$1:$G$1,0))</f>
        <v>Lib</v>
      </c>
      <c r="J938" t="str" cm="1">
        <f t="array" ref="J938">INDEX(products!$A$1:$G$49,MATCH(orders!$D938,products!$A$1:$A$49,0),MATCH(orders!J$1,products!$A$1:$G$1,0))</f>
        <v>D</v>
      </c>
      <c r="K938" cm="1">
        <f t="array" ref="K938">INDEX(products!$A$1:$G$49,MATCH(orders!$D938,products!$A$1:$A$49,0),MATCH(orders!K$1,products!$A$1:$G$1,0))</f>
        <v>0.5</v>
      </c>
      <c r="L938" s="4" cm="1">
        <f t="array" ref="L938">INDEX(products!$A$1:$G$49,MATCH(orders!$D938,products!$A$1:$A$49,0),MATCH(orders!L$1,products!$A$1:$G$1,0))</f>
        <v>7.77</v>
      </c>
      <c r="M938" s="4">
        <f t="shared" si="42"/>
        <v>23.31</v>
      </c>
      <c r="N938" t="str">
        <f t="shared" si="43"/>
        <v>Liberica</v>
      </c>
      <c r="O938" t="str">
        <f t="shared" si="44"/>
        <v>Dark</v>
      </c>
      <c r="P938" s="5" t="str">
        <f>IF(_xlfn.XLOOKUP(Orders[[#This Row],[Customer ID]],customers!A938:A1937,customers!I938:I1937,"")="Yes","Yes","No")</f>
        <v>Yes</v>
      </c>
    </row>
    <row r="939" spans="1:16">
      <c r="A939" s="2" t="s">
        <v>1851</v>
      </c>
      <c r="B939" s="3">
        <v>44493</v>
      </c>
      <c r="C939" s="2" t="s">
        <v>1852</v>
      </c>
      <c r="D939" t="s">
        <v>86</v>
      </c>
      <c r="E939" s="2">
        <v>4</v>
      </c>
      <c r="F939" s="2">
        <f>_xlfn.XLOOKUP(C939,customers!$A$1:$A$1001,customers!B938:B1938)</f>
        <v>0</v>
      </c>
      <c r="G939" s="2" t="str">
        <f>IF(_xlfn.XLOOKUP(C939,customers!$A$1:$A$1001,customers!$C$1:$C$1001,0)=0,"",(_xlfn.XLOOKUP(C939,customers!$A$1:$A$1001,customers!$C$1:$C$1001,0)))</f>
        <v>dgrittonq0@nydailynews.com</v>
      </c>
      <c r="H939" s="2" t="str">
        <f>_xlfn.XLOOKUP(C939,customers!$A$1:$A$1001,customers!$G$1:$G$1001,,0)</f>
        <v>United States</v>
      </c>
      <c r="I939" t="str" cm="1">
        <f t="array" ref="I939">INDEX(products!$A$1:$G$49,MATCH(orders!$D939,products!$A$1:$A$49,0),MATCH(orders!I$1,products!$A$1:$G$1,0))</f>
        <v>Rob</v>
      </c>
      <c r="J939" t="str" cm="1">
        <f t="array" ref="J939">INDEX(products!$A$1:$G$49,MATCH(orders!$D939,products!$A$1:$A$49,0),MATCH(orders!J$1,products!$A$1:$G$1,0))</f>
        <v>M</v>
      </c>
      <c r="K939" cm="1">
        <f t="array" ref="K939">INDEX(products!$A$1:$G$49,MATCH(orders!$D939,products!$A$1:$A$49,0),MATCH(orders!K$1,products!$A$1:$G$1,0))</f>
        <v>2.5</v>
      </c>
      <c r="L939" s="4" cm="1">
        <f t="array" ref="L939">INDEX(products!$A$1:$G$49,MATCH(orders!$D939,products!$A$1:$A$49,0),MATCH(orders!L$1,products!$A$1:$G$1,0))</f>
        <v>22.885</v>
      </c>
      <c r="M939" s="4">
        <f t="shared" si="42"/>
        <v>91.54</v>
      </c>
      <c r="N939" t="str">
        <f t="shared" si="43"/>
        <v>Robusta</v>
      </c>
      <c r="O939" t="str">
        <f t="shared" si="44"/>
        <v>Medium</v>
      </c>
      <c r="P939" s="5" t="str">
        <f>IF(_xlfn.XLOOKUP(Orders[[#This Row],[Customer ID]],customers!A939:A1938,customers!I939:I1938,"")="Yes","Yes","No")</f>
        <v>No</v>
      </c>
    </row>
    <row r="940" spans="1:16">
      <c r="A940" s="2" t="s">
        <v>1853</v>
      </c>
      <c r="B940" s="3">
        <v>43829</v>
      </c>
      <c r="C940" s="2" t="s">
        <v>1854</v>
      </c>
      <c r="D940" t="s">
        <v>182</v>
      </c>
      <c r="E940" s="2">
        <v>5</v>
      </c>
      <c r="F940" s="2">
        <f>_xlfn.XLOOKUP(C940,customers!$A$1:$A$1001,customers!B939:B1939)</f>
        <v>0</v>
      </c>
      <c r="G940" s="2" t="str">
        <f>IF(_xlfn.XLOOKUP(C940,customers!$A$1:$A$1001,customers!$C$1:$C$1001,0)=0,"",(_xlfn.XLOOKUP(C940,customers!$A$1:$A$1001,customers!$C$1:$C$1001,0)))</f>
        <v>dgutq2@umich.edu</v>
      </c>
      <c r="H940" s="2" t="str">
        <f>_xlfn.XLOOKUP(C940,customers!$A$1:$A$1001,customers!$G$1:$G$1001,,0)</f>
        <v>United States</v>
      </c>
      <c r="I940" t="str" cm="1">
        <f t="array" ref="I940">INDEX(products!$A$1:$G$49,MATCH(orders!$D940,products!$A$1:$A$49,0),MATCH(orders!I$1,products!$A$1:$G$1,0))</f>
        <v>Exc</v>
      </c>
      <c r="J940" t="str" cm="1">
        <f t="array" ref="J940">INDEX(products!$A$1:$G$49,MATCH(orders!$D940,products!$A$1:$A$49,0),MATCH(orders!J$1,products!$A$1:$G$1,0))</f>
        <v>L</v>
      </c>
      <c r="K940" cm="1">
        <f t="array" ref="K940">INDEX(products!$A$1:$G$49,MATCH(orders!$D940,products!$A$1:$A$49,0),MATCH(orders!K$1,products!$A$1:$G$1,0))</f>
        <v>1</v>
      </c>
      <c r="L940" s="4" cm="1">
        <f t="array" ref="L940">INDEX(products!$A$1:$G$49,MATCH(orders!$D940,products!$A$1:$A$49,0),MATCH(orders!L$1,products!$A$1:$G$1,0))</f>
        <v>14.85</v>
      </c>
      <c r="M940" s="4">
        <f t="shared" si="42"/>
        <v>74.25</v>
      </c>
      <c r="N940" t="str">
        <f t="shared" si="43"/>
        <v>Excelsa</v>
      </c>
      <c r="O940" t="str">
        <f t="shared" si="44"/>
        <v>Light</v>
      </c>
      <c r="P940" s="5" t="str">
        <f>IF(_xlfn.XLOOKUP(Orders[[#This Row],[Customer ID]],customers!A940:A1939,customers!I940:I1939,"")="Yes","Yes","No")</f>
        <v>Yes</v>
      </c>
    </row>
    <row r="941" spans="1:16">
      <c r="A941" s="2" t="s">
        <v>1855</v>
      </c>
      <c r="B941" s="3">
        <v>44229</v>
      </c>
      <c r="C941" s="2" t="s">
        <v>1856</v>
      </c>
      <c r="D941" t="s">
        <v>64</v>
      </c>
      <c r="E941" s="2">
        <v>6</v>
      </c>
      <c r="F941" s="2">
        <f>_xlfn.XLOOKUP(C941,customers!$A$1:$A$1001,customers!B940:B1940)</f>
        <v>0</v>
      </c>
      <c r="G941" s="2" t="str">
        <f>IF(_xlfn.XLOOKUP(C941,customers!$A$1:$A$1001,customers!$C$1:$C$1001,0)=0,"",(_xlfn.XLOOKUP(C941,customers!$A$1:$A$1001,customers!$C$1:$C$1001,0)))</f>
        <v>wpummeryq3@topsy.com</v>
      </c>
      <c r="H941" s="2" t="str">
        <f>_xlfn.XLOOKUP(C941,customers!$A$1:$A$1001,customers!$G$1:$G$1001,,0)</f>
        <v>United States</v>
      </c>
      <c r="I941" t="str" cm="1">
        <f t="array" ref="I941">INDEX(products!$A$1:$G$49,MATCH(orders!$D941,products!$A$1:$A$49,0),MATCH(orders!I$1,products!$A$1:$G$1,0))</f>
        <v>Lib</v>
      </c>
      <c r="J941" t="str" cm="1">
        <f t="array" ref="J941">INDEX(products!$A$1:$G$49,MATCH(orders!$D941,products!$A$1:$A$49,0),MATCH(orders!J$1,products!$A$1:$G$1,0))</f>
        <v>L</v>
      </c>
      <c r="K941" cm="1">
        <f t="array" ref="K941">INDEX(products!$A$1:$G$49,MATCH(orders!$D941,products!$A$1:$A$49,0),MATCH(orders!K$1,products!$A$1:$G$1,0))</f>
        <v>0.2</v>
      </c>
      <c r="L941" s="4" cm="1">
        <f t="array" ref="L941">INDEX(products!$A$1:$G$49,MATCH(orders!$D941,products!$A$1:$A$49,0),MATCH(orders!L$1,products!$A$1:$G$1,0))</f>
        <v>4.755</v>
      </c>
      <c r="M941" s="4">
        <f t="shared" si="42"/>
        <v>28.53</v>
      </c>
      <c r="N941" t="str">
        <f t="shared" si="43"/>
        <v>Liberica</v>
      </c>
      <c r="O941" t="str">
        <f t="shared" si="44"/>
        <v>Light</v>
      </c>
      <c r="P941" s="5" t="str">
        <f>IF(_xlfn.XLOOKUP(Orders[[#This Row],[Customer ID]],customers!A941:A1940,customers!I941:I1940,"")="Yes","Yes","No")</f>
        <v>No</v>
      </c>
    </row>
    <row r="942" spans="1:16">
      <c r="A942" s="2" t="s">
        <v>1857</v>
      </c>
      <c r="B942" s="3">
        <v>44332</v>
      </c>
      <c r="C942" s="2" t="s">
        <v>1858</v>
      </c>
      <c r="D942" t="s">
        <v>202</v>
      </c>
      <c r="E942" s="2">
        <v>2</v>
      </c>
      <c r="F942" s="2">
        <f>_xlfn.XLOOKUP(C942,customers!$A$1:$A$1001,customers!B941:B1941)</f>
        <v>0</v>
      </c>
      <c r="G942" s="2" t="str">
        <f>IF(_xlfn.XLOOKUP(C942,customers!$A$1:$A$1001,customers!$C$1:$C$1001,0)=0,"",(_xlfn.XLOOKUP(C942,customers!$A$1:$A$1001,customers!$C$1:$C$1001,0)))</f>
        <v>gsiudaq4@nytimes.com</v>
      </c>
      <c r="H942" s="2" t="str">
        <f>_xlfn.XLOOKUP(C942,customers!$A$1:$A$1001,customers!$G$1:$G$1001,,0)</f>
        <v>United States</v>
      </c>
      <c r="I942" t="str" cm="1">
        <f t="array" ref="I942">INDEX(products!$A$1:$G$49,MATCH(orders!$D942,products!$A$1:$A$49,0),MATCH(orders!I$1,products!$A$1:$G$1,0))</f>
        <v>Rob</v>
      </c>
      <c r="J942" t="str" cm="1">
        <f t="array" ref="J942">INDEX(products!$A$1:$G$49,MATCH(orders!$D942,products!$A$1:$A$49,0),MATCH(orders!J$1,products!$A$1:$G$1,0))</f>
        <v>L</v>
      </c>
      <c r="K942" cm="1">
        <f t="array" ref="K942">INDEX(products!$A$1:$G$49,MATCH(orders!$D942,products!$A$1:$A$49,0),MATCH(orders!K$1,products!$A$1:$G$1,0))</f>
        <v>0.5</v>
      </c>
      <c r="L942" s="4" cm="1">
        <f t="array" ref="L942">INDEX(products!$A$1:$G$49,MATCH(orders!$D942,products!$A$1:$A$49,0),MATCH(orders!L$1,products!$A$1:$G$1,0))</f>
        <v>7.17</v>
      </c>
      <c r="M942" s="4">
        <f t="shared" si="42"/>
        <v>14.34</v>
      </c>
      <c r="N942" t="str">
        <f t="shared" si="43"/>
        <v>Robusta</v>
      </c>
      <c r="O942" t="str">
        <f t="shared" si="44"/>
        <v>Light</v>
      </c>
      <c r="P942" s="5" t="str">
        <f>IF(_xlfn.XLOOKUP(Orders[[#This Row],[Customer ID]],customers!A942:A1941,customers!I942:I1941,"")="Yes","Yes","No")</f>
        <v>Yes</v>
      </c>
    </row>
    <row r="943" spans="1:16">
      <c r="A943" s="2" t="s">
        <v>1859</v>
      </c>
      <c r="B943" s="3">
        <v>44674</v>
      </c>
      <c r="C943" s="2" t="s">
        <v>1860</v>
      </c>
      <c r="D943" t="s">
        <v>237</v>
      </c>
      <c r="E943" s="2">
        <v>2</v>
      </c>
      <c r="F943" s="2">
        <f>_xlfn.XLOOKUP(C943,customers!$A$1:$A$1001,customers!B942:B1942)</f>
        <v>0</v>
      </c>
      <c r="G943" s="2" t="str">
        <f>IF(_xlfn.XLOOKUP(C943,customers!$A$1:$A$1001,customers!$C$1:$C$1001,0)=0,"",(_xlfn.XLOOKUP(C943,customers!$A$1:$A$1001,customers!$C$1:$C$1001,0)))</f>
        <v>hcrowneq5@wufoo.com</v>
      </c>
      <c r="H943" s="2" t="str">
        <f>_xlfn.XLOOKUP(C943,customers!$A$1:$A$1001,customers!$G$1:$G$1001,,0)</f>
        <v>Ireland</v>
      </c>
      <c r="I943" t="str" cm="1">
        <f t="array" ref="I943">INDEX(products!$A$1:$G$49,MATCH(orders!$D943,products!$A$1:$A$49,0),MATCH(orders!I$1,products!$A$1:$G$1,0))</f>
        <v>Ara</v>
      </c>
      <c r="J943" t="str" cm="1">
        <f t="array" ref="J943">INDEX(products!$A$1:$G$49,MATCH(orders!$D943,products!$A$1:$A$49,0),MATCH(orders!J$1,products!$A$1:$G$1,0))</f>
        <v>L</v>
      </c>
      <c r="K943" cm="1">
        <f t="array" ref="K943">INDEX(products!$A$1:$G$49,MATCH(orders!$D943,products!$A$1:$A$49,0),MATCH(orders!K$1,products!$A$1:$G$1,0))</f>
        <v>0.5</v>
      </c>
      <c r="L943" s="4" cm="1">
        <f t="array" ref="L943">INDEX(products!$A$1:$G$49,MATCH(orders!$D943,products!$A$1:$A$49,0),MATCH(orders!L$1,products!$A$1:$G$1,0))</f>
        <v>7.77</v>
      </c>
      <c r="M943" s="4">
        <f t="shared" si="42"/>
        <v>15.54</v>
      </c>
      <c r="N943" t="str">
        <f t="shared" si="43"/>
        <v>Arabica</v>
      </c>
      <c r="O943" t="str">
        <f t="shared" si="44"/>
        <v>Light</v>
      </c>
      <c r="P943" s="5" t="str">
        <f>IF(_xlfn.XLOOKUP(Orders[[#This Row],[Customer ID]],customers!A943:A1942,customers!I943:I1942,"")="Yes","Yes","No")</f>
        <v>Yes</v>
      </c>
    </row>
    <row r="944" spans="1:16">
      <c r="A944" s="2" t="s">
        <v>1861</v>
      </c>
      <c r="B944" s="3">
        <v>44464</v>
      </c>
      <c r="C944" s="2" t="s">
        <v>1862</v>
      </c>
      <c r="D944" t="s">
        <v>234</v>
      </c>
      <c r="E944" s="2">
        <v>3</v>
      </c>
      <c r="F944" s="2">
        <f>_xlfn.XLOOKUP(C944,customers!$A$1:$A$1001,customers!B943:B1943)</f>
        <v>0</v>
      </c>
      <c r="G944" s="2" t="str">
        <f>IF(_xlfn.XLOOKUP(C944,customers!$A$1:$A$1001,customers!$C$1:$C$1001,0)=0,"",(_xlfn.XLOOKUP(C944,customers!$A$1:$A$1001,customers!$C$1:$C$1001,0)))</f>
        <v>vpawseyq6@tiny.cc</v>
      </c>
      <c r="H944" s="2" t="str">
        <f>_xlfn.XLOOKUP(C944,customers!$A$1:$A$1001,customers!$G$1:$G$1001,,0)</f>
        <v>United States</v>
      </c>
      <c r="I944" t="str" cm="1">
        <f t="array" ref="I944">INDEX(products!$A$1:$G$49,MATCH(orders!$D944,products!$A$1:$A$49,0),MATCH(orders!I$1,products!$A$1:$G$1,0))</f>
        <v>Rob</v>
      </c>
      <c r="J944" t="str" cm="1">
        <f t="array" ref="J944">INDEX(products!$A$1:$G$49,MATCH(orders!$D944,products!$A$1:$A$49,0),MATCH(orders!J$1,products!$A$1:$G$1,0))</f>
        <v>L</v>
      </c>
      <c r="K944" cm="1">
        <f t="array" ref="K944">INDEX(products!$A$1:$G$49,MATCH(orders!$D944,products!$A$1:$A$49,0),MATCH(orders!K$1,products!$A$1:$G$1,0))</f>
        <v>1</v>
      </c>
      <c r="L944" s="4" cm="1">
        <f t="array" ref="L944">INDEX(products!$A$1:$G$49,MATCH(orders!$D944,products!$A$1:$A$49,0),MATCH(orders!L$1,products!$A$1:$G$1,0))</f>
        <v>11.95</v>
      </c>
      <c r="M944" s="4">
        <f t="shared" si="42"/>
        <v>35.85</v>
      </c>
      <c r="N944" t="str">
        <f t="shared" si="43"/>
        <v>Robusta</v>
      </c>
      <c r="O944" t="str">
        <f t="shared" si="44"/>
        <v>Light</v>
      </c>
      <c r="P944" s="5" t="str">
        <f>IF(_xlfn.XLOOKUP(Orders[[#This Row],[Customer ID]],customers!A944:A1943,customers!I944:I1943,"")="Yes","Yes","No")</f>
        <v>No</v>
      </c>
    </row>
    <row r="945" spans="1:16">
      <c r="A945" s="2" t="s">
        <v>1863</v>
      </c>
      <c r="B945" s="3">
        <v>44719</v>
      </c>
      <c r="C945" s="2" t="s">
        <v>1864</v>
      </c>
      <c r="D945" t="s">
        <v>237</v>
      </c>
      <c r="E945" s="2">
        <v>6</v>
      </c>
      <c r="F945" s="2">
        <f>_xlfn.XLOOKUP(C945,customers!$A$1:$A$1001,customers!B944:B1944)</f>
        <v>0</v>
      </c>
      <c r="G945" s="2" t="str">
        <f>IF(_xlfn.XLOOKUP(C945,customers!$A$1:$A$1001,customers!$C$1:$C$1001,0)=0,"",(_xlfn.XLOOKUP(C945,customers!$A$1:$A$1001,customers!$C$1:$C$1001,0)))</f>
        <v>awaterhouseq7@istockphoto.com</v>
      </c>
      <c r="H945" s="2" t="str">
        <f>_xlfn.XLOOKUP(C945,customers!$A$1:$A$1001,customers!$G$1:$G$1001,,0)</f>
        <v>United States</v>
      </c>
      <c r="I945" t="str" cm="1">
        <f t="array" ref="I945">INDEX(products!$A$1:$G$49,MATCH(orders!$D945,products!$A$1:$A$49,0),MATCH(orders!I$1,products!$A$1:$G$1,0))</f>
        <v>Ara</v>
      </c>
      <c r="J945" t="str" cm="1">
        <f t="array" ref="J945">INDEX(products!$A$1:$G$49,MATCH(orders!$D945,products!$A$1:$A$49,0),MATCH(orders!J$1,products!$A$1:$G$1,0))</f>
        <v>L</v>
      </c>
      <c r="K945" cm="1">
        <f t="array" ref="K945">INDEX(products!$A$1:$G$49,MATCH(orders!$D945,products!$A$1:$A$49,0),MATCH(orders!K$1,products!$A$1:$G$1,0))</f>
        <v>0.5</v>
      </c>
      <c r="L945" s="4" cm="1">
        <f t="array" ref="L945">INDEX(products!$A$1:$G$49,MATCH(orders!$D945,products!$A$1:$A$49,0),MATCH(orders!L$1,products!$A$1:$G$1,0))</f>
        <v>7.77</v>
      </c>
      <c r="M945" s="4">
        <f t="shared" si="42"/>
        <v>46.62</v>
      </c>
      <c r="N945" t="str">
        <f t="shared" si="43"/>
        <v>Arabica</v>
      </c>
      <c r="O945" t="str">
        <f t="shared" si="44"/>
        <v>Light</v>
      </c>
      <c r="P945" s="5" t="str">
        <f>IF(_xlfn.XLOOKUP(Orders[[#This Row],[Customer ID]],customers!A945:A1944,customers!I945:I1944,"")="Yes","Yes","No")</f>
        <v>No</v>
      </c>
    </row>
    <row r="946" spans="1:16">
      <c r="A946" s="2" t="s">
        <v>1865</v>
      </c>
      <c r="B946" s="3">
        <v>44054</v>
      </c>
      <c r="C946" s="2" t="s">
        <v>1866</v>
      </c>
      <c r="D946" t="s">
        <v>202</v>
      </c>
      <c r="E946" s="2">
        <v>5</v>
      </c>
      <c r="F946" s="2">
        <f>_xlfn.XLOOKUP(C946,customers!$A$1:$A$1001,customers!B945:B1945)</f>
        <v>0</v>
      </c>
      <c r="G946" s="2" t="str">
        <f>IF(_xlfn.XLOOKUP(C946,customers!$A$1:$A$1001,customers!$C$1:$C$1001,0)=0,"",(_xlfn.XLOOKUP(C946,customers!$A$1:$A$1001,customers!$C$1:$C$1001,0)))</f>
        <v>fhaughianq8@1688.com</v>
      </c>
      <c r="H946" s="2" t="str">
        <f>_xlfn.XLOOKUP(C946,customers!$A$1:$A$1001,customers!$G$1:$G$1001,,0)</f>
        <v>United States</v>
      </c>
      <c r="I946" t="str" cm="1">
        <f t="array" ref="I946">INDEX(products!$A$1:$G$49,MATCH(orders!$D946,products!$A$1:$A$49,0),MATCH(orders!I$1,products!$A$1:$G$1,0))</f>
        <v>Rob</v>
      </c>
      <c r="J946" t="str" cm="1">
        <f t="array" ref="J946">INDEX(products!$A$1:$G$49,MATCH(orders!$D946,products!$A$1:$A$49,0),MATCH(orders!J$1,products!$A$1:$G$1,0))</f>
        <v>L</v>
      </c>
      <c r="K946" cm="1">
        <f t="array" ref="K946">INDEX(products!$A$1:$G$49,MATCH(orders!$D946,products!$A$1:$A$49,0),MATCH(orders!K$1,products!$A$1:$G$1,0))</f>
        <v>0.5</v>
      </c>
      <c r="L946" s="4" cm="1">
        <f t="array" ref="L946">INDEX(products!$A$1:$G$49,MATCH(orders!$D946,products!$A$1:$A$49,0),MATCH(orders!L$1,products!$A$1:$G$1,0))</f>
        <v>7.17</v>
      </c>
      <c r="M946" s="4">
        <f t="shared" si="42"/>
        <v>35.85</v>
      </c>
      <c r="N946" t="str">
        <f t="shared" si="43"/>
        <v>Robusta</v>
      </c>
      <c r="O946" t="str">
        <f t="shared" si="44"/>
        <v>Light</v>
      </c>
      <c r="P946" s="5" t="str">
        <f>IF(_xlfn.XLOOKUP(Orders[[#This Row],[Customer ID]],customers!A946:A1945,customers!I946:I1945,"")="Yes","Yes","No")</f>
        <v>No</v>
      </c>
    </row>
    <row r="947" spans="1:16">
      <c r="A947" s="2" t="s">
        <v>1867</v>
      </c>
      <c r="B947" s="3">
        <v>43524</v>
      </c>
      <c r="C947" s="2" t="s">
        <v>1868</v>
      </c>
      <c r="D947" t="s">
        <v>154</v>
      </c>
      <c r="E947" s="2">
        <v>4</v>
      </c>
      <c r="F947" s="2">
        <f>_xlfn.XLOOKUP(C947,customers!$A$1:$A$1001,customers!B946:B1946)</f>
        <v>0</v>
      </c>
      <c r="G947" s="2" t="str">
        <f>IF(_xlfn.XLOOKUP(C947,customers!$A$1:$A$1001,customers!$C$1:$C$1001,0)=0,"",(_xlfn.XLOOKUP(C947,customers!$A$1:$A$1001,customers!$C$1:$C$1001,0)))</f>
        <v/>
      </c>
      <c r="H947" s="2" t="str">
        <f>_xlfn.XLOOKUP(C947,customers!$A$1:$A$1001,customers!$G$1:$G$1001,,0)</f>
        <v>United States</v>
      </c>
      <c r="I947" t="str" cm="1">
        <f t="array" ref="I947">INDEX(products!$A$1:$G$49,MATCH(orders!$D947,products!$A$1:$A$49,0),MATCH(orders!I$1,products!$A$1:$G$1,0))</f>
        <v>Lib</v>
      </c>
      <c r="J947" t="str" cm="1">
        <f t="array" ref="J947">INDEX(products!$A$1:$G$49,MATCH(orders!$D947,products!$A$1:$A$49,0),MATCH(orders!J$1,products!$A$1:$G$1,0))</f>
        <v>D</v>
      </c>
      <c r="K947" cm="1">
        <f t="array" ref="K947">INDEX(products!$A$1:$G$49,MATCH(orders!$D947,products!$A$1:$A$49,0),MATCH(orders!K$1,products!$A$1:$G$1,0))</f>
        <v>2.5</v>
      </c>
      <c r="L947" s="4" cm="1">
        <f t="array" ref="L947">INDEX(products!$A$1:$G$49,MATCH(orders!$D947,products!$A$1:$A$49,0),MATCH(orders!L$1,products!$A$1:$G$1,0))</f>
        <v>29.785</v>
      </c>
      <c r="M947" s="4">
        <f t="shared" si="42"/>
        <v>119.14</v>
      </c>
      <c r="N947" t="str">
        <f t="shared" si="43"/>
        <v>Liberica</v>
      </c>
      <c r="O947" t="str">
        <f t="shared" si="44"/>
        <v>Dark</v>
      </c>
      <c r="P947" s="5" t="str">
        <f>IF(_xlfn.XLOOKUP(Orders[[#This Row],[Customer ID]],customers!A947:A1946,customers!I947:I1946,"")="Yes","Yes","No")</f>
        <v>No</v>
      </c>
    </row>
    <row r="948" spans="1:16">
      <c r="A948" s="2" t="s">
        <v>1869</v>
      </c>
      <c r="B948" s="3">
        <v>43719</v>
      </c>
      <c r="C948" s="2" t="s">
        <v>1870</v>
      </c>
      <c r="D948" t="s">
        <v>168</v>
      </c>
      <c r="E948" s="2">
        <v>3</v>
      </c>
      <c r="F948" s="2">
        <f>_xlfn.XLOOKUP(C948,customers!$A$1:$A$1001,customers!B947:B1947)</f>
        <v>0</v>
      </c>
      <c r="G948" s="2" t="str">
        <f>IF(_xlfn.XLOOKUP(C948,customers!$A$1:$A$1001,customers!$C$1:$C$1001,0)=0,"",(_xlfn.XLOOKUP(C948,customers!$A$1:$A$1001,customers!$C$1:$C$1001,0)))</f>
        <v/>
      </c>
      <c r="H948" s="2" t="str">
        <f>_xlfn.XLOOKUP(C948,customers!$A$1:$A$1001,customers!$G$1:$G$1001,,0)</f>
        <v>United States</v>
      </c>
      <c r="I948" t="str" cm="1">
        <f t="array" ref="I948">INDEX(products!$A$1:$G$49,MATCH(orders!$D948,products!$A$1:$A$49,0),MATCH(orders!I$1,products!$A$1:$G$1,0))</f>
        <v>Lib</v>
      </c>
      <c r="J948" t="str" cm="1">
        <f t="array" ref="J948">INDEX(products!$A$1:$G$49,MATCH(orders!$D948,products!$A$1:$A$49,0),MATCH(orders!J$1,products!$A$1:$G$1,0))</f>
        <v>D</v>
      </c>
      <c r="K948" cm="1">
        <f t="array" ref="K948">INDEX(products!$A$1:$G$49,MATCH(orders!$D948,products!$A$1:$A$49,0),MATCH(orders!K$1,products!$A$1:$G$1,0))</f>
        <v>0.5</v>
      </c>
      <c r="L948" s="4" cm="1">
        <f t="array" ref="L948">INDEX(products!$A$1:$G$49,MATCH(orders!$D948,products!$A$1:$A$49,0),MATCH(orders!L$1,products!$A$1:$G$1,0))</f>
        <v>7.77</v>
      </c>
      <c r="M948" s="4">
        <f t="shared" si="42"/>
        <v>23.31</v>
      </c>
      <c r="N948" t="str">
        <f t="shared" si="43"/>
        <v>Liberica</v>
      </c>
      <c r="O948" t="str">
        <f t="shared" si="44"/>
        <v>Dark</v>
      </c>
      <c r="P948" s="5" t="str">
        <f>IF(_xlfn.XLOOKUP(Orders[[#This Row],[Customer ID]],customers!A948:A1947,customers!I948:I1947,"")="Yes","Yes","No")</f>
        <v>No</v>
      </c>
    </row>
    <row r="949" spans="1:16">
      <c r="A949" s="2" t="s">
        <v>1871</v>
      </c>
      <c r="B949" s="3">
        <v>44294</v>
      </c>
      <c r="C949" s="2" t="s">
        <v>1872</v>
      </c>
      <c r="D949" t="s">
        <v>106</v>
      </c>
      <c r="E949" s="2">
        <v>1</v>
      </c>
      <c r="F949" s="2">
        <f>_xlfn.XLOOKUP(C949,customers!$A$1:$A$1001,customers!B948:B1948)</f>
        <v>0</v>
      </c>
      <c r="G949" s="2" t="str">
        <f>IF(_xlfn.XLOOKUP(C949,customers!$A$1:$A$1001,customers!$C$1:$C$1001,0)=0,"",(_xlfn.XLOOKUP(C949,customers!$A$1:$A$1001,customers!$C$1:$C$1001,0)))</f>
        <v>rfaltinqb@topsy.com</v>
      </c>
      <c r="H949" s="2" t="str">
        <f>_xlfn.XLOOKUP(C949,customers!$A$1:$A$1001,customers!$G$1:$G$1001,,0)</f>
        <v>Ireland</v>
      </c>
      <c r="I949" t="str" cm="1">
        <f t="array" ref="I949">INDEX(products!$A$1:$G$49,MATCH(orders!$D949,products!$A$1:$A$49,0),MATCH(orders!I$1,products!$A$1:$G$1,0))</f>
        <v>Ara</v>
      </c>
      <c r="J949" t="str" cm="1">
        <f t="array" ref="J949">INDEX(products!$A$1:$G$49,MATCH(orders!$D949,products!$A$1:$A$49,0),MATCH(orders!J$1,products!$A$1:$G$1,0))</f>
        <v>M</v>
      </c>
      <c r="K949" cm="1">
        <f t="array" ref="K949">INDEX(products!$A$1:$G$49,MATCH(orders!$D949,products!$A$1:$A$49,0),MATCH(orders!K$1,products!$A$1:$G$1,0))</f>
        <v>1</v>
      </c>
      <c r="L949" s="4" cm="1">
        <f t="array" ref="L949">INDEX(products!$A$1:$G$49,MATCH(orders!$D949,products!$A$1:$A$49,0),MATCH(orders!L$1,products!$A$1:$G$1,0))</f>
        <v>11.25</v>
      </c>
      <c r="M949" s="4">
        <f t="shared" si="42"/>
        <v>11.25</v>
      </c>
      <c r="N949" t="str">
        <f t="shared" si="43"/>
        <v>Arabica</v>
      </c>
      <c r="O949" t="str">
        <f t="shared" si="44"/>
        <v>Medium</v>
      </c>
      <c r="P949" s="5" t="str">
        <f>IF(_xlfn.XLOOKUP(Orders[[#This Row],[Customer ID]],customers!A949:A1948,customers!I949:I1948,"")="Yes","Yes","No")</f>
        <v>No</v>
      </c>
    </row>
    <row r="950" spans="1:16">
      <c r="A950" s="2" t="s">
        <v>1873</v>
      </c>
      <c r="B950" s="3">
        <v>44445</v>
      </c>
      <c r="C950" s="2" t="s">
        <v>1874</v>
      </c>
      <c r="D950" t="s">
        <v>575</v>
      </c>
      <c r="E950" s="2">
        <v>3</v>
      </c>
      <c r="F950" s="2">
        <f>_xlfn.XLOOKUP(C950,customers!$A$1:$A$1001,customers!B949:B1949)</f>
        <v>0</v>
      </c>
      <c r="G950" s="2" t="str">
        <f>IF(_xlfn.XLOOKUP(C950,customers!$A$1:$A$1001,customers!$C$1:$C$1001,0)=0,"",(_xlfn.XLOOKUP(C950,customers!$A$1:$A$1001,customers!$C$1:$C$1001,0)))</f>
        <v>gcheekeqc@sitemeter.com</v>
      </c>
      <c r="H950" s="2" t="str">
        <f>_xlfn.XLOOKUP(C950,customers!$A$1:$A$1001,customers!$G$1:$G$1001,,0)</f>
        <v>United Kingdom</v>
      </c>
      <c r="I950" t="str" cm="1">
        <f t="array" ref="I950">INDEX(products!$A$1:$G$49,MATCH(orders!$D950,products!$A$1:$A$49,0),MATCH(orders!I$1,products!$A$1:$G$1,0))</f>
        <v>Exc</v>
      </c>
      <c r="J950" t="str" cm="1">
        <f t="array" ref="J950">INDEX(products!$A$1:$G$49,MATCH(orders!$D950,products!$A$1:$A$49,0),MATCH(orders!J$1,products!$A$1:$G$1,0))</f>
        <v>D</v>
      </c>
      <c r="K950" cm="1">
        <f t="array" ref="K950">INDEX(products!$A$1:$G$49,MATCH(orders!$D950,products!$A$1:$A$49,0),MATCH(orders!K$1,products!$A$1:$G$1,0))</f>
        <v>2.5</v>
      </c>
      <c r="L950" s="4" cm="1">
        <f t="array" ref="L950">INDEX(products!$A$1:$G$49,MATCH(orders!$D950,products!$A$1:$A$49,0),MATCH(orders!L$1,products!$A$1:$G$1,0))</f>
        <v>27.945</v>
      </c>
      <c r="M950" s="4">
        <f t="shared" si="42"/>
        <v>83.835</v>
      </c>
      <c r="N950" t="str">
        <f t="shared" si="43"/>
        <v>Excelsa</v>
      </c>
      <c r="O950" t="str">
        <f t="shared" si="44"/>
        <v>Dark</v>
      </c>
      <c r="P950" s="5" t="str">
        <f>IF(_xlfn.XLOOKUP(Orders[[#This Row],[Customer ID]],customers!A950:A1949,customers!I950:I1949,"")="Yes","Yes","No")</f>
        <v>Yes</v>
      </c>
    </row>
    <row r="951" spans="1:16">
      <c r="A951" s="2" t="s">
        <v>1875</v>
      </c>
      <c r="B951" s="3">
        <v>44449</v>
      </c>
      <c r="C951" s="2" t="s">
        <v>1876</v>
      </c>
      <c r="D951" t="s">
        <v>55</v>
      </c>
      <c r="E951" s="2">
        <v>4</v>
      </c>
      <c r="F951" s="2">
        <f>_xlfn.XLOOKUP(C951,customers!$A$1:$A$1001,customers!B950:B1950)</f>
        <v>0</v>
      </c>
      <c r="G951" s="2" t="str">
        <f>IF(_xlfn.XLOOKUP(C951,customers!$A$1:$A$1001,customers!$C$1:$C$1001,0)=0,"",(_xlfn.XLOOKUP(C951,customers!$A$1:$A$1001,customers!$C$1:$C$1001,0)))</f>
        <v>grattqd@phpbb.com</v>
      </c>
      <c r="H951" s="2" t="str">
        <f>_xlfn.XLOOKUP(C951,customers!$A$1:$A$1001,customers!$G$1:$G$1001,,0)</f>
        <v>Ireland</v>
      </c>
      <c r="I951" t="str" cm="1">
        <f t="array" ref="I951">INDEX(products!$A$1:$G$49,MATCH(orders!$D951,products!$A$1:$A$49,0),MATCH(orders!I$1,products!$A$1:$G$1,0))</f>
        <v>Rob</v>
      </c>
      <c r="J951" t="str" cm="1">
        <f t="array" ref="J951">INDEX(products!$A$1:$G$49,MATCH(orders!$D951,products!$A$1:$A$49,0),MATCH(orders!J$1,products!$A$1:$G$1,0))</f>
        <v>L</v>
      </c>
      <c r="K951" cm="1">
        <f t="array" ref="K951">INDEX(products!$A$1:$G$49,MATCH(orders!$D951,products!$A$1:$A$49,0),MATCH(orders!K$1,products!$A$1:$G$1,0))</f>
        <v>2.5</v>
      </c>
      <c r="L951" s="4" cm="1">
        <f t="array" ref="L951">INDEX(products!$A$1:$G$49,MATCH(orders!$D951,products!$A$1:$A$49,0),MATCH(orders!L$1,products!$A$1:$G$1,0))</f>
        <v>27.485</v>
      </c>
      <c r="M951" s="4">
        <f t="shared" si="42"/>
        <v>109.94</v>
      </c>
      <c r="N951" t="str">
        <f t="shared" si="43"/>
        <v>Robusta</v>
      </c>
      <c r="O951" t="str">
        <f t="shared" si="44"/>
        <v>Light</v>
      </c>
      <c r="P951" s="5" t="str">
        <f>IF(_xlfn.XLOOKUP(Orders[[#This Row],[Customer ID]],customers!A951:A1950,customers!I951:I1950,"")="Yes","Yes","No")</f>
        <v>No</v>
      </c>
    </row>
    <row r="952" spans="1:16">
      <c r="A952" s="2" t="s">
        <v>1877</v>
      </c>
      <c r="B952" s="3">
        <v>44703</v>
      </c>
      <c r="C952" s="2" t="s">
        <v>1878</v>
      </c>
      <c r="D952" t="s">
        <v>227</v>
      </c>
      <c r="E952" s="2">
        <v>4</v>
      </c>
      <c r="F952" s="2">
        <f>_xlfn.XLOOKUP(C952,customers!$A$1:$A$1001,customers!B951:B1951)</f>
        <v>0</v>
      </c>
      <c r="G952" s="2" t="str">
        <f>IF(_xlfn.XLOOKUP(C952,customers!$A$1:$A$1001,customers!$C$1:$C$1001,0)=0,"",(_xlfn.XLOOKUP(C952,customers!$A$1:$A$1001,customers!$C$1:$C$1001,0)))</f>
        <v/>
      </c>
      <c r="H952" s="2" t="str">
        <f>_xlfn.XLOOKUP(C952,customers!$A$1:$A$1001,customers!$G$1:$G$1001,,0)</f>
        <v>United States</v>
      </c>
      <c r="I952" t="str" cm="1">
        <f t="array" ref="I952">INDEX(products!$A$1:$G$49,MATCH(orders!$D952,products!$A$1:$A$49,0),MATCH(orders!I$1,products!$A$1:$G$1,0))</f>
        <v>Rob</v>
      </c>
      <c r="J952" t="str" cm="1">
        <f t="array" ref="J952">INDEX(products!$A$1:$G$49,MATCH(orders!$D952,products!$A$1:$A$49,0),MATCH(orders!J$1,products!$A$1:$G$1,0))</f>
        <v>L</v>
      </c>
      <c r="K952" cm="1">
        <f t="array" ref="K952">INDEX(products!$A$1:$G$49,MATCH(orders!$D952,products!$A$1:$A$49,0),MATCH(orders!K$1,products!$A$1:$G$1,0))</f>
        <v>0.2</v>
      </c>
      <c r="L952" s="4" cm="1">
        <f t="array" ref="L952">INDEX(products!$A$1:$G$49,MATCH(orders!$D952,products!$A$1:$A$49,0),MATCH(orders!L$1,products!$A$1:$G$1,0))</f>
        <v>3.585</v>
      </c>
      <c r="M952" s="4">
        <f t="shared" si="42"/>
        <v>14.34</v>
      </c>
      <c r="N952" t="str">
        <f t="shared" si="43"/>
        <v>Robusta</v>
      </c>
      <c r="O952" t="str">
        <f t="shared" si="44"/>
        <v>Light</v>
      </c>
      <c r="P952" s="5" t="str">
        <f>IF(_xlfn.XLOOKUP(Orders[[#This Row],[Customer ID]],customers!A952:A1951,customers!I952:I1951,"")="Yes","Yes","No")</f>
        <v>Yes</v>
      </c>
    </row>
    <row r="953" spans="1:16">
      <c r="A953" s="2" t="s">
        <v>1879</v>
      </c>
      <c r="B953" s="3">
        <v>44092</v>
      </c>
      <c r="C953" s="2" t="s">
        <v>1880</v>
      </c>
      <c r="D953" t="s">
        <v>227</v>
      </c>
      <c r="E953" s="2">
        <v>6</v>
      </c>
      <c r="F953" s="2">
        <f>_xlfn.XLOOKUP(C953,customers!$A$1:$A$1001,customers!B952:B1952)</f>
        <v>0</v>
      </c>
      <c r="G953" s="2" t="str">
        <f>IF(_xlfn.XLOOKUP(C953,customers!$A$1:$A$1001,customers!$C$1:$C$1001,0)=0,"",(_xlfn.XLOOKUP(C953,customers!$A$1:$A$1001,customers!$C$1:$C$1001,0)))</f>
        <v>ieberleinqf@hc360.com</v>
      </c>
      <c r="H953" s="2" t="str">
        <f>_xlfn.XLOOKUP(C953,customers!$A$1:$A$1001,customers!$G$1:$G$1001,,0)</f>
        <v>United States</v>
      </c>
      <c r="I953" t="str" cm="1">
        <f t="array" ref="I953">INDEX(products!$A$1:$G$49,MATCH(orders!$D953,products!$A$1:$A$49,0),MATCH(orders!I$1,products!$A$1:$G$1,0))</f>
        <v>Rob</v>
      </c>
      <c r="J953" t="str" cm="1">
        <f t="array" ref="J953">INDEX(products!$A$1:$G$49,MATCH(orders!$D953,products!$A$1:$A$49,0),MATCH(orders!J$1,products!$A$1:$G$1,0))</f>
        <v>L</v>
      </c>
      <c r="K953" cm="1">
        <f t="array" ref="K953">INDEX(products!$A$1:$G$49,MATCH(orders!$D953,products!$A$1:$A$49,0),MATCH(orders!K$1,products!$A$1:$G$1,0))</f>
        <v>0.2</v>
      </c>
      <c r="L953" s="4" cm="1">
        <f t="array" ref="L953">INDEX(products!$A$1:$G$49,MATCH(orders!$D953,products!$A$1:$A$49,0),MATCH(orders!L$1,products!$A$1:$G$1,0))</f>
        <v>3.585</v>
      </c>
      <c r="M953" s="4">
        <f t="shared" si="42"/>
        <v>21.51</v>
      </c>
      <c r="N953" t="str">
        <f t="shared" si="43"/>
        <v>Robusta</v>
      </c>
      <c r="O953" t="str">
        <f t="shared" si="44"/>
        <v>Light</v>
      </c>
      <c r="P953" s="5" t="str">
        <f>IF(_xlfn.XLOOKUP(Orders[[#This Row],[Customer ID]],customers!A953:A1952,customers!I953:I1952,"")="Yes","Yes","No")</f>
        <v>No</v>
      </c>
    </row>
    <row r="954" spans="1:16">
      <c r="A954" s="2" t="s">
        <v>1881</v>
      </c>
      <c r="B954" s="3">
        <v>44439</v>
      </c>
      <c r="C954" s="2" t="s">
        <v>1882</v>
      </c>
      <c r="D954" t="s">
        <v>106</v>
      </c>
      <c r="E954" s="2">
        <v>2</v>
      </c>
      <c r="F954" s="2">
        <f>_xlfn.XLOOKUP(C954,customers!$A$1:$A$1001,customers!B953:B1953)</f>
        <v>0</v>
      </c>
      <c r="G954" s="2" t="str">
        <f>IF(_xlfn.XLOOKUP(C954,customers!$A$1:$A$1001,customers!$C$1:$C$1001,0)=0,"",(_xlfn.XLOOKUP(C954,customers!$A$1:$A$1001,customers!$C$1:$C$1001,0)))</f>
        <v>jdrengqg@uiuc.edu</v>
      </c>
      <c r="H954" s="2" t="str">
        <f>_xlfn.XLOOKUP(C954,customers!$A$1:$A$1001,customers!$G$1:$G$1001,,0)</f>
        <v>Ireland</v>
      </c>
      <c r="I954" t="str" cm="1">
        <f t="array" ref="I954">INDEX(products!$A$1:$G$49,MATCH(orders!$D954,products!$A$1:$A$49,0),MATCH(orders!I$1,products!$A$1:$G$1,0))</f>
        <v>Ara</v>
      </c>
      <c r="J954" t="str" cm="1">
        <f t="array" ref="J954">INDEX(products!$A$1:$G$49,MATCH(orders!$D954,products!$A$1:$A$49,0),MATCH(orders!J$1,products!$A$1:$G$1,0))</f>
        <v>M</v>
      </c>
      <c r="K954" cm="1">
        <f t="array" ref="K954">INDEX(products!$A$1:$G$49,MATCH(orders!$D954,products!$A$1:$A$49,0),MATCH(orders!K$1,products!$A$1:$G$1,0))</f>
        <v>1</v>
      </c>
      <c r="L954" s="4" cm="1">
        <f t="array" ref="L954">INDEX(products!$A$1:$G$49,MATCH(orders!$D954,products!$A$1:$A$49,0),MATCH(orders!L$1,products!$A$1:$G$1,0))</f>
        <v>11.25</v>
      </c>
      <c r="M954" s="4">
        <f t="shared" si="42"/>
        <v>22.5</v>
      </c>
      <c r="N954" t="str">
        <f t="shared" si="43"/>
        <v>Arabica</v>
      </c>
      <c r="O954" t="str">
        <f t="shared" si="44"/>
        <v>Medium</v>
      </c>
      <c r="P954" s="5" t="str">
        <f>IF(_xlfn.XLOOKUP(Orders[[#This Row],[Customer ID]],customers!A954:A1953,customers!I954:I1953,"")="Yes","Yes","No")</f>
        <v>Yes</v>
      </c>
    </row>
    <row r="955" spans="1:16">
      <c r="A955" s="2" t="s">
        <v>1883</v>
      </c>
      <c r="B955" s="3">
        <v>44582</v>
      </c>
      <c r="C955" s="2" t="s">
        <v>1846</v>
      </c>
      <c r="D955" t="s">
        <v>160</v>
      </c>
      <c r="E955" s="2">
        <v>1</v>
      </c>
      <c r="F955" s="2">
        <f>_xlfn.XLOOKUP(C955,customers!$A$1:$A$1001,customers!B954:B1954)</f>
        <v>0</v>
      </c>
      <c r="G955" s="2" t="str">
        <f>IF(_xlfn.XLOOKUP(C955,customers!$A$1:$A$1001,customers!$C$1:$C$1001,0)=0,"",(_xlfn.XLOOKUP(C955,customers!$A$1:$A$1001,customers!$C$1:$C$1001,0)))</f>
        <v/>
      </c>
      <c r="H955" s="2" t="str">
        <f>_xlfn.XLOOKUP(C955,customers!$A$1:$A$1001,customers!$G$1:$G$1001,,0)</f>
        <v>United States</v>
      </c>
      <c r="I955" t="str" cm="1">
        <f t="array" ref="I955">INDEX(products!$A$1:$G$49,MATCH(orders!$D955,products!$A$1:$A$49,0),MATCH(orders!I$1,products!$A$1:$G$1,0))</f>
        <v>Ara</v>
      </c>
      <c r="J955" t="str" cm="1">
        <f t="array" ref="J955">INDEX(products!$A$1:$G$49,MATCH(orders!$D955,products!$A$1:$A$49,0),MATCH(orders!J$1,products!$A$1:$G$1,0))</f>
        <v>L</v>
      </c>
      <c r="K955" cm="1">
        <f t="array" ref="K955">INDEX(products!$A$1:$G$49,MATCH(orders!$D955,products!$A$1:$A$49,0),MATCH(orders!K$1,products!$A$1:$G$1,0))</f>
        <v>0.2</v>
      </c>
      <c r="L955" s="4" cm="1">
        <f t="array" ref="L955">INDEX(products!$A$1:$G$49,MATCH(orders!$D955,products!$A$1:$A$49,0),MATCH(orders!L$1,products!$A$1:$G$1,0))</f>
        <v>3.885</v>
      </c>
      <c r="M955" s="4">
        <f t="shared" si="42"/>
        <v>3.885</v>
      </c>
      <c r="N955" t="str">
        <f t="shared" si="43"/>
        <v>Arabica</v>
      </c>
      <c r="O955" t="str">
        <f t="shared" si="44"/>
        <v>Light</v>
      </c>
      <c r="P955" s="5" t="str">
        <f>IF(_xlfn.XLOOKUP(Orders[[#This Row],[Customer ID]],customers!A955:A1954,customers!I955:I1954,"")="Yes","Yes","No")</f>
        <v>No</v>
      </c>
    </row>
    <row r="956" spans="1:16">
      <c r="A956" s="2" t="s">
        <v>1884</v>
      </c>
      <c r="B956" s="3">
        <v>44722</v>
      </c>
      <c r="C956" s="2" t="s">
        <v>1846</v>
      </c>
      <c r="D956" t="s">
        <v>575</v>
      </c>
      <c r="E956" s="2">
        <v>1</v>
      </c>
      <c r="F956" s="2">
        <f>_xlfn.XLOOKUP(C956,customers!$A$1:$A$1001,customers!B955:B1955)</f>
        <v>0</v>
      </c>
      <c r="G956" s="2" t="str">
        <f>IF(_xlfn.XLOOKUP(C956,customers!$A$1:$A$1001,customers!$C$1:$C$1001,0)=0,"",(_xlfn.XLOOKUP(C956,customers!$A$1:$A$1001,customers!$C$1:$C$1001,0)))</f>
        <v/>
      </c>
      <c r="H956" s="2" t="str">
        <f>_xlfn.XLOOKUP(C956,customers!$A$1:$A$1001,customers!$G$1:$G$1001,,0)</f>
        <v>United States</v>
      </c>
      <c r="I956" t="str" cm="1">
        <f t="array" ref="I956">INDEX(products!$A$1:$G$49,MATCH(orders!$D956,products!$A$1:$A$49,0),MATCH(orders!I$1,products!$A$1:$G$1,0))</f>
        <v>Exc</v>
      </c>
      <c r="J956" t="str" cm="1">
        <f t="array" ref="J956">INDEX(products!$A$1:$G$49,MATCH(orders!$D956,products!$A$1:$A$49,0),MATCH(orders!J$1,products!$A$1:$G$1,0))</f>
        <v>D</v>
      </c>
      <c r="K956" cm="1">
        <f t="array" ref="K956">INDEX(products!$A$1:$G$49,MATCH(orders!$D956,products!$A$1:$A$49,0),MATCH(orders!K$1,products!$A$1:$G$1,0))</f>
        <v>2.5</v>
      </c>
      <c r="L956" s="4" cm="1">
        <f t="array" ref="L956">INDEX(products!$A$1:$G$49,MATCH(orders!$D956,products!$A$1:$A$49,0),MATCH(orders!L$1,products!$A$1:$G$1,0))</f>
        <v>27.945</v>
      </c>
      <c r="M956" s="4">
        <f t="shared" si="42"/>
        <v>27.945</v>
      </c>
      <c r="N956" t="str">
        <f t="shared" si="43"/>
        <v>Excelsa</v>
      </c>
      <c r="O956" t="str">
        <f t="shared" si="44"/>
        <v>Dark</v>
      </c>
      <c r="P956" s="5" t="str">
        <f>IF(_xlfn.XLOOKUP(Orders[[#This Row],[Customer ID]],customers!A956:A1955,customers!I956:I1955,"")="Yes","Yes","No")</f>
        <v>No</v>
      </c>
    </row>
    <row r="957" spans="1:16">
      <c r="A957" s="2" t="s">
        <v>1885</v>
      </c>
      <c r="B957" s="3">
        <v>43582</v>
      </c>
      <c r="C957" s="2" t="s">
        <v>1846</v>
      </c>
      <c r="D957" t="s">
        <v>75</v>
      </c>
      <c r="E957" s="2">
        <v>5</v>
      </c>
      <c r="F957" s="2">
        <f>_xlfn.XLOOKUP(C957,customers!$A$1:$A$1001,customers!B956:B1956)</f>
        <v>0</v>
      </c>
      <c r="G957" s="2" t="str">
        <f>IF(_xlfn.XLOOKUP(C957,customers!$A$1:$A$1001,customers!$C$1:$C$1001,0)=0,"",(_xlfn.XLOOKUP(C957,customers!$A$1:$A$1001,customers!$C$1:$C$1001,0)))</f>
        <v/>
      </c>
      <c r="H957" s="2" t="str">
        <f>_xlfn.XLOOKUP(C957,customers!$A$1:$A$1001,customers!$G$1:$G$1001,,0)</f>
        <v>United States</v>
      </c>
      <c r="I957" t="str" cm="1">
        <f t="array" ref="I957">INDEX(products!$A$1:$G$49,MATCH(orders!$D957,products!$A$1:$A$49,0),MATCH(orders!I$1,products!$A$1:$G$1,0))</f>
        <v>Exc</v>
      </c>
      <c r="J957" t="str" cm="1">
        <f t="array" ref="J957">INDEX(products!$A$1:$G$49,MATCH(orders!$D957,products!$A$1:$A$49,0),MATCH(orders!J$1,products!$A$1:$G$1,0))</f>
        <v>L</v>
      </c>
      <c r="K957" cm="1">
        <f t="array" ref="K957">INDEX(products!$A$1:$G$49,MATCH(orders!$D957,products!$A$1:$A$49,0),MATCH(orders!K$1,products!$A$1:$G$1,0))</f>
        <v>2.5</v>
      </c>
      <c r="L957" s="4" cm="1">
        <f t="array" ref="L957">INDEX(products!$A$1:$G$49,MATCH(orders!$D957,products!$A$1:$A$49,0),MATCH(orders!L$1,products!$A$1:$G$1,0))</f>
        <v>34.155</v>
      </c>
      <c r="M957" s="4">
        <f t="shared" si="42"/>
        <v>170.775</v>
      </c>
      <c r="N957" t="str">
        <f t="shared" si="43"/>
        <v>Excelsa</v>
      </c>
      <c r="O957" t="str">
        <f t="shared" si="44"/>
        <v>Light</v>
      </c>
      <c r="P957" s="5" t="str">
        <f>IF(_xlfn.XLOOKUP(Orders[[#This Row],[Customer ID]],customers!A957:A1956,customers!I957:I1956,"")="Yes","Yes","No")</f>
        <v>No</v>
      </c>
    </row>
    <row r="958" spans="1:16">
      <c r="A958" s="2" t="s">
        <v>1885</v>
      </c>
      <c r="B958" s="3">
        <v>43582</v>
      </c>
      <c r="C958" s="2" t="s">
        <v>1846</v>
      </c>
      <c r="D958" t="s">
        <v>55</v>
      </c>
      <c r="E958" s="2">
        <v>2</v>
      </c>
      <c r="F958" s="2">
        <f>_xlfn.XLOOKUP(C958,customers!$A$1:$A$1001,customers!B957:B1957)</f>
        <v>0</v>
      </c>
      <c r="G958" s="2" t="str">
        <f>IF(_xlfn.XLOOKUP(C958,customers!$A$1:$A$1001,customers!$C$1:$C$1001,0)=0,"",(_xlfn.XLOOKUP(C958,customers!$A$1:$A$1001,customers!$C$1:$C$1001,0)))</f>
        <v/>
      </c>
      <c r="H958" s="2" t="str">
        <f>_xlfn.XLOOKUP(C958,customers!$A$1:$A$1001,customers!$G$1:$G$1001,,0)</f>
        <v>United States</v>
      </c>
      <c r="I958" t="str" cm="1">
        <f t="array" ref="I958">INDEX(products!$A$1:$G$49,MATCH(orders!$D958,products!$A$1:$A$49,0),MATCH(orders!I$1,products!$A$1:$G$1,0))</f>
        <v>Rob</v>
      </c>
      <c r="J958" t="str" cm="1">
        <f t="array" ref="J958">INDEX(products!$A$1:$G$49,MATCH(orders!$D958,products!$A$1:$A$49,0),MATCH(orders!J$1,products!$A$1:$G$1,0))</f>
        <v>L</v>
      </c>
      <c r="K958" cm="1">
        <f t="array" ref="K958">INDEX(products!$A$1:$G$49,MATCH(orders!$D958,products!$A$1:$A$49,0),MATCH(orders!K$1,products!$A$1:$G$1,0))</f>
        <v>2.5</v>
      </c>
      <c r="L958" s="4" cm="1">
        <f t="array" ref="L958">INDEX(products!$A$1:$G$49,MATCH(orders!$D958,products!$A$1:$A$49,0),MATCH(orders!L$1,products!$A$1:$G$1,0))</f>
        <v>27.485</v>
      </c>
      <c r="M958" s="4">
        <f t="shared" si="42"/>
        <v>54.97</v>
      </c>
      <c r="N958" t="str">
        <f t="shared" si="43"/>
        <v>Robusta</v>
      </c>
      <c r="O958" t="str">
        <f t="shared" si="44"/>
        <v>Light</v>
      </c>
      <c r="P958" s="5" t="str">
        <f>IF(_xlfn.XLOOKUP(Orders[[#This Row],[Customer ID]],customers!A958:A1957,customers!I958:I1957,"")="Yes","Yes","No")</f>
        <v>No</v>
      </c>
    </row>
    <row r="959" spans="1:16">
      <c r="A959" s="2" t="s">
        <v>1885</v>
      </c>
      <c r="B959" s="3">
        <v>43582</v>
      </c>
      <c r="C959" s="2" t="s">
        <v>1846</v>
      </c>
      <c r="D959" t="s">
        <v>182</v>
      </c>
      <c r="E959" s="2">
        <v>1</v>
      </c>
      <c r="F959" s="2">
        <f>_xlfn.XLOOKUP(C959,customers!$A$1:$A$1001,customers!B958:B1958)</f>
        <v>0</v>
      </c>
      <c r="G959" s="2" t="str">
        <f>IF(_xlfn.XLOOKUP(C959,customers!$A$1:$A$1001,customers!$C$1:$C$1001,0)=0,"",(_xlfn.XLOOKUP(C959,customers!$A$1:$A$1001,customers!$C$1:$C$1001,0)))</f>
        <v/>
      </c>
      <c r="H959" s="2" t="str">
        <f>_xlfn.XLOOKUP(C959,customers!$A$1:$A$1001,customers!$G$1:$G$1001,,0)</f>
        <v>United States</v>
      </c>
      <c r="I959" t="str" cm="1">
        <f t="array" ref="I959">INDEX(products!$A$1:$G$49,MATCH(orders!$D959,products!$A$1:$A$49,0),MATCH(orders!I$1,products!$A$1:$G$1,0))</f>
        <v>Exc</v>
      </c>
      <c r="J959" t="str" cm="1">
        <f t="array" ref="J959">INDEX(products!$A$1:$G$49,MATCH(orders!$D959,products!$A$1:$A$49,0),MATCH(orders!J$1,products!$A$1:$G$1,0))</f>
        <v>L</v>
      </c>
      <c r="K959" cm="1">
        <f t="array" ref="K959">INDEX(products!$A$1:$G$49,MATCH(orders!$D959,products!$A$1:$A$49,0),MATCH(orders!K$1,products!$A$1:$G$1,0))</f>
        <v>1</v>
      </c>
      <c r="L959" s="4" cm="1">
        <f t="array" ref="L959">INDEX(products!$A$1:$G$49,MATCH(orders!$D959,products!$A$1:$A$49,0),MATCH(orders!L$1,products!$A$1:$G$1,0))</f>
        <v>14.85</v>
      </c>
      <c r="M959" s="4">
        <f t="shared" si="42"/>
        <v>14.85</v>
      </c>
      <c r="N959" t="str">
        <f t="shared" si="43"/>
        <v>Excelsa</v>
      </c>
      <c r="O959" t="str">
        <f t="shared" si="44"/>
        <v>Light</v>
      </c>
      <c r="P959" s="5" t="str">
        <f>IF(_xlfn.XLOOKUP(Orders[[#This Row],[Customer ID]],customers!A959:A1958,customers!I959:I1958,"")="Yes","Yes","No")</f>
        <v>No</v>
      </c>
    </row>
    <row r="960" spans="1:16">
      <c r="A960" s="2" t="s">
        <v>1885</v>
      </c>
      <c r="B960" s="3">
        <v>43582</v>
      </c>
      <c r="C960" s="2" t="s">
        <v>1846</v>
      </c>
      <c r="D960" t="s">
        <v>160</v>
      </c>
      <c r="E960" s="2">
        <v>2</v>
      </c>
      <c r="F960" s="2">
        <f>_xlfn.XLOOKUP(C960,customers!$A$1:$A$1001,customers!B959:B1959)</f>
        <v>0</v>
      </c>
      <c r="G960" s="2" t="str">
        <f>IF(_xlfn.XLOOKUP(C960,customers!$A$1:$A$1001,customers!$C$1:$C$1001,0)=0,"",(_xlfn.XLOOKUP(C960,customers!$A$1:$A$1001,customers!$C$1:$C$1001,0)))</f>
        <v/>
      </c>
      <c r="H960" s="2" t="str">
        <f>_xlfn.XLOOKUP(C960,customers!$A$1:$A$1001,customers!$G$1:$G$1001,,0)</f>
        <v>United States</v>
      </c>
      <c r="I960" t="str" cm="1">
        <f t="array" ref="I960">INDEX(products!$A$1:$G$49,MATCH(orders!$D960,products!$A$1:$A$49,0),MATCH(orders!I$1,products!$A$1:$G$1,0))</f>
        <v>Ara</v>
      </c>
      <c r="J960" t="str" cm="1">
        <f t="array" ref="J960">INDEX(products!$A$1:$G$49,MATCH(orders!$D960,products!$A$1:$A$49,0),MATCH(orders!J$1,products!$A$1:$G$1,0))</f>
        <v>L</v>
      </c>
      <c r="K960" cm="1">
        <f t="array" ref="K960">INDEX(products!$A$1:$G$49,MATCH(orders!$D960,products!$A$1:$A$49,0),MATCH(orders!K$1,products!$A$1:$G$1,0))</f>
        <v>0.2</v>
      </c>
      <c r="L960" s="4" cm="1">
        <f t="array" ref="L960">INDEX(products!$A$1:$G$49,MATCH(orders!$D960,products!$A$1:$A$49,0),MATCH(orders!L$1,products!$A$1:$G$1,0))</f>
        <v>3.885</v>
      </c>
      <c r="M960" s="4">
        <f t="shared" si="42"/>
        <v>7.77</v>
      </c>
      <c r="N960" t="str">
        <f t="shared" si="43"/>
        <v>Arabica</v>
      </c>
      <c r="O960" t="str">
        <f t="shared" si="44"/>
        <v>Light</v>
      </c>
      <c r="P960" s="5" t="str">
        <f>IF(_xlfn.XLOOKUP(Orders[[#This Row],[Customer ID]],customers!A960:A1959,customers!I960:I1959,"")="Yes","Yes","No")</f>
        <v>No</v>
      </c>
    </row>
    <row r="961" spans="1:16">
      <c r="A961" s="2" t="s">
        <v>1886</v>
      </c>
      <c r="B961" s="3">
        <v>44598</v>
      </c>
      <c r="C961" s="2" t="s">
        <v>1887</v>
      </c>
      <c r="D961" t="s">
        <v>64</v>
      </c>
      <c r="E961" s="2">
        <v>5</v>
      </c>
      <c r="F961" s="2">
        <f>_xlfn.XLOOKUP(C961,customers!$A$1:$A$1001,customers!B960:B1960)</f>
        <v>0</v>
      </c>
      <c r="G961" s="2" t="str">
        <f>IF(_xlfn.XLOOKUP(C961,customers!$A$1:$A$1001,customers!$C$1:$C$1001,0)=0,"",(_xlfn.XLOOKUP(C961,customers!$A$1:$A$1001,customers!$C$1:$C$1001,0)))</f>
        <v>rstrathernqn@devhub.com</v>
      </c>
      <c r="H961" s="2" t="str">
        <f>_xlfn.XLOOKUP(C961,customers!$A$1:$A$1001,customers!$G$1:$G$1001,,0)</f>
        <v>United States</v>
      </c>
      <c r="I961" t="str" cm="1">
        <f t="array" ref="I961">INDEX(products!$A$1:$G$49,MATCH(orders!$D961,products!$A$1:$A$49,0),MATCH(orders!I$1,products!$A$1:$G$1,0))</f>
        <v>Lib</v>
      </c>
      <c r="J961" t="str" cm="1">
        <f t="array" ref="J961">INDEX(products!$A$1:$G$49,MATCH(orders!$D961,products!$A$1:$A$49,0),MATCH(orders!J$1,products!$A$1:$G$1,0))</f>
        <v>L</v>
      </c>
      <c r="K961" cm="1">
        <f t="array" ref="K961">INDEX(products!$A$1:$G$49,MATCH(orders!$D961,products!$A$1:$A$49,0),MATCH(orders!K$1,products!$A$1:$G$1,0))</f>
        <v>0.2</v>
      </c>
      <c r="L961" s="4" cm="1">
        <f t="array" ref="L961">INDEX(products!$A$1:$G$49,MATCH(orders!$D961,products!$A$1:$A$49,0),MATCH(orders!L$1,products!$A$1:$G$1,0))</f>
        <v>4.755</v>
      </c>
      <c r="M961" s="4">
        <f t="shared" si="42"/>
        <v>23.775</v>
      </c>
      <c r="N961" t="str">
        <f t="shared" si="43"/>
        <v>Liberica</v>
      </c>
      <c r="O961" t="str">
        <f t="shared" si="44"/>
        <v>Light</v>
      </c>
      <c r="P961" s="5" t="str">
        <f>IF(_xlfn.XLOOKUP(Orders[[#This Row],[Customer ID]],customers!A961:A1960,customers!I961:I1960,"")="Yes","Yes","No")</f>
        <v>Yes</v>
      </c>
    </row>
    <row r="962" spans="1:16">
      <c r="A962" s="2" t="s">
        <v>1888</v>
      </c>
      <c r="B962" s="3">
        <v>44591</v>
      </c>
      <c r="C962" s="2" t="s">
        <v>1889</v>
      </c>
      <c r="D962" t="s">
        <v>177</v>
      </c>
      <c r="E962" s="2">
        <v>5</v>
      </c>
      <c r="F962" s="2">
        <f>_xlfn.XLOOKUP(C962,customers!$A$1:$A$1001,customers!B961:B1961)</f>
        <v>0</v>
      </c>
      <c r="G962" s="2" t="str">
        <f>IF(_xlfn.XLOOKUP(C962,customers!$A$1:$A$1001,customers!$C$1:$C$1001,0)=0,"",(_xlfn.XLOOKUP(C962,customers!$A$1:$A$1001,customers!$C$1:$C$1001,0)))</f>
        <v>cmiguelqo@exblog.jp</v>
      </c>
      <c r="H962" s="2" t="str">
        <f>_xlfn.XLOOKUP(C962,customers!$A$1:$A$1001,customers!$G$1:$G$1001,,0)</f>
        <v>United States</v>
      </c>
      <c r="I962" t="str" cm="1">
        <f t="array" ref="I962">INDEX(products!$A$1:$G$49,MATCH(orders!$D962,products!$A$1:$A$49,0),MATCH(orders!I$1,products!$A$1:$G$1,0))</f>
        <v>Lib</v>
      </c>
      <c r="J962" t="str" cm="1">
        <f t="array" ref="J962">INDEX(products!$A$1:$G$49,MATCH(orders!$D962,products!$A$1:$A$49,0),MATCH(orders!J$1,products!$A$1:$G$1,0))</f>
        <v>L</v>
      </c>
      <c r="K962" cm="1">
        <f t="array" ref="K962">INDEX(products!$A$1:$G$49,MATCH(orders!$D962,products!$A$1:$A$49,0),MATCH(orders!K$1,products!$A$1:$G$1,0))</f>
        <v>1</v>
      </c>
      <c r="L962" s="4" cm="1">
        <f t="array" ref="L962">INDEX(products!$A$1:$G$49,MATCH(orders!$D962,products!$A$1:$A$49,0),MATCH(orders!L$1,products!$A$1:$G$1,0))</f>
        <v>15.85</v>
      </c>
      <c r="M962" s="4">
        <f t="shared" si="42"/>
        <v>79.25</v>
      </c>
      <c r="N962" t="str">
        <f t="shared" si="43"/>
        <v>Liberica</v>
      </c>
      <c r="O962" t="str">
        <f t="shared" si="44"/>
        <v>Light</v>
      </c>
      <c r="P962" s="5" t="str">
        <f>IF(_xlfn.XLOOKUP(Orders[[#This Row],[Customer ID]],customers!A962:A1961,customers!I962:I1961,"")="Yes","Yes","No")</f>
        <v>Yes</v>
      </c>
    </row>
    <row r="963" spans="1:16">
      <c r="A963" s="2" t="s">
        <v>1890</v>
      </c>
      <c r="B963" s="3">
        <v>44158</v>
      </c>
      <c r="C963" s="2" t="s">
        <v>1891</v>
      </c>
      <c r="D963" t="s">
        <v>163</v>
      </c>
      <c r="E963" s="2">
        <v>2</v>
      </c>
      <c r="F963" s="2">
        <f>_xlfn.XLOOKUP(C963,customers!$A$1:$A$1001,customers!B962:B1962)</f>
        <v>0</v>
      </c>
      <c r="G963" s="2" t="str">
        <f>IF(_xlfn.XLOOKUP(C963,customers!$A$1:$A$1001,customers!$C$1:$C$1001,0)=0,"",(_xlfn.XLOOKUP(C963,customers!$A$1:$A$1001,customers!$C$1:$C$1001,0)))</f>
        <v/>
      </c>
      <c r="H963" s="2" t="str">
        <f>_xlfn.XLOOKUP(C963,customers!$A$1:$A$1001,customers!$G$1:$G$1001,,0)</f>
        <v>United States</v>
      </c>
      <c r="I963" t="str" cm="1">
        <f t="array" ref="I963">INDEX(products!$A$1:$G$49,MATCH(orders!$D963,products!$A$1:$A$49,0),MATCH(orders!I$1,products!$A$1:$G$1,0))</f>
        <v>Ara</v>
      </c>
      <c r="J963" t="str" cm="1">
        <f t="array" ref="J963">INDEX(products!$A$1:$G$49,MATCH(orders!$D963,products!$A$1:$A$49,0),MATCH(orders!J$1,products!$A$1:$G$1,0))</f>
        <v>D</v>
      </c>
      <c r="K963" cm="1">
        <f t="array" ref="K963">INDEX(products!$A$1:$G$49,MATCH(orders!$D963,products!$A$1:$A$49,0),MATCH(orders!K$1,products!$A$1:$G$1,0))</f>
        <v>2.5</v>
      </c>
      <c r="L963" s="4" cm="1">
        <f t="array" ref="L963">INDEX(products!$A$1:$G$49,MATCH(orders!$D963,products!$A$1:$A$49,0),MATCH(orders!L$1,products!$A$1:$G$1,0))</f>
        <v>22.885</v>
      </c>
      <c r="M963" s="4">
        <f t="shared" ref="M963:M1001" si="45">L963*E963</f>
        <v>45.77</v>
      </c>
      <c r="N963" t="str">
        <f t="shared" ref="N963:N1001" si="46">IF(I963="Rob","Robusta",IF(I963="Exc","Excelsa",IF(I963="Ara","Arabica",IF(I963="Lib","Liberica",""))))</f>
        <v>Arabica</v>
      </c>
      <c r="O963" t="str">
        <f t="shared" ref="O963:O1001" si="47">IF(J963="M","Medium",IF(J963="L","Light",IF(J963="D","Dark","")))</f>
        <v>Dark</v>
      </c>
      <c r="P963" s="5" t="str">
        <f>IF(_xlfn.XLOOKUP(Orders[[#This Row],[Customer ID]],customers!A963:A1962,customers!I963:I1962,"")="Yes","Yes","No")</f>
        <v>Yes</v>
      </c>
    </row>
    <row r="964" spans="1:16">
      <c r="A964" s="2" t="s">
        <v>1892</v>
      </c>
      <c r="B964" s="3">
        <v>44664</v>
      </c>
      <c r="C964" s="2" t="s">
        <v>1893</v>
      </c>
      <c r="D964" t="s">
        <v>224</v>
      </c>
      <c r="E964" s="2">
        <v>1</v>
      </c>
      <c r="F964" s="2">
        <f>_xlfn.XLOOKUP(C964,customers!$A$1:$A$1001,customers!B963:B1963)</f>
        <v>0</v>
      </c>
      <c r="G964" s="2" t="str">
        <f>IF(_xlfn.XLOOKUP(C964,customers!$A$1:$A$1001,customers!$C$1:$C$1001,0)=0,"",(_xlfn.XLOOKUP(C964,customers!$A$1:$A$1001,customers!$C$1:$C$1001,0)))</f>
        <v>mrocksqq@exblog.jp</v>
      </c>
      <c r="H964" s="2" t="str">
        <f>_xlfn.XLOOKUP(C964,customers!$A$1:$A$1001,customers!$G$1:$G$1001,,0)</f>
        <v>Ireland</v>
      </c>
      <c r="I964" t="str" cm="1">
        <f t="array" ref="I964">INDEX(products!$A$1:$G$49,MATCH(orders!$D964,products!$A$1:$A$49,0),MATCH(orders!I$1,products!$A$1:$G$1,0))</f>
        <v>Rob</v>
      </c>
      <c r="J964" t="str" cm="1">
        <f t="array" ref="J964">INDEX(products!$A$1:$G$49,MATCH(orders!$D964,products!$A$1:$A$49,0),MATCH(orders!J$1,products!$A$1:$G$1,0))</f>
        <v>D</v>
      </c>
      <c r="K964" cm="1">
        <f t="array" ref="K964">INDEX(products!$A$1:$G$49,MATCH(orders!$D964,products!$A$1:$A$49,0),MATCH(orders!K$1,products!$A$1:$G$1,0))</f>
        <v>1</v>
      </c>
      <c r="L964" s="4" cm="1">
        <f t="array" ref="L964">INDEX(products!$A$1:$G$49,MATCH(orders!$D964,products!$A$1:$A$49,0),MATCH(orders!L$1,products!$A$1:$G$1,0))</f>
        <v>8.95</v>
      </c>
      <c r="M964" s="4">
        <f t="shared" si="45"/>
        <v>8.95</v>
      </c>
      <c r="N964" t="str">
        <f t="shared" si="46"/>
        <v>Robusta</v>
      </c>
      <c r="O964" t="str">
        <f t="shared" si="47"/>
        <v>Dark</v>
      </c>
      <c r="P964" s="5" t="str">
        <f>IF(_xlfn.XLOOKUP(Orders[[#This Row],[Customer ID]],customers!A964:A1963,customers!I964:I1963,"")="Yes","Yes","No")</f>
        <v>Yes</v>
      </c>
    </row>
    <row r="965" spans="1:16">
      <c r="A965" s="2" t="s">
        <v>1894</v>
      </c>
      <c r="B965" s="3">
        <v>44203</v>
      </c>
      <c r="C965" s="2" t="s">
        <v>1895</v>
      </c>
      <c r="D965" t="s">
        <v>67</v>
      </c>
      <c r="E965" s="2">
        <v>4</v>
      </c>
      <c r="F965" s="2">
        <f>_xlfn.XLOOKUP(C965,customers!$A$1:$A$1001,customers!B964:B1964)</f>
        <v>0</v>
      </c>
      <c r="G965" s="2" t="str">
        <f>IF(_xlfn.XLOOKUP(C965,customers!$A$1:$A$1001,customers!$C$1:$C$1001,0)=0,"",(_xlfn.XLOOKUP(C965,customers!$A$1:$A$1001,customers!$C$1:$C$1001,0)))</f>
        <v>yburrellsqr@vinaora.com</v>
      </c>
      <c r="H965" s="2" t="str">
        <f>_xlfn.XLOOKUP(C965,customers!$A$1:$A$1001,customers!$G$1:$G$1001,,0)</f>
        <v>United States</v>
      </c>
      <c r="I965" t="str" cm="1">
        <f t="array" ref="I965">INDEX(products!$A$1:$G$49,MATCH(orders!$D965,products!$A$1:$A$49,0),MATCH(orders!I$1,products!$A$1:$G$1,0))</f>
        <v>Rob</v>
      </c>
      <c r="J965" t="str" cm="1">
        <f t="array" ref="J965">INDEX(products!$A$1:$G$49,MATCH(orders!$D965,products!$A$1:$A$49,0),MATCH(orders!J$1,products!$A$1:$G$1,0))</f>
        <v>M</v>
      </c>
      <c r="K965" cm="1">
        <f t="array" ref="K965">INDEX(products!$A$1:$G$49,MATCH(orders!$D965,products!$A$1:$A$49,0),MATCH(orders!K$1,products!$A$1:$G$1,0))</f>
        <v>0.5</v>
      </c>
      <c r="L965" s="4" cm="1">
        <f t="array" ref="L965">INDEX(products!$A$1:$G$49,MATCH(orders!$D965,products!$A$1:$A$49,0),MATCH(orders!L$1,products!$A$1:$G$1,0))</f>
        <v>5.97</v>
      </c>
      <c r="M965" s="4">
        <f t="shared" si="45"/>
        <v>23.88</v>
      </c>
      <c r="N965" t="str">
        <f t="shared" si="46"/>
        <v>Robusta</v>
      </c>
      <c r="O965" t="str">
        <f t="shared" si="47"/>
        <v>Medium</v>
      </c>
      <c r="P965" s="5" t="str">
        <f>IF(_xlfn.XLOOKUP(Orders[[#This Row],[Customer ID]],customers!A965:A1964,customers!I965:I1964,"")="Yes","Yes","No")</f>
        <v>Yes</v>
      </c>
    </row>
    <row r="966" spans="1:16">
      <c r="A966" s="2" t="s">
        <v>1896</v>
      </c>
      <c r="B966" s="3">
        <v>43865</v>
      </c>
      <c r="C966" s="2" t="s">
        <v>1897</v>
      </c>
      <c r="D966" t="s">
        <v>299</v>
      </c>
      <c r="E966" s="2">
        <v>5</v>
      </c>
      <c r="F966" s="2">
        <f>_xlfn.XLOOKUP(C966,customers!$A$1:$A$1001,customers!B965:B1965)</f>
        <v>0</v>
      </c>
      <c r="G966" s="2" t="str">
        <f>IF(_xlfn.XLOOKUP(C966,customers!$A$1:$A$1001,customers!$C$1:$C$1001,0)=0,"",(_xlfn.XLOOKUP(C966,customers!$A$1:$A$1001,customers!$C$1:$C$1001,0)))</f>
        <v>cgoodrumqs@goodreads.com</v>
      </c>
      <c r="H966" s="2" t="str">
        <f>_xlfn.XLOOKUP(C966,customers!$A$1:$A$1001,customers!$G$1:$G$1001,,0)</f>
        <v>United States</v>
      </c>
      <c r="I966" t="str" cm="1">
        <f t="array" ref="I966">INDEX(products!$A$1:$G$49,MATCH(orders!$D966,products!$A$1:$A$49,0),MATCH(orders!I$1,products!$A$1:$G$1,0))</f>
        <v>Exc</v>
      </c>
      <c r="J966" t="str" cm="1">
        <f t="array" ref="J966">INDEX(products!$A$1:$G$49,MATCH(orders!$D966,products!$A$1:$A$49,0),MATCH(orders!J$1,products!$A$1:$G$1,0))</f>
        <v>L</v>
      </c>
      <c r="K966" cm="1">
        <f t="array" ref="K966">INDEX(products!$A$1:$G$49,MATCH(orders!$D966,products!$A$1:$A$49,0),MATCH(orders!K$1,products!$A$1:$G$1,0))</f>
        <v>0.2</v>
      </c>
      <c r="L966" s="4" cm="1">
        <f t="array" ref="L966">INDEX(products!$A$1:$G$49,MATCH(orders!$D966,products!$A$1:$A$49,0),MATCH(orders!L$1,products!$A$1:$G$1,0))</f>
        <v>4.455</v>
      </c>
      <c r="M966" s="4">
        <f t="shared" si="45"/>
        <v>22.275</v>
      </c>
      <c r="N966" t="str">
        <f t="shared" si="46"/>
        <v>Excelsa</v>
      </c>
      <c r="O966" t="str">
        <f t="shared" si="47"/>
        <v>Light</v>
      </c>
      <c r="P966" s="5" t="str">
        <f>IF(_xlfn.XLOOKUP(Orders[[#This Row],[Customer ID]],customers!A966:A1965,customers!I966:I1965,"")="Yes","Yes","No")</f>
        <v>No</v>
      </c>
    </row>
    <row r="967" spans="1:16">
      <c r="A967" s="2" t="s">
        <v>1898</v>
      </c>
      <c r="B967" s="3">
        <v>43724</v>
      </c>
      <c r="C967" s="2" t="s">
        <v>1899</v>
      </c>
      <c r="D967" t="s">
        <v>47</v>
      </c>
      <c r="E967" s="2">
        <v>3</v>
      </c>
      <c r="F967" s="2">
        <f>_xlfn.XLOOKUP(C967,customers!$A$1:$A$1001,customers!B966:B1966)</f>
        <v>0</v>
      </c>
      <c r="G967" s="2" t="str">
        <f>IF(_xlfn.XLOOKUP(C967,customers!$A$1:$A$1001,customers!$C$1:$C$1001,0)=0,"",(_xlfn.XLOOKUP(C967,customers!$A$1:$A$1001,customers!$C$1:$C$1001,0)))</f>
        <v>jjefferysqt@blog.com</v>
      </c>
      <c r="H967" s="2" t="str">
        <f>_xlfn.XLOOKUP(C967,customers!$A$1:$A$1001,customers!$G$1:$G$1001,,0)</f>
        <v>United States</v>
      </c>
      <c r="I967" t="str" cm="1">
        <f t="array" ref="I967">INDEX(products!$A$1:$G$49,MATCH(orders!$D967,products!$A$1:$A$49,0),MATCH(orders!I$1,products!$A$1:$G$1,0))</f>
        <v>Rob</v>
      </c>
      <c r="J967" t="str" cm="1">
        <f t="array" ref="J967">INDEX(products!$A$1:$G$49,MATCH(orders!$D967,products!$A$1:$A$49,0),MATCH(orders!J$1,products!$A$1:$G$1,0))</f>
        <v>M</v>
      </c>
      <c r="K967" cm="1">
        <f t="array" ref="K967">INDEX(products!$A$1:$G$49,MATCH(orders!$D967,products!$A$1:$A$49,0),MATCH(orders!K$1,products!$A$1:$G$1,0))</f>
        <v>1</v>
      </c>
      <c r="L967" s="4" cm="1">
        <f t="array" ref="L967">INDEX(products!$A$1:$G$49,MATCH(orders!$D967,products!$A$1:$A$49,0),MATCH(orders!L$1,products!$A$1:$G$1,0))</f>
        <v>9.95</v>
      </c>
      <c r="M967" s="4">
        <f t="shared" si="45"/>
        <v>29.85</v>
      </c>
      <c r="N967" t="str">
        <f t="shared" si="46"/>
        <v>Robusta</v>
      </c>
      <c r="O967" t="str">
        <f t="shared" si="47"/>
        <v>Medium</v>
      </c>
      <c r="P967" s="5" t="str">
        <f>IF(_xlfn.XLOOKUP(Orders[[#This Row],[Customer ID]],customers!A967:A1966,customers!I967:I1966,"")="Yes","Yes","No")</f>
        <v>Yes</v>
      </c>
    </row>
    <row r="968" spans="1:16">
      <c r="A968" s="2" t="s">
        <v>1900</v>
      </c>
      <c r="B968" s="3">
        <v>43491</v>
      </c>
      <c r="C968" s="2" t="s">
        <v>1901</v>
      </c>
      <c r="D968" t="s">
        <v>221</v>
      </c>
      <c r="E968" s="2">
        <v>6</v>
      </c>
      <c r="F968" s="2">
        <f>_xlfn.XLOOKUP(C968,customers!$A$1:$A$1001,customers!B967:B1967)</f>
        <v>0</v>
      </c>
      <c r="G968" s="2" t="str">
        <f>IF(_xlfn.XLOOKUP(C968,customers!$A$1:$A$1001,customers!$C$1:$C$1001,0)=0,"",(_xlfn.XLOOKUP(C968,customers!$A$1:$A$1001,customers!$C$1:$C$1001,0)))</f>
        <v>bwardellqu@adobe.com</v>
      </c>
      <c r="H968" s="2" t="str">
        <f>_xlfn.XLOOKUP(C968,customers!$A$1:$A$1001,customers!$G$1:$G$1001,,0)</f>
        <v>United States</v>
      </c>
      <c r="I968" t="str" cm="1">
        <f t="array" ref="I968">INDEX(products!$A$1:$G$49,MATCH(orders!$D968,products!$A$1:$A$49,0),MATCH(orders!I$1,products!$A$1:$G$1,0))</f>
        <v>Exc</v>
      </c>
      <c r="J968" t="str" cm="1">
        <f t="array" ref="J968">INDEX(products!$A$1:$G$49,MATCH(orders!$D968,products!$A$1:$A$49,0),MATCH(orders!J$1,products!$A$1:$G$1,0))</f>
        <v>L</v>
      </c>
      <c r="K968" cm="1">
        <f t="array" ref="K968">INDEX(products!$A$1:$G$49,MATCH(orders!$D968,products!$A$1:$A$49,0),MATCH(orders!K$1,products!$A$1:$G$1,0))</f>
        <v>0.5</v>
      </c>
      <c r="L968" s="4" cm="1">
        <f t="array" ref="L968">INDEX(products!$A$1:$G$49,MATCH(orders!$D968,products!$A$1:$A$49,0),MATCH(orders!L$1,products!$A$1:$G$1,0))</f>
        <v>8.91</v>
      </c>
      <c r="M968" s="4">
        <f t="shared" si="45"/>
        <v>53.46</v>
      </c>
      <c r="N968" t="str">
        <f t="shared" si="46"/>
        <v>Excelsa</v>
      </c>
      <c r="O968" t="str">
        <f t="shared" si="47"/>
        <v>Light</v>
      </c>
      <c r="P968" s="5" t="str">
        <f>IF(_xlfn.XLOOKUP(Orders[[#This Row],[Customer ID]],customers!A968:A1967,customers!I968:I1967,"")="Yes","Yes","No")</f>
        <v>Yes</v>
      </c>
    </row>
    <row r="969" spans="1:16">
      <c r="A969" s="2" t="s">
        <v>1902</v>
      </c>
      <c r="B969" s="3">
        <v>44246</v>
      </c>
      <c r="C969" s="2" t="s">
        <v>1903</v>
      </c>
      <c r="D969" t="s">
        <v>146</v>
      </c>
      <c r="E969" s="2">
        <v>1</v>
      </c>
      <c r="F969" s="2">
        <f>_xlfn.XLOOKUP(C969,customers!$A$1:$A$1001,customers!B968:B1968)</f>
        <v>0</v>
      </c>
      <c r="G969" s="2" t="str">
        <f>IF(_xlfn.XLOOKUP(C969,customers!$A$1:$A$1001,customers!$C$1:$C$1001,0)=0,"",(_xlfn.XLOOKUP(C969,customers!$A$1:$A$1001,customers!$C$1:$C$1001,0)))</f>
        <v>zwalisiakqv@ucsd.edu</v>
      </c>
      <c r="H969" s="2" t="str">
        <f>_xlfn.XLOOKUP(C969,customers!$A$1:$A$1001,customers!$G$1:$G$1001,,0)</f>
        <v>Ireland</v>
      </c>
      <c r="I969" t="str" cm="1">
        <f t="array" ref="I969">INDEX(products!$A$1:$G$49,MATCH(orders!$D969,products!$A$1:$A$49,0),MATCH(orders!I$1,products!$A$1:$G$1,0))</f>
        <v>Rob</v>
      </c>
      <c r="J969" t="str" cm="1">
        <f t="array" ref="J969">INDEX(products!$A$1:$G$49,MATCH(orders!$D969,products!$A$1:$A$49,0),MATCH(orders!J$1,products!$A$1:$G$1,0))</f>
        <v>D</v>
      </c>
      <c r="K969" cm="1">
        <f t="array" ref="K969">INDEX(products!$A$1:$G$49,MATCH(orders!$D969,products!$A$1:$A$49,0),MATCH(orders!K$1,products!$A$1:$G$1,0))</f>
        <v>0.2</v>
      </c>
      <c r="L969" s="4" cm="1">
        <f t="array" ref="L969">INDEX(products!$A$1:$G$49,MATCH(orders!$D969,products!$A$1:$A$49,0),MATCH(orders!L$1,products!$A$1:$G$1,0))</f>
        <v>2.685</v>
      </c>
      <c r="M969" s="4">
        <f t="shared" si="45"/>
        <v>2.685</v>
      </c>
      <c r="N969" t="str">
        <f t="shared" si="46"/>
        <v>Robusta</v>
      </c>
      <c r="O969" t="str">
        <f t="shared" si="47"/>
        <v>Dark</v>
      </c>
      <c r="P969" s="5" t="str">
        <f>IF(_xlfn.XLOOKUP(Orders[[#This Row],[Customer ID]],customers!A969:A1968,customers!I969:I1968,"")="Yes","Yes","No")</f>
        <v>Yes</v>
      </c>
    </row>
    <row r="970" spans="1:16">
      <c r="A970" s="2" t="s">
        <v>1904</v>
      </c>
      <c r="B970" s="3">
        <v>44642</v>
      </c>
      <c r="C970" s="2" t="s">
        <v>1905</v>
      </c>
      <c r="D970" t="s">
        <v>207</v>
      </c>
      <c r="E970" s="2">
        <v>2</v>
      </c>
      <c r="F970" s="2">
        <f>_xlfn.XLOOKUP(C970,customers!$A$1:$A$1001,customers!B969:B1969)</f>
        <v>0</v>
      </c>
      <c r="G970" s="2" t="str">
        <f>IF(_xlfn.XLOOKUP(C970,customers!$A$1:$A$1001,customers!$C$1:$C$1001,0)=0,"",(_xlfn.XLOOKUP(C970,customers!$A$1:$A$1001,customers!$C$1:$C$1001,0)))</f>
        <v>wleopoldqw@blogspot.com</v>
      </c>
      <c r="H970" s="2" t="str">
        <f>_xlfn.XLOOKUP(C970,customers!$A$1:$A$1001,customers!$G$1:$G$1001,,0)</f>
        <v>United States</v>
      </c>
      <c r="I970" t="str" cm="1">
        <f t="array" ref="I970">INDEX(products!$A$1:$G$49,MATCH(orders!$D970,products!$A$1:$A$49,0),MATCH(orders!I$1,products!$A$1:$G$1,0))</f>
        <v>Rob</v>
      </c>
      <c r="J970" t="str" cm="1">
        <f t="array" ref="J970">INDEX(products!$A$1:$G$49,MATCH(orders!$D970,products!$A$1:$A$49,0),MATCH(orders!J$1,products!$A$1:$G$1,0))</f>
        <v>M</v>
      </c>
      <c r="K970" cm="1">
        <f t="array" ref="K970">INDEX(products!$A$1:$G$49,MATCH(orders!$D970,products!$A$1:$A$49,0),MATCH(orders!K$1,products!$A$1:$G$1,0))</f>
        <v>0.2</v>
      </c>
      <c r="L970" s="4" cm="1">
        <f t="array" ref="L970">INDEX(products!$A$1:$G$49,MATCH(orders!$D970,products!$A$1:$A$49,0),MATCH(orders!L$1,products!$A$1:$G$1,0))</f>
        <v>2.985</v>
      </c>
      <c r="M970" s="4">
        <f t="shared" si="45"/>
        <v>5.97</v>
      </c>
      <c r="N970" t="str">
        <f t="shared" si="46"/>
        <v>Robusta</v>
      </c>
      <c r="O970" t="str">
        <f t="shared" si="47"/>
        <v>Medium</v>
      </c>
      <c r="P970" s="5" t="str">
        <f>IF(_xlfn.XLOOKUP(Orders[[#This Row],[Customer ID]],customers!A970:A1969,customers!I970:I1969,"")="Yes","Yes","No")</f>
        <v>No</v>
      </c>
    </row>
    <row r="971" spans="1:16">
      <c r="A971" s="2" t="s">
        <v>1906</v>
      </c>
      <c r="B971" s="3">
        <v>43649</v>
      </c>
      <c r="C971" s="2" t="s">
        <v>1907</v>
      </c>
      <c r="D971" t="s">
        <v>58</v>
      </c>
      <c r="E971" s="2">
        <v>1</v>
      </c>
      <c r="F971" s="2">
        <f>_xlfn.XLOOKUP(C971,customers!$A$1:$A$1001,customers!B970:B1970)</f>
        <v>0</v>
      </c>
      <c r="G971" s="2" t="str">
        <f>IF(_xlfn.XLOOKUP(C971,customers!$A$1:$A$1001,customers!$C$1:$C$1001,0)=0,"",(_xlfn.XLOOKUP(C971,customers!$A$1:$A$1001,customers!$C$1:$C$1001,0)))</f>
        <v>cshaldersqx@cisco.com</v>
      </c>
      <c r="H971" s="2" t="str">
        <f>_xlfn.XLOOKUP(C971,customers!$A$1:$A$1001,customers!$G$1:$G$1001,,0)</f>
        <v>United States</v>
      </c>
      <c r="I971" t="str" cm="1">
        <f t="array" ref="I971">INDEX(products!$A$1:$G$49,MATCH(orders!$D971,products!$A$1:$A$49,0),MATCH(orders!I$1,products!$A$1:$G$1,0))</f>
        <v>Lib</v>
      </c>
      <c r="J971" t="str" cm="1">
        <f t="array" ref="J971">INDEX(products!$A$1:$G$49,MATCH(orders!$D971,products!$A$1:$A$49,0),MATCH(orders!J$1,products!$A$1:$G$1,0))</f>
        <v>D</v>
      </c>
      <c r="K971" cm="1">
        <f t="array" ref="K971">INDEX(products!$A$1:$G$49,MATCH(orders!$D971,products!$A$1:$A$49,0),MATCH(orders!K$1,products!$A$1:$G$1,0))</f>
        <v>1</v>
      </c>
      <c r="L971" s="4" cm="1">
        <f t="array" ref="L971">INDEX(products!$A$1:$G$49,MATCH(orders!$D971,products!$A$1:$A$49,0),MATCH(orders!L$1,products!$A$1:$G$1,0))</f>
        <v>12.95</v>
      </c>
      <c r="M971" s="4">
        <f t="shared" si="45"/>
        <v>12.95</v>
      </c>
      <c r="N971" t="str">
        <f t="shared" si="46"/>
        <v>Liberica</v>
      </c>
      <c r="O971" t="str">
        <f t="shared" si="47"/>
        <v>Dark</v>
      </c>
      <c r="P971" s="5" t="str">
        <f>IF(_xlfn.XLOOKUP(Orders[[#This Row],[Customer ID]],customers!A971:A1970,customers!I971:I1970,"")="Yes","Yes","No")</f>
        <v>Yes</v>
      </c>
    </row>
    <row r="972" spans="1:16">
      <c r="A972" s="2" t="s">
        <v>1908</v>
      </c>
      <c r="B972" s="3">
        <v>43729</v>
      </c>
      <c r="C972" s="2" t="s">
        <v>1909</v>
      </c>
      <c r="D972" t="s">
        <v>48</v>
      </c>
      <c r="E972" s="2">
        <v>1</v>
      </c>
      <c r="F972" s="2">
        <f>_xlfn.XLOOKUP(C972,customers!$A$1:$A$1001,customers!B971:B1971)</f>
        <v>0</v>
      </c>
      <c r="G972" s="2" t="str">
        <f>IF(_xlfn.XLOOKUP(C972,customers!$A$1:$A$1001,customers!$C$1:$C$1001,0)=0,"",(_xlfn.XLOOKUP(C972,customers!$A$1:$A$1001,customers!$C$1:$C$1001,0)))</f>
        <v/>
      </c>
      <c r="H972" s="2" t="str">
        <f>_xlfn.XLOOKUP(C972,customers!$A$1:$A$1001,customers!$G$1:$G$1001,,0)</f>
        <v>United States</v>
      </c>
      <c r="I972" t="str" cm="1">
        <f t="array" ref="I972">INDEX(products!$A$1:$G$49,MATCH(orders!$D972,products!$A$1:$A$49,0),MATCH(orders!I$1,products!$A$1:$G$1,0))</f>
        <v>Exc</v>
      </c>
      <c r="J972" t="str" cm="1">
        <f t="array" ref="J972">INDEX(products!$A$1:$G$49,MATCH(orders!$D972,products!$A$1:$A$49,0),MATCH(orders!J$1,products!$A$1:$G$1,0))</f>
        <v>M</v>
      </c>
      <c r="K972" cm="1">
        <f t="array" ref="K972">INDEX(products!$A$1:$G$49,MATCH(orders!$D972,products!$A$1:$A$49,0),MATCH(orders!K$1,products!$A$1:$G$1,0))</f>
        <v>0.5</v>
      </c>
      <c r="L972" s="4" cm="1">
        <f t="array" ref="L972">INDEX(products!$A$1:$G$49,MATCH(orders!$D972,products!$A$1:$A$49,0),MATCH(orders!L$1,products!$A$1:$G$1,0))</f>
        <v>8.25</v>
      </c>
      <c r="M972" s="4">
        <f t="shared" si="45"/>
        <v>8.25</v>
      </c>
      <c r="N972" t="str">
        <f t="shared" si="46"/>
        <v>Excelsa</v>
      </c>
      <c r="O972" t="str">
        <f t="shared" si="47"/>
        <v>Medium</v>
      </c>
      <c r="P972" s="5" t="str">
        <f>IF(_xlfn.XLOOKUP(Orders[[#This Row],[Customer ID]],customers!A972:A1971,customers!I972:I1971,"")="Yes","Yes","No")</f>
        <v>No</v>
      </c>
    </row>
    <row r="973" spans="1:16">
      <c r="A973" s="2" t="s">
        <v>1910</v>
      </c>
      <c r="B973" s="3">
        <v>43703</v>
      </c>
      <c r="C973" s="2" t="s">
        <v>1911</v>
      </c>
      <c r="D973" t="s">
        <v>249</v>
      </c>
      <c r="E973" s="2">
        <v>5</v>
      </c>
      <c r="F973" s="2">
        <f>_xlfn.XLOOKUP(C973,customers!$A$1:$A$1001,customers!B972:B1972)</f>
        <v>0</v>
      </c>
      <c r="G973" s="2" t="str">
        <f>IF(_xlfn.XLOOKUP(C973,customers!$A$1:$A$1001,customers!$C$1:$C$1001,0)=0,"",(_xlfn.XLOOKUP(C973,customers!$A$1:$A$1001,customers!$C$1:$C$1001,0)))</f>
        <v>nfurberqz@jugem.jp</v>
      </c>
      <c r="H973" s="2" t="str">
        <f>_xlfn.XLOOKUP(C973,customers!$A$1:$A$1001,customers!$G$1:$G$1001,,0)</f>
        <v>United States</v>
      </c>
      <c r="I973" t="str" cm="1">
        <f t="array" ref="I973">INDEX(products!$A$1:$G$49,MATCH(orders!$D973,products!$A$1:$A$49,0),MATCH(orders!I$1,products!$A$1:$G$1,0))</f>
        <v>Ara</v>
      </c>
      <c r="J973" t="str" cm="1">
        <f t="array" ref="J973">INDEX(products!$A$1:$G$49,MATCH(orders!$D973,products!$A$1:$A$49,0),MATCH(orders!J$1,products!$A$1:$G$1,0))</f>
        <v>L</v>
      </c>
      <c r="K973" cm="1">
        <f t="array" ref="K973">INDEX(products!$A$1:$G$49,MATCH(orders!$D973,products!$A$1:$A$49,0),MATCH(orders!K$1,products!$A$1:$G$1,0))</f>
        <v>2.5</v>
      </c>
      <c r="L973" s="4" cm="1">
        <f t="array" ref="L973">INDEX(products!$A$1:$G$49,MATCH(orders!$D973,products!$A$1:$A$49,0),MATCH(orders!L$1,products!$A$1:$G$1,0))</f>
        <v>29.785</v>
      </c>
      <c r="M973" s="4">
        <f t="shared" si="45"/>
        <v>148.925</v>
      </c>
      <c r="N973" t="str">
        <f t="shared" si="46"/>
        <v>Arabica</v>
      </c>
      <c r="O973" t="str">
        <f t="shared" si="47"/>
        <v>Light</v>
      </c>
      <c r="P973" s="5" t="str">
        <f>IF(_xlfn.XLOOKUP(Orders[[#This Row],[Customer ID]],customers!A973:A1972,customers!I973:I1972,"")="Yes","Yes","No")</f>
        <v>No</v>
      </c>
    </row>
    <row r="974" spans="1:16">
      <c r="A974" s="2" t="s">
        <v>1912</v>
      </c>
      <c r="B974" s="3">
        <v>44411</v>
      </c>
      <c r="C974" s="2" t="s">
        <v>1913</v>
      </c>
      <c r="D974" t="s">
        <v>249</v>
      </c>
      <c r="E974" s="2">
        <v>3</v>
      </c>
      <c r="F974" s="2">
        <f>_xlfn.XLOOKUP(C974,customers!$A$1:$A$1001,customers!B973:B1973)</f>
        <v>0</v>
      </c>
      <c r="G974" s="2" t="str">
        <f>IF(_xlfn.XLOOKUP(C974,customers!$A$1:$A$1001,customers!$C$1:$C$1001,0)=0,"",(_xlfn.XLOOKUP(C974,customers!$A$1:$A$1001,customers!$C$1:$C$1001,0)))</f>
        <v/>
      </c>
      <c r="H974" s="2" t="str">
        <f>_xlfn.XLOOKUP(C974,customers!$A$1:$A$1001,customers!$G$1:$G$1001,,0)</f>
        <v>Ireland</v>
      </c>
      <c r="I974" t="str" cm="1">
        <f t="array" ref="I974">INDEX(products!$A$1:$G$49,MATCH(orders!$D974,products!$A$1:$A$49,0),MATCH(orders!I$1,products!$A$1:$G$1,0))</f>
        <v>Ara</v>
      </c>
      <c r="J974" t="str" cm="1">
        <f t="array" ref="J974">INDEX(products!$A$1:$G$49,MATCH(orders!$D974,products!$A$1:$A$49,0),MATCH(orders!J$1,products!$A$1:$G$1,0))</f>
        <v>L</v>
      </c>
      <c r="K974" cm="1">
        <f t="array" ref="K974">INDEX(products!$A$1:$G$49,MATCH(orders!$D974,products!$A$1:$A$49,0),MATCH(orders!K$1,products!$A$1:$G$1,0))</f>
        <v>2.5</v>
      </c>
      <c r="L974" s="4" cm="1">
        <f t="array" ref="L974">INDEX(products!$A$1:$G$49,MATCH(orders!$D974,products!$A$1:$A$49,0),MATCH(orders!L$1,products!$A$1:$G$1,0))</f>
        <v>29.785</v>
      </c>
      <c r="M974" s="4">
        <f t="shared" si="45"/>
        <v>89.355</v>
      </c>
      <c r="N974" t="str">
        <f t="shared" si="46"/>
        <v>Arabica</v>
      </c>
      <c r="O974" t="str">
        <f t="shared" si="47"/>
        <v>Light</v>
      </c>
      <c r="P974" s="5" t="str">
        <f>IF(_xlfn.XLOOKUP(Orders[[#This Row],[Customer ID]],customers!A974:A1973,customers!I974:I1973,"")="Yes","Yes","No")</f>
        <v>Yes</v>
      </c>
    </row>
    <row r="975" spans="1:16">
      <c r="A975" s="2" t="s">
        <v>1914</v>
      </c>
      <c r="B975" s="3">
        <v>44493</v>
      </c>
      <c r="C975" s="2" t="s">
        <v>1915</v>
      </c>
      <c r="D975" t="s">
        <v>141</v>
      </c>
      <c r="E975" s="2">
        <v>6</v>
      </c>
      <c r="F975" s="2">
        <f>_xlfn.XLOOKUP(C975,customers!$A$1:$A$1001,customers!B974:B1974)</f>
        <v>0</v>
      </c>
      <c r="G975" s="2" t="str">
        <f>IF(_xlfn.XLOOKUP(C975,customers!$A$1:$A$1001,customers!$C$1:$C$1001,0)=0,"",(_xlfn.XLOOKUP(C975,customers!$A$1:$A$1001,customers!$C$1:$C$1001,0)))</f>
        <v>ckeaver1@ucoz.com</v>
      </c>
      <c r="H975" s="2" t="str">
        <f>_xlfn.XLOOKUP(C975,customers!$A$1:$A$1001,customers!$G$1:$G$1001,,0)</f>
        <v>United States</v>
      </c>
      <c r="I975" t="str" cm="1">
        <f t="array" ref="I975">INDEX(products!$A$1:$G$49,MATCH(orders!$D975,products!$A$1:$A$49,0),MATCH(orders!I$1,products!$A$1:$G$1,0))</f>
        <v>Lib</v>
      </c>
      <c r="J975" t="str" cm="1">
        <f t="array" ref="J975">INDEX(products!$A$1:$G$49,MATCH(orders!$D975,products!$A$1:$A$49,0),MATCH(orders!J$1,products!$A$1:$G$1,0))</f>
        <v>M</v>
      </c>
      <c r="K975" cm="1">
        <f t="array" ref="K975">INDEX(products!$A$1:$G$49,MATCH(orders!$D975,products!$A$1:$A$49,0),MATCH(orders!K$1,products!$A$1:$G$1,0))</f>
        <v>1</v>
      </c>
      <c r="L975" s="4" cm="1">
        <f t="array" ref="L975">INDEX(products!$A$1:$G$49,MATCH(orders!$D975,products!$A$1:$A$49,0),MATCH(orders!L$1,products!$A$1:$G$1,0))</f>
        <v>14.55</v>
      </c>
      <c r="M975" s="4">
        <f t="shared" si="45"/>
        <v>87.3</v>
      </c>
      <c r="N975" t="str">
        <f t="shared" si="46"/>
        <v>Liberica</v>
      </c>
      <c r="O975" t="str">
        <f t="shared" si="47"/>
        <v>Medium</v>
      </c>
      <c r="P975" s="5" t="str">
        <f>IF(_xlfn.XLOOKUP(Orders[[#This Row],[Customer ID]],customers!A975:A1974,customers!I975:I1974,"")="Yes","Yes","No")</f>
        <v>No</v>
      </c>
    </row>
    <row r="976" spans="1:16">
      <c r="A976" s="2" t="s">
        <v>1916</v>
      </c>
      <c r="B976" s="3">
        <v>43556</v>
      </c>
      <c r="C976" s="2" t="s">
        <v>1917</v>
      </c>
      <c r="D976" t="s">
        <v>191</v>
      </c>
      <c r="E976" s="2">
        <v>1</v>
      </c>
      <c r="F976" s="2">
        <f>_xlfn.XLOOKUP(C976,customers!$A$1:$A$1001,customers!B975:B1975)</f>
        <v>0</v>
      </c>
      <c r="G976" s="2" t="str">
        <f>IF(_xlfn.XLOOKUP(C976,customers!$A$1:$A$1001,customers!$C$1:$C$1001,0)=0,"",(_xlfn.XLOOKUP(C976,customers!$A$1:$A$1001,customers!$C$1:$C$1001,0)))</f>
        <v>sroseboroughr2@virginia.edu</v>
      </c>
      <c r="H976" s="2" t="str">
        <f>_xlfn.XLOOKUP(C976,customers!$A$1:$A$1001,customers!$G$1:$G$1001,,0)</f>
        <v>United States</v>
      </c>
      <c r="I976" t="str" cm="1">
        <f t="array" ref="I976">INDEX(products!$A$1:$G$49,MATCH(orders!$D976,products!$A$1:$A$49,0),MATCH(orders!I$1,products!$A$1:$G$1,0))</f>
        <v>Rob</v>
      </c>
      <c r="J976" t="str" cm="1">
        <f t="array" ref="J976">INDEX(products!$A$1:$G$49,MATCH(orders!$D976,products!$A$1:$A$49,0),MATCH(orders!J$1,products!$A$1:$G$1,0))</f>
        <v>D</v>
      </c>
      <c r="K976" cm="1">
        <f t="array" ref="K976">INDEX(products!$A$1:$G$49,MATCH(orders!$D976,products!$A$1:$A$49,0),MATCH(orders!K$1,products!$A$1:$G$1,0))</f>
        <v>0.5</v>
      </c>
      <c r="L976" s="4" cm="1">
        <f t="array" ref="L976">INDEX(products!$A$1:$G$49,MATCH(orders!$D976,products!$A$1:$A$49,0),MATCH(orders!L$1,products!$A$1:$G$1,0))</f>
        <v>5.37</v>
      </c>
      <c r="M976" s="4">
        <f t="shared" si="45"/>
        <v>5.37</v>
      </c>
      <c r="N976" t="str">
        <f t="shared" si="46"/>
        <v>Robusta</v>
      </c>
      <c r="O976" t="str">
        <f t="shared" si="47"/>
        <v>Dark</v>
      </c>
      <c r="P976" s="5" t="str">
        <f>IF(_xlfn.XLOOKUP(Orders[[#This Row],[Customer ID]],customers!A976:A1975,customers!I976:I1975,"")="Yes","Yes","No")</f>
        <v>Yes</v>
      </c>
    </row>
    <row r="977" spans="1:16">
      <c r="A977" s="2" t="s">
        <v>1918</v>
      </c>
      <c r="B977" s="3">
        <v>44538</v>
      </c>
      <c r="C977" s="2" t="s">
        <v>1919</v>
      </c>
      <c r="D977" t="s">
        <v>99</v>
      </c>
      <c r="E977" s="2">
        <v>3</v>
      </c>
      <c r="F977" s="2">
        <f>_xlfn.XLOOKUP(C977,customers!$A$1:$A$1001,customers!B976:B1976)</f>
        <v>0</v>
      </c>
      <c r="G977" s="2" t="str">
        <f>IF(_xlfn.XLOOKUP(C977,customers!$A$1:$A$1001,customers!$C$1:$C$1001,0)=0,"",(_xlfn.XLOOKUP(C977,customers!$A$1:$A$1001,customers!$C$1:$C$1001,0)))</f>
        <v>ckingwellr3@squarespace.com</v>
      </c>
      <c r="H977" s="2" t="str">
        <f>_xlfn.XLOOKUP(C977,customers!$A$1:$A$1001,customers!$G$1:$G$1001,,0)</f>
        <v>Ireland</v>
      </c>
      <c r="I977" t="str" cm="1">
        <f t="array" ref="I977">INDEX(products!$A$1:$G$49,MATCH(orders!$D977,products!$A$1:$A$49,0),MATCH(orders!I$1,products!$A$1:$G$1,0))</f>
        <v>Ara</v>
      </c>
      <c r="J977" t="str" cm="1">
        <f t="array" ref="J977">INDEX(products!$A$1:$G$49,MATCH(orders!$D977,products!$A$1:$A$49,0),MATCH(orders!J$1,products!$A$1:$G$1,0))</f>
        <v>D</v>
      </c>
      <c r="K977" cm="1">
        <f t="array" ref="K977">INDEX(products!$A$1:$G$49,MATCH(orders!$D977,products!$A$1:$A$49,0),MATCH(orders!K$1,products!$A$1:$G$1,0))</f>
        <v>0.2</v>
      </c>
      <c r="L977" s="4" cm="1">
        <f t="array" ref="L977">INDEX(products!$A$1:$G$49,MATCH(orders!$D977,products!$A$1:$A$49,0),MATCH(orders!L$1,products!$A$1:$G$1,0))</f>
        <v>2.985</v>
      </c>
      <c r="M977" s="4">
        <f t="shared" si="45"/>
        <v>8.955</v>
      </c>
      <c r="N977" t="str">
        <f t="shared" si="46"/>
        <v>Arabica</v>
      </c>
      <c r="O977" t="str">
        <f t="shared" si="47"/>
        <v>Dark</v>
      </c>
      <c r="P977" s="5" t="str">
        <f>IF(_xlfn.XLOOKUP(Orders[[#This Row],[Customer ID]],customers!A977:A1976,customers!I977:I1976,"")="Yes","Yes","No")</f>
        <v>Yes</v>
      </c>
    </row>
    <row r="978" spans="1:16">
      <c r="A978" s="2" t="s">
        <v>1920</v>
      </c>
      <c r="B978" s="3">
        <v>43643</v>
      </c>
      <c r="C978" s="2" t="s">
        <v>1921</v>
      </c>
      <c r="D978" t="s">
        <v>55</v>
      </c>
      <c r="E978" s="2">
        <v>5</v>
      </c>
      <c r="F978" s="2">
        <f>_xlfn.XLOOKUP(C978,customers!$A$1:$A$1001,customers!B977:B1977)</f>
        <v>0</v>
      </c>
      <c r="G978" s="2" t="str">
        <f>IF(_xlfn.XLOOKUP(C978,customers!$A$1:$A$1001,customers!$C$1:$C$1001,0)=0,"",(_xlfn.XLOOKUP(C978,customers!$A$1:$A$1001,customers!$C$1:$C$1001,0)))</f>
        <v>kcantor4@gmpg.org</v>
      </c>
      <c r="H978" s="2" t="str">
        <f>_xlfn.XLOOKUP(C978,customers!$A$1:$A$1001,customers!$G$1:$G$1001,,0)</f>
        <v>United States</v>
      </c>
      <c r="I978" t="str" cm="1">
        <f t="array" ref="I978">INDEX(products!$A$1:$G$49,MATCH(orders!$D978,products!$A$1:$A$49,0),MATCH(orders!I$1,products!$A$1:$G$1,0))</f>
        <v>Rob</v>
      </c>
      <c r="J978" t="str" cm="1">
        <f t="array" ref="J978">INDEX(products!$A$1:$G$49,MATCH(orders!$D978,products!$A$1:$A$49,0),MATCH(orders!J$1,products!$A$1:$G$1,0))</f>
        <v>L</v>
      </c>
      <c r="K978" s="6" cm="1">
        <f t="array" ref="K978">INDEX(products!$A$1:$G$49,MATCH(orders!$D978,products!$A$1:$A$49,0),MATCH(orders!K$1,products!$A$1:$G$1,0))</f>
        <v>2.5</v>
      </c>
      <c r="L978" s="4" cm="1">
        <f t="array" ref="L978">INDEX(products!$A$1:$G$49,MATCH(orders!$D978,products!$A$1:$A$49,0),MATCH(orders!L$1,products!$A$1:$G$1,0))</f>
        <v>27.485</v>
      </c>
      <c r="M978" s="4">
        <f t="shared" si="45"/>
        <v>137.425</v>
      </c>
      <c r="N978" t="str">
        <f t="shared" si="46"/>
        <v>Robusta</v>
      </c>
      <c r="O978" t="str">
        <f t="shared" si="47"/>
        <v>Light</v>
      </c>
      <c r="P978" s="5" t="str">
        <f>IF(_xlfn.XLOOKUP(Orders[[#This Row],[Customer ID]],customers!A978:A1977,customers!I978:I1977,"")="Yes","Yes","No")</f>
        <v>Yes</v>
      </c>
    </row>
    <row r="979" spans="1:16">
      <c r="A979" s="2" t="s">
        <v>1922</v>
      </c>
      <c r="B979" s="3">
        <v>44026</v>
      </c>
      <c r="C979" s="2" t="s">
        <v>1923</v>
      </c>
      <c r="D979" t="s">
        <v>234</v>
      </c>
      <c r="E979" s="2">
        <v>5</v>
      </c>
      <c r="F979" s="2">
        <f>_xlfn.XLOOKUP(C979,customers!$A$1:$A$1001,customers!B978:B1978)</f>
        <v>0</v>
      </c>
      <c r="G979" s="2" t="str">
        <f>IF(_xlfn.XLOOKUP(C979,customers!$A$1:$A$1001,customers!$C$1:$C$1001,0)=0,"",(_xlfn.XLOOKUP(C979,customers!$A$1:$A$1001,customers!$C$1:$C$1001,0)))</f>
        <v>mblakemorer5@nsw.gov.au</v>
      </c>
      <c r="H979" s="2" t="str">
        <f>_xlfn.XLOOKUP(C979,customers!$A$1:$A$1001,customers!$G$1:$G$1001,,0)</f>
        <v>United States</v>
      </c>
      <c r="I979" t="str" cm="1">
        <f t="array" ref="I979">INDEX(products!$A$1:$G$49,MATCH(orders!$D979,products!$A$1:$A$49,0),MATCH(orders!I$1,products!$A$1:$G$1,0))</f>
        <v>Rob</v>
      </c>
      <c r="J979" t="str" cm="1">
        <f t="array" ref="J979">INDEX(products!$A$1:$G$49,MATCH(orders!$D979,products!$A$1:$A$49,0),MATCH(orders!J$1,products!$A$1:$G$1,0))</f>
        <v>L</v>
      </c>
      <c r="K979" s="6" cm="1">
        <f t="array" ref="K979">INDEX(products!$A$1:$G$49,MATCH(orders!$D979,products!$A$1:$A$49,0),MATCH(orders!K$1,products!$A$1:$G$1,0))</f>
        <v>1</v>
      </c>
      <c r="L979" s="4" cm="1">
        <f t="array" ref="L979">INDEX(products!$A$1:$G$49,MATCH(orders!$D979,products!$A$1:$A$49,0),MATCH(orders!L$1,products!$A$1:$G$1,0))</f>
        <v>11.95</v>
      </c>
      <c r="M979" s="4">
        <f t="shared" si="45"/>
        <v>59.75</v>
      </c>
      <c r="N979" t="str">
        <f t="shared" si="46"/>
        <v>Robusta</v>
      </c>
      <c r="O979" t="str">
        <f t="shared" si="47"/>
        <v>Light</v>
      </c>
      <c r="P979" s="5" t="str">
        <f>IF(_xlfn.XLOOKUP(Orders[[#This Row],[Customer ID]],customers!A979:A1978,customers!I979:I1978,"")="Yes","Yes","No")</f>
        <v>No</v>
      </c>
    </row>
    <row r="980" spans="1:16">
      <c r="A980" s="2" t="s">
        <v>1924</v>
      </c>
      <c r="B980" s="3">
        <v>43913</v>
      </c>
      <c r="C980" s="2" t="s">
        <v>1915</v>
      </c>
      <c r="D980" t="s">
        <v>237</v>
      </c>
      <c r="E980" s="2">
        <v>3</v>
      </c>
      <c r="F980" s="2">
        <f>_xlfn.XLOOKUP(C980,customers!$A$1:$A$1001,customers!B979:B1979)</f>
        <v>0</v>
      </c>
      <c r="G980" s="2" t="str">
        <f>IF(_xlfn.XLOOKUP(C980,customers!$A$1:$A$1001,customers!$C$1:$C$1001,0)=0,"",(_xlfn.XLOOKUP(C980,customers!$A$1:$A$1001,customers!$C$1:$C$1001,0)))</f>
        <v>ckeaver1@ucoz.com</v>
      </c>
      <c r="H980" s="2" t="str">
        <f>_xlfn.XLOOKUP(C980,customers!$A$1:$A$1001,customers!$G$1:$G$1001,,0)</f>
        <v>United States</v>
      </c>
      <c r="I980" t="str" cm="1">
        <f t="array" ref="I980">INDEX(products!$A$1:$G$49,MATCH(orders!$D980,products!$A$1:$A$49,0),MATCH(orders!I$1,products!$A$1:$G$1,0))</f>
        <v>Ara</v>
      </c>
      <c r="J980" t="str" cm="1">
        <f t="array" ref="J980">INDEX(products!$A$1:$G$49,MATCH(orders!$D980,products!$A$1:$A$49,0),MATCH(orders!J$1,products!$A$1:$G$1,0))</f>
        <v>L</v>
      </c>
      <c r="K980" s="6" cm="1">
        <f t="array" ref="K980">INDEX(products!$A$1:$G$49,MATCH(orders!$D980,products!$A$1:$A$49,0),MATCH(orders!K$1,products!$A$1:$G$1,0))</f>
        <v>0.5</v>
      </c>
      <c r="L980" s="4" cm="1">
        <f t="array" ref="L980">INDEX(products!$A$1:$G$49,MATCH(orders!$D980,products!$A$1:$A$49,0),MATCH(orders!L$1,products!$A$1:$G$1,0))</f>
        <v>7.77</v>
      </c>
      <c r="M980" s="4">
        <f t="shared" si="45"/>
        <v>23.31</v>
      </c>
      <c r="N980" t="str">
        <f t="shared" si="46"/>
        <v>Arabica</v>
      </c>
      <c r="O980" t="str">
        <f t="shared" si="47"/>
        <v>Light</v>
      </c>
      <c r="P980" s="5" t="str">
        <f>IF(_xlfn.XLOOKUP(Orders[[#This Row],[Customer ID]],customers!A980:A1979,customers!I980:I1979,"")="Yes","Yes","No")</f>
        <v>No</v>
      </c>
    </row>
    <row r="981" spans="1:16">
      <c r="A981" s="2" t="s">
        <v>1925</v>
      </c>
      <c r="B981" s="3">
        <v>43856</v>
      </c>
      <c r="C981" s="2" t="s">
        <v>1926</v>
      </c>
      <c r="D981" t="s">
        <v>191</v>
      </c>
      <c r="E981" s="2">
        <v>2</v>
      </c>
      <c r="F981" s="2">
        <f>_xlfn.XLOOKUP(C981,customers!$A$1:$A$1001,customers!B980:B1980)</f>
        <v>0</v>
      </c>
      <c r="G981" s="2" t="str">
        <f>IF(_xlfn.XLOOKUP(C981,customers!$A$1:$A$1001,customers!$C$1:$C$1001,0)=0,"",(_xlfn.XLOOKUP(C981,customers!$A$1:$A$1001,customers!$C$1:$C$1001,0)))</f>
        <v/>
      </c>
      <c r="H981" s="2" t="str">
        <f>_xlfn.XLOOKUP(C981,customers!$A$1:$A$1001,customers!$G$1:$G$1001,,0)</f>
        <v>United States</v>
      </c>
      <c r="I981" t="str" cm="1">
        <f t="array" ref="I981">INDEX(products!$A$1:$G$49,MATCH(orders!$D981,products!$A$1:$A$49,0),MATCH(orders!I$1,products!$A$1:$G$1,0))</f>
        <v>Rob</v>
      </c>
      <c r="J981" t="str" cm="1">
        <f t="array" ref="J981">INDEX(products!$A$1:$G$49,MATCH(orders!$D981,products!$A$1:$A$49,0),MATCH(orders!J$1,products!$A$1:$G$1,0))</f>
        <v>D</v>
      </c>
      <c r="K981" s="6" cm="1">
        <f t="array" ref="K981">INDEX(products!$A$1:$G$49,MATCH(orders!$D981,products!$A$1:$A$49,0),MATCH(orders!K$1,products!$A$1:$G$1,0))</f>
        <v>0.5</v>
      </c>
      <c r="L981" s="4" cm="1">
        <f t="array" ref="L981">INDEX(products!$A$1:$G$49,MATCH(orders!$D981,products!$A$1:$A$49,0),MATCH(orders!L$1,products!$A$1:$G$1,0))</f>
        <v>5.37</v>
      </c>
      <c r="M981" s="4">
        <f t="shared" si="45"/>
        <v>10.74</v>
      </c>
      <c r="N981" t="str">
        <f t="shared" si="46"/>
        <v>Robusta</v>
      </c>
      <c r="O981" t="str">
        <f t="shared" si="47"/>
        <v>Dark</v>
      </c>
      <c r="P981" s="5" t="str">
        <f>IF(_xlfn.XLOOKUP(Orders[[#This Row],[Customer ID]],customers!A981:A1980,customers!I981:I1980,"")="Yes","Yes","No")</f>
        <v>No</v>
      </c>
    </row>
    <row r="982" spans="1:16">
      <c r="A982" s="2" t="s">
        <v>1927</v>
      </c>
      <c r="B982" s="3">
        <v>43982</v>
      </c>
      <c r="C982" s="2" t="s">
        <v>1928</v>
      </c>
      <c r="D982" t="s">
        <v>575</v>
      </c>
      <c r="E982" s="2">
        <v>6</v>
      </c>
      <c r="F982" s="2">
        <f>_xlfn.XLOOKUP(C982,customers!$A$1:$A$1001,customers!B981:B1981)</f>
        <v>0</v>
      </c>
      <c r="G982" s="2" t="str">
        <f>IF(_xlfn.XLOOKUP(C982,customers!$A$1:$A$1001,customers!$C$1:$C$1001,0)=0,"",(_xlfn.XLOOKUP(C982,customers!$A$1:$A$1001,customers!$C$1:$C$1001,0)))</f>
        <v/>
      </c>
      <c r="H982" s="2" t="str">
        <f>_xlfn.XLOOKUP(C982,customers!$A$1:$A$1001,customers!$G$1:$G$1001,,0)</f>
        <v>United States</v>
      </c>
      <c r="I982" t="str" cm="1">
        <f t="array" ref="I982">INDEX(products!$A$1:$G$49,MATCH(orders!$D982,products!$A$1:$A$49,0),MATCH(orders!I$1,products!$A$1:$G$1,0))</f>
        <v>Exc</v>
      </c>
      <c r="J982" t="str" cm="1">
        <f t="array" ref="J982">INDEX(products!$A$1:$G$49,MATCH(orders!$D982,products!$A$1:$A$49,0),MATCH(orders!J$1,products!$A$1:$G$1,0))</f>
        <v>D</v>
      </c>
      <c r="K982" s="6" cm="1">
        <f t="array" ref="K982">INDEX(products!$A$1:$G$49,MATCH(orders!$D982,products!$A$1:$A$49,0),MATCH(orders!K$1,products!$A$1:$G$1,0))</f>
        <v>2.5</v>
      </c>
      <c r="L982" s="4" cm="1">
        <f t="array" ref="L982">INDEX(products!$A$1:$G$49,MATCH(orders!$D982,products!$A$1:$A$49,0),MATCH(orders!L$1,products!$A$1:$G$1,0))</f>
        <v>27.945</v>
      </c>
      <c r="M982" s="4">
        <f t="shared" si="45"/>
        <v>167.67</v>
      </c>
      <c r="N982" t="str">
        <f t="shared" si="46"/>
        <v>Excelsa</v>
      </c>
      <c r="O982" t="str">
        <f t="shared" si="47"/>
        <v>Dark</v>
      </c>
      <c r="P982" s="5" t="str">
        <f>IF(_xlfn.XLOOKUP(Orders[[#This Row],[Customer ID]],customers!A982:A1981,customers!I982:I1981,"")="Yes","Yes","No")</f>
        <v>Yes</v>
      </c>
    </row>
    <row r="983" spans="1:16">
      <c r="A983" s="2" t="s">
        <v>1929</v>
      </c>
      <c r="B983" s="3">
        <v>44397</v>
      </c>
      <c r="C983" s="2" t="s">
        <v>1930</v>
      </c>
      <c r="D983" t="s">
        <v>96</v>
      </c>
      <c r="E983" s="2">
        <v>6</v>
      </c>
      <c r="F983" s="2">
        <f>_xlfn.XLOOKUP(C983,customers!$A$1:$A$1001,customers!B982:B1982)</f>
        <v>0</v>
      </c>
      <c r="G983" s="2" t="str">
        <f>IF(_xlfn.XLOOKUP(C983,customers!$A$1:$A$1001,customers!$C$1:$C$1001,0)=0,"",(_xlfn.XLOOKUP(C983,customers!$A$1:$A$1001,customers!$C$1:$C$1001,0)))</f>
        <v>cbernardotr9@wix.com</v>
      </c>
      <c r="H983" s="2" t="str">
        <f>_xlfn.XLOOKUP(C983,customers!$A$1:$A$1001,customers!$G$1:$G$1001,,0)</f>
        <v>United States</v>
      </c>
      <c r="I983" t="str" cm="1">
        <f t="array" ref="I983">INDEX(products!$A$1:$G$49,MATCH(orders!$D983,products!$A$1:$A$49,0),MATCH(orders!I$1,products!$A$1:$G$1,0))</f>
        <v>Exc</v>
      </c>
      <c r="J983" t="str" cm="1">
        <f t="array" ref="J983">INDEX(products!$A$1:$G$49,MATCH(orders!$D983,products!$A$1:$A$49,0),MATCH(orders!J$1,products!$A$1:$G$1,0))</f>
        <v>D</v>
      </c>
      <c r="K983" s="6" cm="1">
        <f t="array" ref="K983">INDEX(products!$A$1:$G$49,MATCH(orders!$D983,products!$A$1:$A$49,0),MATCH(orders!K$1,products!$A$1:$G$1,0))</f>
        <v>0.2</v>
      </c>
      <c r="L983" s="4" cm="1">
        <f t="array" ref="L983">INDEX(products!$A$1:$G$49,MATCH(orders!$D983,products!$A$1:$A$49,0),MATCH(orders!L$1,products!$A$1:$G$1,0))</f>
        <v>3.645</v>
      </c>
      <c r="M983" s="4">
        <f t="shared" si="45"/>
        <v>21.87</v>
      </c>
      <c r="N983" t="str">
        <f t="shared" si="46"/>
        <v>Excelsa</v>
      </c>
      <c r="O983" t="str">
        <f t="shared" si="47"/>
        <v>Dark</v>
      </c>
      <c r="P983" s="5" t="str">
        <f>IF(_xlfn.XLOOKUP(Orders[[#This Row],[Customer ID]],customers!A983:A1982,customers!I983:I1982,"")="Yes","Yes","No")</f>
        <v>Yes</v>
      </c>
    </row>
    <row r="984" spans="1:16">
      <c r="A984" s="2" t="s">
        <v>1931</v>
      </c>
      <c r="B984" s="3">
        <v>44785</v>
      </c>
      <c r="C984" s="2" t="s">
        <v>1932</v>
      </c>
      <c r="D984" t="s">
        <v>234</v>
      </c>
      <c r="E984" s="2">
        <v>2</v>
      </c>
      <c r="F984" s="2">
        <f>_xlfn.XLOOKUP(C984,customers!$A$1:$A$1001,customers!B983:B1983)</f>
        <v>0</v>
      </c>
      <c r="G984" s="2" t="str">
        <f>IF(_xlfn.XLOOKUP(C984,customers!$A$1:$A$1001,customers!$C$1:$C$1001,0)=0,"",(_xlfn.XLOOKUP(C984,customers!$A$1:$A$1001,customers!$C$1:$C$1001,0)))</f>
        <v>kkemeryra@t.co</v>
      </c>
      <c r="H984" s="2" t="str">
        <f>_xlfn.XLOOKUP(C984,customers!$A$1:$A$1001,customers!$G$1:$G$1001,,0)</f>
        <v>United States</v>
      </c>
      <c r="I984" t="str" cm="1">
        <f t="array" ref="I984">INDEX(products!$A$1:$G$49,MATCH(orders!$D984,products!$A$1:$A$49,0),MATCH(orders!I$1,products!$A$1:$G$1,0))</f>
        <v>Rob</v>
      </c>
      <c r="J984" t="str" cm="1">
        <f t="array" ref="J984">INDEX(products!$A$1:$G$49,MATCH(orders!$D984,products!$A$1:$A$49,0),MATCH(orders!J$1,products!$A$1:$G$1,0))</f>
        <v>L</v>
      </c>
      <c r="K984" s="6" cm="1">
        <f t="array" ref="K984">INDEX(products!$A$1:$G$49,MATCH(orders!$D984,products!$A$1:$A$49,0),MATCH(orders!K$1,products!$A$1:$G$1,0))</f>
        <v>1</v>
      </c>
      <c r="L984" s="4" cm="1">
        <f t="array" ref="L984">INDEX(products!$A$1:$G$49,MATCH(orders!$D984,products!$A$1:$A$49,0),MATCH(orders!L$1,products!$A$1:$G$1,0))</f>
        <v>11.95</v>
      </c>
      <c r="M984" s="4">
        <f t="shared" si="45"/>
        <v>23.9</v>
      </c>
      <c r="N984" t="str">
        <f t="shared" si="46"/>
        <v>Robusta</v>
      </c>
      <c r="O984" t="str">
        <f t="shared" si="47"/>
        <v>Light</v>
      </c>
      <c r="P984" s="5" t="str">
        <f>IF(_xlfn.XLOOKUP(Orders[[#This Row],[Customer ID]],customers!A984:A1983,customers!I984:I1983,"")="Yes","Yes","No")</f>
        <v>Yes</v>
      </c>
    </row>
    <row r="985" spans="1:16">
      <c r="A985" s="2" t="s">
        <v>1933</v>
      </c>
      <c r="B985" s="3">
        <v>43831</v>
      </c>
      <c r="C985" s="2" t="s">
        <v>1934</v>
      </c>
      <c r="D985" t="s">
        <v>89</v>
      </c>
      <c r="E985" s="2">
        <v>2</v>
      </c>
      <c r="F985" s="2">
        <f>_xlfn.XLOOKUP(C985,customers!$A$1:$A$1001,customers!B984:B1984)</f>
        <v>0</v>
      </c>
      <c r="G985" s="2" t="str">
        <f>IF(_xlfn.XLOOKUP(C985,customers!$A$1:$A$1001,customers!$C$1:$C$1001,0)=0,"",(_xlfn.XLOOKUP(C985,customers!$A$1:$A$1001,customers!$C$1:$C$1001,0)))</f>
        <v>fparlotrb@forbes.com</v>
      </c>
      <c r="H985" s="2" t="str">
        <f>_xlfn.XLOOKUP(C985,customers!$A$1:$A$1001,customers!$G$1:$G$1001,,0)</f>
        <v>United States</v>
      </c>
      <c r="I985" t="str" cm="1">
        <f t="array" ref="I985">INDEX(products!$A$1:$G$49,MATCH(orders!$D985,products!$A$1:$A$49,0),MATCH(orders!I$1,products!$A$1:$G$1,0))</f>
        <v>Ara</v>
      </c>
      <c r="J985" t="str" cm="1">
        <f t="array" ref="J985">INDEX(products!$A$1:$G$49,MATCH(orders!$D985,products!$A$1:$A$49,0),MATCH(orders!J$1,products!$A$1:$G$1,0))</f>
        <v>M</v>
      </c>
      <c r="K985" s="6" cm="1">
        <f t="array" ref="K985">INDEX(products!$A$1:$G$49,MATCH(orders!$D985,products!$A$1:$A$49,0),MATCH(orders!K$1,products!$A$1:$G$1,0))</f>
        <v>0.2</v>
      </c>
      <c r="L985" s="4" cm="1">
        <f t="array" ref="L985">INDEX(products!$A$1:$G$49,MATCH(orders!$D985,products!$A$1:$A$49,0),MATCH(orders!L$1,products!$A$1:$G$1,0))</f>
        <v>3.375</v>
      </c>
      <c r="M985" s="4">
        <f t="shared" si="45"/>
        <v>6.75</v>
      </c>
      <c r="N985" t="str">
        <f t="shared" si="46"/>
        <v>Arabica</v>
      </c>
      <c r="O985" t="str">
        <f t="shared" si="47"/>
        <v>Medium</v>
      </c>
      <c r="P985" s="5" t="str">
        <f>IF(_xlfn.XLOOKUP(Orders[[#This Row],[Customer ID]],customers!A985:A1984,customers!I985:I1984,"")="Yes","Yes","No")</f>
        <v>Yes</v>
      </c>
    </row>
    <row r="986" spans="1:16">
      <c r="A986" s="2" t="s">
        <v>1935</v>
      </c>
      <c r="B986" s="3">
        <v>44214</v>
      </c>
      <c r="C986" s="2" t="s">
        <v>1936</v>
      </c>
      <c r="D986" t="s">
        <v>157</v>
      </c>
      <c r="E986" s="2">
        <v>1</v>
      </c>
      <c r="F986" s="2">
        <f>_xlfn.XLOOKUP(C986,customers!$A$1:$A$1001,customers!B985:B1985)</f>
        <v>0</v>
      </c>
      <c r="G986" s="2" t="str">
        <f>IF(_xlfn.XLOOKUP(C986,customers!$A$1:$A$1001,customers!$C$1:$C$1001,0)=0,"",(_xlfn.XLOOKUP(C986,customers!$A$1:$A$1001,customers!$C$1:$C$1001,0)))</f>
        <v>rcheakrc@tripadvisor.com</v>
      </c>
      <c r="H986" s="2" t="str">
        <f>_xlfn.XLOOKUP(C986,customers!$A$1:$A$1001,customers!$G$1:$G$1001,,0)</f>
        <v>Ireland</v>
      </c>
      <c r="I986" t="str" cm="1">
        <f t="array" ref="I986">INDEX(products!$A$1:$G$49,MATCH(orders!$D986,products!$A$1:$A$49,0),MATCH(orders!I$1,products!$A$1:$G$1,0))</f>
        <v>Exc</v>
      </c>
      <c r="J986" t="str" cm="1">
        <f t="array" ref="J986">INDEX(products!$A$1:$G$49,MATCH(orders!$D986,products!$A$1:$A$49,0),MATCH(orders!J$1,products!$A$1:$G$1,0))</f>
        <v>M</v>
      </c>
      <c r="K986" s="6" cm="1">
        <f t="array" ref="K986">INDEX(products!$A$1:$G$49,MATCH(orders!$D986,products!$A$1:$A$49,0),MATCH(orders!K$1,products!$A$1:$G$1,0))</f>
        <v>2.5</v>
      </c>
      <c r="L986" s="4" cm="1">
        <f t="array" ref="L986">INDEX(products!$A$1:$G$49,MATCH(orders!$D986,products!$A$1:$A$49,0),MATCH(orders!L$1,products!$A$1:$G$1,0))</f>
        <v>31.625</v>
      </c>
      <c r="M986" s="4">
        <f t="shared" si="45"/>
        <v>31.625</v>
      </c>
      <c r="N986" t="str">
        <f t="shared" si="46"/>
        <v>Excelsa</v>
      </c>
      <c r="O986" t="str">
        <f t="shared" si="47"/>
        <v>Medium</v>
      </c>
      <c r="P986" s="5" t="str">
        <f>IF(_xlfn.XLOOKUP(Orders[[#This Row],[Customer ID]],customers!A986:A1985,customers!I986:I1985,"")="Yes","Yes","No")</f>
        <v>Yes</v>
      </c>
    </row>
    <row r="987" spans="1:16">
      <c r="A987" s="2" t="s">
        <v>1937</v>
      </c>
      <c r="B987" s="3">
        <v>44561</v>
      </c>
      <c r="C987" s="2" t="s">
        <v>1938</v>
      </c>
      <c r="D987" t="s">
        <v>234</v>
      </c>
      <c r="E987" s="2">
        <v>4</v>
      </c>
      <c r="F987" s="2">
        <f>_xlfn.XLOOKUP(C987,customers!$A$1:$A$1001,customers!B986:B1986)</f>
        <v>0</v>
      </c>
      <c r="G987" s="2" t="str">
        <f>IF(_xlfn.XLOOKUP(C987,customers!$A$1:$A$1001,customers!$C$1:$C$1001,0)=0,"",(_xlfn.XLOOKUP(C987,customers!$A$1:$A$1001,customers!$C$1:$C$1001,0)))</f>
        <v>kogeneayrd@utexas.edu</v>
      </c>
      <c r="H987" s="2" t="str">
        <f>_xlfn.XLOOKUP(C987,customers!$A$1:$A$1001,customers!$G$1:$G$1001,,0)</f>
        <v>United States</v>
      </c>
      <c r="I987" t="str" cm="1">
        <f t="array" ref="I987">INDEX(products!$A$1:$G$49,MATCH(orders!$D987,products!$A$1:$A$49,0),MATCH(orders!I$1,products!$A$1:$G$1,0))</f>
        <v>Rob</v>
      </c>
      <c r="J987" t="str" cm="1">
        <f t="array" ref="J987">INDEX(products!$A$1:$G$49,MATCH(orders!$D987,products!$A$1:$A$49,0),MATCH(orders!J$1,products!$A$1:$G$1,0))</f>
        <v>L</v>
      </c>
      <c r="K987" s="6" cm="1">
        <f t="array" ref="K987">INDEX(products!$A$1:$G$49,MATCH(orders!$D987,products!$A$1:$A$49,0),MATCH(orders!K$1,products!$A$1:$G$1,0))</f>
        <v>1</v>
      </c>
      <c r="L987" s="4" cm="1">
        <f t="array" ref="L987">INDEX(products!$A$1:$G$49,MATCH(orders!$D987,products!$A$1:$A$49,0),MATCH(orders!L$1,products!$A$1:$G$1,0))</f>
        <v>11.95</v>
      </c>
      <c r="M987" s="4">
        <f t="shared" si="45"/>
        <v>47.8</v>
      </c>
      <c r="N987" t="str">
        <f t="shared" si="46"/>
        <v>Robusta</v>
      </c>
      <c r="O987" t="str">
        <f t="shared" si="47"/>
        <v>Light</v>
      </c>
      <c r="P987" s="5" t="str">
        <f>IF(_xlfn.XLOOKUP(Orders[[#This Row],[Customer ID]],customers!A987:A1986,customers!I987:I1986,"")="Yes","Yes","No")</f>
        <v>No</v>
      </c>
    </row>
    <row r="988" spans="1:16">
      <c r="A988" s="2" t="s">
        <v>1939</v>
      </c>
      <c r="B988" s="3">
        <v>43955</v>
      </c>
      <c r="C988" s="2" t="s">
        <v>1940</v>
      </c>
      <c r="D988" t="s">
        <v>242</v>
      </c>
      <c r="E988" s="2">
        <v>1</v>
      </c>
      <c r="F988" s="2">
        <f>_xlfn.XLOOKUP(C988,customers!$A$1:$A$1001,customers!B987:B1987)</f>
        <v>0</v>
      </c>
      <c r="G988" s="2" t="str">
        <f>IF(_xlfn.XLOOKUP(C988,customers!$A$1:$A$1001,customers!$C$1:$C$1001,0)=0,"",(_xlfn.XLOOKUP(C988,customers!$A$1:$A$1001,customers!$C$1:$C$1001,0)))</f>
        <v>cayrere@symantec.com</v>
      </c>
      <c r="H988" s="2" t="str">
        <f>_xlfn.XLOOKUP(C988,customers!$A$1:$A$1001,customers!$G$1:$G$1001,,0)</f>
        <v>United States</v>
      </c>
      <c r="I988" t="str" cm="1">
        <f t="array" ref="I988">INDEX(products!$A$1:$G$49,MATCH(orders!$D988,products!$A$1:$A$49,0),MATCH(orders!I$1,products!$A$1:$G$1,0))</f>
        <v>Lib</v>
      </c>
      <c r="J988" t="str" cm="1">
        <f t="array" ref="J988">INDEX(products!$A$1:$G$49,MATCH(orders!$D988,products!$A$1:$A$49,0),MATCH(orders!J$1,products!$A$1:$G$1,0))</f>
        <v>M</v>
      </c>
      <c r="K988" s="6" cm="1">
        <f t="array" ref="K988">INDEX(products!$A$1:$G$49,MATCH(orders!$D988,products!$A$1:$A$49,0),MATCH(orders!K$1,products!$A$1:$G$1,0))</f>
        <v>2.5</v>
      </c>
      <c r="L988" s="4" cm="1">
        <f t="array" ref="L988">INDEX(products!$A$1:$G$49,MATCH(orders!$D988,products!$A$1:$A$49,0),MATCH(orders!L$1,products!$A$1:$G$1,0))</f>
        <v>33.465</v>
      </c>
      <c r="M988" s="4">
        <f t="shared" si="45"/>
        <v>33.465</v>
      </c>
      <c r="N988" t="str">
        <f t="shared" si="46"/>
        <v>Liberica</v>
      </c>
      <c r="O988" t="str">
        <f t="shared" si="47"/>
        <v>Medium</v>
      </c>
      <c r="P988" s="5" t="str">
        <f>IF(_xlfn.XLOOKUP(Orders[[#This Row],[Customer ID]],customers!A988:A1987,customers!I988:I1987,"")="Yes","Yes","No")</f>
        <v>No</v>
      </c>
    </row>
    <row r="989" spans="1:16">
      <c r="A989" s="2" t="s">
        <v>1941</v>
      </c>
      <c r="B989" s="3">
        <v>44247</v>
      </c>
      <c r="C989" s="2" t="s">
        <v>1942</v>
      </c>
      <c r="D989" t="s">
        <v>117</v>
      </c>
      <c r="E989" s="2">
        <v>5</v>
      </c>
      <c r="F989" s="2">
        <f>_xlfn.XLOOKUP(C989,customers!$A$1:$A$1001,customers!B988:B1988)</f>
        <v>0</v>
      </c>
      <c r="G989" s="2" t="str">
        <f>IF(_xlfn.XLOOKUP(C989,customers!$A$1:$A$1001,customers!$C$1:$C$1001,0)=0,"",(_xlfn.XLOOKUP(C989,customers!$A$1:$A$1001,customers!$C$1:$C$1001,0)))</f>
        <v>lkynetonrf@macromedia.com</v>
      </c>
      <c r="H989" s="2" t="str">
        <f>_xlfn.XLOOKUP(C989,customers!$A$1:$A$1001,customers!$G$1:$G$1001,,0)</f>
        <v>United Kingdom</v>
      </c>
      <c r="I989" t="str" cm="1">
        <f t="array" ref="I989">INDEX(products!$A$1:$G$49,MATCH(orders!$D989,products!$A$1:$A$49,0),MATCH(orders!I$1,products!$A$1:$G$1,0))</f>
        <v>Ara</v>
      </c>
      <c r="J989" t="str" cm="1">
        <f t="array" ref="J989">INDEX(products!$A$1:$G$49,MATCH(orders!$D989,products!$A$1:$A$49,0),MATCH(orders!J$1,products!$A$1:$G$1,0))</f>
        <v>D</v>
      </c>
      <c r="K989" s="6" cm="1">
        <f t="array" ref="K989">INDEX(products!$A$1:$G$49,MATCH(orders!$D989,products!$A$1:$A$49,0),MATCH(orders!K$1,products!$A$1:$G$1,0))</f>
        <v>0.5</v>
      </c>
      <c r="L989" s="4" cm="1">
        <f t="array" ref="L989">INDEX(products!$A$1:$G$49,MATCH(orders!$D989,products!$A$1:$A$49,0),MATCH(orders!L$1,products!$A$1:$G$1,0))</f>
        <v>5.97</v>
      </c>
      <c r="M989" s="4">
        <f t="shared" si="45"/>
        <v>29.85</v>
      </c>
      <c r="N989" t="str">
        <f t="shared" si="46"/>
        <v>Arabica</v>
      </c>
      <c r="O989" t="str">
        <f t="shared" si="47"/>
        <v>Dark</v>
      </c>
      <c r="P989" s="5" t="str">
        <f>IF(_xlfn.XLOOKUP(Orders[[#This Row],[Customer ID]],customers!A989:A1988,customers!I989:I1988,"")="Yes","Yes","No")</f>
        <v>Yes</v>
      </c>
    </row>
    <row r="990" spans="1:16">
      <c r="A990" s="2" t="s">
        <v>1943</v>
      </c>
      <c r="B990" s="3">
        <v>43897</v>
      </c>
      <c r="C990" s="2" t="s">
        <v>1944</v>
      </c>
      <c r="D990" t="s">
        <v>47</v>
      </c>
      <c r="E990" s="2">
        <v>3</v>
      </c>
      <c r="F990" s="2">
        <f>_xlfn.XLOOKUP(C990,customers!$A$1:$A$1001,customers!B989:B1989)</f>
        <v>0</v>
      </c>
      <c r="G990" s="2" t="str">
        <f>IF(_xlfn.XLOOKUP(C990,customers!$A$1:$A$1001,customers!$C$1:$C$1001,0)=0,"",(_xlfn.XLOOKUP(C990,customers!$A$1:$A$1001,customers!$C$1:$C$1001,0)))</f>
        <v/>
      </c>
      <c r="H990" s="2" t="str">
        <f>_xlfn.XLOOKUP(C990,customers!$A$1:$A$1001,customers!$G$1:$G$1001,,0)</f>
        <v>United Kingdom</v>
      </c>
      <c r="I990" t="str" cm="1">
        <f t="array" ref="I990">INDEX(products!$A$1:$G$49,MATCH(orders!$D990,products!$A$1:$A$49,0),MATCH(orders!I$1,products!$A$1:$G$1,0))</f>
        <v>Rob</v>
      </c>
      <c r="J990" t="str" cm="1">
        <f t="array" ref="J990">INDEX(products!$A$1:$G$49,MATCH(orders!$D990,products!$A$1:$A$49,0),MATCH(orders!J$1,products!$A$1:$G$1,0))</f>
        <v>M</v>
      </c>
      <c r="K990" s="6" cm="1">
        <f t="array" ref="K990">INDEX(products!$A$1:$G$49,MATCH(orders!$D990,products!$A$1:$A$49,0),MATCH(orders!K$1,products!$A$1:$G$1,0))</f>
        <v>1</v>
      </c>
      <c r="L990" s="4" cm="1">
        <f t="array" ref="L990">INDEX(products!$A$1:$G$49,MATCH(orders!$D990,products!$A$1:$A$49,0),MATCH(orders!L$1,products!$A$1:$G$1,0))</f>
        <v>9.95</v>
      </c>
      <c r="M990" s="4">
        <f t="shared" si="45"/>
        <v>29.85</v>
      </c>
      <c r="N990" t="str">
        <f t="shared" si="46"/>
        <v>Robusta</v>
      </c>
      <c r="O990" t="str">
        <f t="shared" si="47"/>
        <v>Medium</v>
      </c>
      <c r="P990" s="5" t="str">
        <f>IF(_xlfn.XLOOKUP(Orders[[#This Row],[Customer ID]],customers!A990:A1989,customers!I990:I1989,"")="Yes","Yes","No")</f>
        <v>Yes</v>
      </c>
    </row>
    <row r="991" spans="1:16">
      <c r="A991" s="2" t="s">
        <v>1945</v>
      </c>
      <c r="B991" s="3">
        <v>43560</v>
      </c>
      <c r="C991" s="2" t="s">
        <v>1946</v>
      </c>
      <c r="D991" t="s">
        <v>216</v>
      </c>
      <c r="E991" s="2">
        <v>6</v>
      </c>
      <c r="F991" s="2">
        <f>_xlfn.XLOOKUP(C991,customers!$A$1:$A$1001,customers!B990:B1990)</f>
        <v>0</v>
      </c>
      <c r="G991" s="2" t="str">
        <f>IF(_xlfn.XLOOKUP(C991,customers!$A$1:$A$1001,customers!$C$1:$C$1001,0)=0,"",(_xlfn.XLOOKUP(C991,customers!$A$1:$A$1001,customers!$C$1:$C$1001,0)))</f>
        <v/>
      </c>
      <c r="H991" s="2" t="str">
        <f>_xlfn.XLOOKUP(C991,customers!$A$1:$A$1001,customers!$G$1:$G$1001,,0)</f>
        <v>United States</v>
      </c>
      <c r="I991" t="str" cm="1">
        <f t="array" ref="I991">INDEX(products!$A$1:$G$49,MATCH(orders!$D991,products!$A$1:$A$49,0),MATCH(orders!I$1,products!$A$1:$G$1,0))</f>
        <v>Ara</v>
      </c>
      <c r="J991" t="str" cm="1">
        <f t="array" ref="J991">INDEX(products!$A$1:$G$49,MATCH(orders!$D991,products!$A$1:$A$49,0),MATCH(orders!J$1,products!$A$1:$G$1,0))</f>
        <v>M</v>
      </c>
      <c r="K991" s="6" cm="1">
        <f t="array" ref="K991">INDEX(products!$A$1:$G$49,MATCH(orders!$D991,products!$A$1:$A$49,0),MATCH(orders!K$1,products!$A$1:$G$1,0))</f>
        <v>2.5</v>
      </c>
      <c r="L991" s="4" cm="1">
        <f t="array" ref="L991">INDEX(products!$A$1:$G$49,MATCH(orders!$D991,products!$A$1:$A$49,0),MATCH(orders!L$1,products!$A$1:$G$1,0))</f>
        <v>25.875</v>
      </c>
      <c r="M991" s="4">
        <f t="shared" si="45"/>
        <v>155.25</v>
      </c>
      <c r="N991" t="str">
        <f t="shared" si="46"/>
        <v>Arabica</v>
      </c>
      <c r="O991" t="str">
        <f t="shared" si="47"/>
        <v>Medium</v>
      </c>
      <c r="P991" s="5" t="str">
        <f>IF(_xlfn.XLOOKUP(Orders[[#This Row],[Customer ID]],customers!A991:A1990,customers!I991:I1990,"")="Yes","Yes","No")</f>
        <v>Yes</v>
      </c>
    </row>
    <row r="992" spans="1:16">
      <c r="A992" s="2" t="s">
        <v>1947</v>
      </c>
      <c r="B992" s="3">
        <v>44718</v>
      </c>
      <c r="C992" s="2" t="s">
        <v>1948</v>
      </c>
      <c r="D992" t="s">
        <v>96</v>
      </c>
      <c r="E992" s="2">
        <v>5</v>
      </c>
      <c r="F992" s="2">
        <f>_xlfn.XLOOKUP(C992,customers!$A$1:$A$1001,customers!B991:B1991)</f>
        <v>0</v>
      </c>
      <c r="G992" s="2" t="str">
        <f>IF(_xlfn.XLOOKUP(C992,customers!$A$1:$A$1001,customers!$C$1:$C$1001,0)=0,"",(_xlfn.XLOOKUP(C992,customers!$A$1:$A$1001,customers!$C$1:$C$1001,0)))</f>
        <v/>
      </c>
      <c r="H992" s="2" t="str">
        <f>_xlfn.XLOOKUP(C992,customers!$A$1:$A$1001,customers!$G$1:$G$1001,,0)</f>
        <v>United States</v>
      </c>
      <c r="I992" t="str" cm="1">
        <f t="array" ref="I992">INDEX(products!$A$1:$G$49,MATCH(orders!$D992,products!$A$1:$A$49,0),MATCH(orders!I$1,products!$A$1:$G$1,0))</f>
        <v>Exc</v>
      </c>
      <c r="J992" t="str" cm="1">
        <f t="array" ref="J992">INDEX(products!$A$1:$G$49,MATCH(orders!$D992,products!$A$1:$A$49,0),MATCH(orders!J$1,products!$A$1:$G$1,0))</f>
        <v>D</v>
      </c>
      <c r="K992" s="6" cm="1">
        <f t="array" ref="K992">INDEX(products!$A$1:$G$49,MATCH(orders!$D992,products!$A$1:$A$49,0),MATCH(orders!K$1,products!$A$1:$G$1,0))</f>
        <v>0.2</v>
      </c>
      <c r="L992" s="4" cm="1">
        <f t="array" ref="L992">INDEX(products!$A$1:$G$49,MATCH(orders!$D992,products!$A$1:$A$49,0),MATCH(orders!L$1,products!$A$1:$G$1,0))</f>
        <v>3.645</v>
      </c>
      <c r="M992" s="4">
        <f t="shared" si="45"/>
        <v>18.225</v>
      </c>
      <c r="N992" t="str">
        <f t="shared" si="46"/>
        <v>Excelsa</v>
      </c>
      <c r="O992" t="str">
        <f t="shared" si="47"/>
        <v>Dark</v>
      </c>
      <c r="P992" s="5" t="str">
        <f>IF(_xlfn.XLOOKUP(Orders[[#This Row],[Customer ID]],customers!A992:A1991,customers!I992:I1991,"")="Yes","Yes","No")</f>
        <v>No</v>
      </c>
    </row>
    <row r="993" spans="1:16">
      <c r="A993" s="2" t="s">
        <v>1947</v>
      </c>
      <c r="B993" s="3">
        <v>44718</v>
      </c>
      <c r="C993" s="2" t="s">
        <v>1948</v>
      </c>
      <c r="D993" t="s">
        <v>168</v>
      </c>
      <c r="E993" s="2">
        <v>2</v>
      </c>
      <c r="F993" s="2">
        <f>_xlfn.XLOOKUP(C993,customers!$A$1:$A$1001,customers!B992:B1992)</f>
        <v>0</v>
      </c>
      <c r="G993" s="2" t="str">
        <f>IF(_xlfn.XLOOKUP(C993,customers!$A$1:$A$1001,customers!$C$1:$C$1001,0)=0,"",(_xlfn.XLOOKUP(C993,customers!$A$1:$A$1001,customers!$C$1:$C$1001,0)))</f>
        <v/>
      </c>
      <c r="H993" s="2" t="str">
        <f>_xlfn.XLOOKUP(C993,customers!$A$1:$A$1001,customers!$G$1:$G$1001,,0)</f>
        <v>United States</v>
      </c>
      <c r="I993" t="str" cm="1">
        <f t="array" ref="I993">INDEX(products!$A$1:$G$49,MATCH(orders!$D993,products!$A$1:$A$49,0),MATCH(orders!I$1,products!$A$1:$G$1,0))</f>
        <v>Lib</v>
      </c>
      <c r="J993" t="str" cm="1">
        <f t="array" ref="J993">INDEX(products!$A$1:$G$49,MATCH(orders!$D993,products!$A$1:$A$49,0),MATCH(orders!J$1,products!$A$1:$G$1,0))</f>
        <v>D</v>
      </c>
      <c r="K993" s="6" cm="1">
        <f t="array" ref="K993">INDEX(products!$A$1:$G$49,MATCH(orders!$D993,products!$A$1:$A$49,0),MATCH(orders!K$1,products!$A$1:$G$1,0))</f>
        <v>0.5</v>
      </c>
      <c r="L993" s="4" cm="1">
        <f t="array" ref="L993">INDEX(products!$A$1:$G$49,MATCH(orders!$D993,products!$A$1:$A$49,0),MATCH(orders!L$1,products!$A$1:$G$1,0))</f>
        <v>7.77</v>
      </c>
      <c r="M993" s="4">
        <f t="shared" si="45"/>
        <v>15.54</v>
      </c>
      <c r="N993" t="str">
        <f t="shared" si="46"/>
        <v>Liberica</v>
      </c>
      <c r="O993" t="str">
        <f t="shared" si="47"/>
        <v>Dark</v>
      </c>
      <c r="P993" s="5" t="str">
        <f>IF(_xlfn.XLOOKUP(Orders[[#This Row],[Customer ID]],customers!A993:A1992,customers!I993:I1992,"")="Yes","Yes","No")</f>
        <v>No</v>
      </c>
    </row>
    <row r="994" spans="1:16">
      <c r="A994" s="2" t="s">
        <v>1949</v>
      </c>
      <c r="B994" s="3">
        <v>44276</v>
      </c>
      <c r="C994" s="2" t="s">
        <v>1950</v>
      </c>
      <c r="D994" t="s">
        <v>149</v>
      </c>
      <c r="E994" s="2">
        <v>3</v>
      </c>
      <c r="F994" s="2">
        <f>_xlfn.XLOOKUP(C994,customers!$A$1:$A$1001,customers!B993:B1993)</f>
        <v>0</v>
      </c>
      <c r="G994" s="2" t="str">
        <f>IF(_xlfn.XLOOKUP(C994,customers!$A$1:$A$1001,customers!$C$1:$C$1001,0)=0,"",(_xlfn.XLOOKUP(C994,customers!$A$1:$A$1001,customers!$C$1:$C$1001,0)))</f>
        <v/>
      </c>
      <c r="H994" s="2" t="str">
        <f>_xlfn.XLOOKUP(C994,customers!$A$1:$A$1001,customers!$G$1:$G$1001,,0)</f>
        <v>Ireland</v>
      </c>
      <c r="I994" t="str" cm="1">
        <f t="array" ref="I994">INDEX(products!$A$1:$G$49,MATCH(orders!$D994,products!$A$1:$A$49,0),MATCH(orders!I$1,products!$A$1:$G$1,0))</f>
        <v>Lib</v>
      </c>
      <c r="J994" t="str" cm="1">
        <f t="array" ref="J994">INDEX(products!$A$1:$G$49,MATCH(orders!$D994,products!$A$1:$A$49,0),MATCH(orders!J$1,products!$A$1:$G$1,0))</f>
        <v>L</v>
      </c>
      <c r="K994" s="6" cm="1">
        <f t="array" ref="K994">INDEX(products!$A$1:$G$49,MATCH(orders!$D994,products!$A$1:$A$49,0),MATCH(orders!K$1,products!$A$1:$G$1,0))</f>
        <v>2.5</v>
      </c>
      <c r="L994" s="4" cm="1">
        <f t="array" ref="L994">INDEX(products!$A$1:$G$49,MATCH(orders!$D994,products!$A$1:$A$49,0),MATCH(orders!L$1,products!$A$1:$G$1,0))</f>
        <v>36.455</v>
      </c>
      <c r="M994" s="4">
        <f t="shared" si="45"/>
        <v>109.365</v>
      </c>
      <c r="N994" t="str">
        <f t="shared" si="46"/>
        <v>Liberica</v>
      </c>
      <c r="O994" t="str">
        <f t="shared" si="47"/>
        <v>Light</v>
      </c>
      <c r="P994" s="5" t="str">
        <f>IF(_xlfn.XLOOKUP(Orders[[#This Row],[Customer ID]],customers!A994:A1993,customers!I994:I1993,"")="Yes","Yes","No")</f>
        <v>No</v>
      </c>
    </row>
    <row r="995" spans="1:16">
      <c r="A995" s="2" t="s">
        <v>1951</v>
      </c>
      <c r="B995" s="3">
        <v>44549</v>
      </c>
      <c r="C995" s="2" t="s">
        <v>1952</v>
      </c>
      <c r="D995" t="s">
        <v>51</v>
      </c>
      <c r="E995" s="2">
        <v>6</v>
      </c>
      <c r="F995" s="2">
        <f>_xlfn.XLOOKUP(C995,customers!$A$1:$A$1001,customers!B994:B1994)</f>
        <v>0</v>
      </c>
      <c r="G995" s="2" t="str">
        <f>IF(_xlfn.XLOOKUP(C995,customers!$A$1:$A$1001,customers!$C$1:$C$1001,0)=0,"",(_xlfn.XLOOKUP(C995,customers!$A$1:$A$1001,customers!$C$1:$C$1001,0)))</f>
        <v/>
      </c>
      <c r="H995" s="2" t="str">
        <f>_xlfn.XLOOKUP(C995,customers!$A$1:$A$1001,customers!$G$1:$G$1001,,0)</f>
        <v>United States</v>
      </c>
      <c r="I995" t="str" cm="1">
        <f t="array" ref="I995">INDEX(products!$A$1:$G$49,MATCH(orders!$D995,products!$A$1:$A$49,0),MATCH(orders!I$1,products!$A$1:$G$1,0))</f>
        <v>Ara</v>
      </c>
      <c r="J995" t="str" cm="1">
        <f t="array" ref="J995">INDEX(products!$A$1:$G$49,MATCH(orders!$D995,products!$A$1:$A$49,0),MATCH(orders!J$1,products!$A$1:$G$1,0))</f>
        <v>L</v>
      </c>
      <c r="K995" s="6" cm="1">
        <f t="array" ref="K995">INDEX(products!$A$1:$G$49,MATCH(orders!$D995,products!$A$1:$A$49,0),MATCH(orders!K$1,products!$A$1:$G$1,0))</f>
        <v>1</v>
      </c>
      <c r="L995" s="4" cm="1">
        <f t="array" ref="L995">INDEX(products!$A$1:$G$49,MATCH(orders!$D995,products!$A$1:$A$49,0),MATCH(orders!L$1,products!$A$1:$G$1,0))</f>
        <v>12.95</v>
      </c>
      <c r="M995" s="4">
        <f t="shared" si="45"/>
        <v>77.7</v>
      </c>
      <c r="N995" t="str">
        <f t="shared" si="46"/>
        <v>Arabica</v>
      </c>
      <c r="O995" t="str">
        <f t="shared" si="47"/>
        <v>Light</v>
      </c>
      <c r="P995" s="5" t="str">
        <f>IF(_xlfn.XLOOKUP(Orders[[#This Row],[Customer ID]],customers!A995:A1994,customers!I995:I1994,"")="Yes","Yes","No")</f>
        <v>No</v>
      </c>
    </row>
    <row r="996" spans="1:16">
      <c r="A996" s="2" t="s">
        <v>1953</v>
      </c>
      <c r="B996" s="3">
        <v>44244</v>
      </c>
      <c r="C996" s="2" t="s">
        <v>1954</v>
      </c>
      <c r="D996" t="s">
        <v>99</v>
      </c>
      <c r="E996" s="2">
        <v>3</v>
      </c>
      <c r="F996" s="2">
        <f>_xlfn.XLOOKUP(C996,customers!$A$1:$A$1001,customers!B995:B1995)</f>
        <v>0</v>
      </c>
      <c r="G996" s="2" t="str">
        <f>IF(_xlfn.XLOOKUP(C996,customers!$A$1:$A$1001,customers!$C$1:$C$1001,0)=0,"",(_xlfn.XLOOKUP(C996,customers!$A$1:$A$1001,customers!$C$1:$C$1001,0)))</f>
        <v/>
      </c>
      <c r="H996" s="2" t="str">
        <f>_xlfn.XLOOKUP(C996,customers!$A$1:$A$1001,customers!$G$1:$G$1001,,0)</f>
        <v>Ireland</v>
      </c>
      <c r="I996" t="str" cm="1">
        <f t="array" ref="I996">INDEX(products!$A$1:$G$49,MATCH(orders!$D996,products!$A$1:$A$49,0),MATCH(orders!I$1,products!$A$1:$G$1,0))</f>
        <v>Ara</v>
      </c>
      <c r="J996" t="str" cm="1">
        <f t="array" ref="J996">INDEX(products!$A$1:$G$49,MATCH(orders!$D996,products!$A$1:$A$49,0),MATCH(orders!J$1,products!$A$1:$G$1,0))</f>
        <v>D</v>
      </c>
      <c r="K996" s="6" cm="1">
        <f t="array" ref="K996">INDEX(products!$A$1:$G$49,MATCH(orders!$D996,products!$A$1:$A$49,0),MATCH(orders!K$1,products!$A$1:$G$1,0))</f>
        <v>0.2</v>
      </c>
      <c r="L996" s="4" cm="1">
        <f t="array" ref="L996">INDEX(products!$A$1:$G$49,MATCH(orders!$D996,products!$A$1:$A$49,0),MATCH(orders!L$1,products!$A$1:$G$1,0))</f>
        <v>2.985</v>
      </c>
      <c r="M996" s="4">
        <f t="shared" si="45"/>
        <v>8.955</v>
      </c>
      <c r="N996" t="str">
        <f t="shared" si="46"/>
        <v>Arabica</v>
      </c>
      <c r="O996" t="str">
        <f t="shared" si="47"/>
        <v>Dark</v>
      </c>
      <c r="P996" s="5" t="str">
        <f>IF(_xlfn.XLOOKUP(Orders[[#This Row],[Customer ID]],customers!A996:A1995,customers!I996:I1995,"")="Yes","Yes","No")</f>
        <v>No</v>
      </c>
    </row>
    <row r="997" spans="1:16">
      <c r="A997" s="2" t="s">
        <v>1955</v>
      </c>
      <c r="B997" s="3">
        <v>43836</v>
      </c>
      <c r="C997" s="2" t="s">
        <v>1956</v>
      </c>
      <c r="D997" t="s">
        <v>55</v>
      </c>
      <c r="E997" s="2">
        <v>1</v>
      </c>
      <c r="F997" s="2">
        <f>_xlfn.XLOOKUP(C997,customers!$A$1:$A$1001,customers!B996:B1996)</f>
        <v>0</v>
      </c>
      <c r="G997" s="2" t="str">
        <f>IF(_xlfn.XLOOKUP(C997,customers!$A$1:$A$1001,customers!$C$1:$C$1001,0)=0,"",(_xlfn.XLOOKUP(C997,customers!$A$1:$A$1001,customers!$C$1:$C$1001,0)))</f>
        <v>jtewelsonrn@samsung.com</v>
      </c>
      <c r="H997" s="2" t="str">
        <f>_xlfn.XLOOKUP(C997,customers!$A$1:$A$1001,customers!$G$1:$G$1001,,0)</f>
        <v>United States</v>
      </c>
      <c r="I997" t="str" cm="1">
        <f t="array" ref="I997">INDEX(products!$A$1:$G$49,MATCH(orders!$D997,products!$A$1:$A$49,0),MATCH(orders!I$1,products!$A$1:$G$1,0))</f>
        <v>Rob</v>
      </c>
      <c r="J997" t="str" cm="1">
        <f t="array" ref="J997">INDEX(products!$A$1:$G$49,MATCH(orders!$D997,products!$A$1:$A$49,0),MATCH(orders!J$1,products!$A$1:$G$1,0))</f>
        <v>L</v>
      </c>
      <c r="K997" s="6" cm="1">
        <f t="array" ref="K997">INDEX(products!$A$1:$G$49,MATCH(orders!$D997,products!$A$1:$A$49,0),MATCH(orders!K$1,products!$A$1:$G$1,0))</f>
        <v>2.5</v>
      </c>
      <c r="L997" s="4" cm="1">
        <f t="array" ref="L997">INDEX(products!$A$1:$G$49,MATCH(orders!$D997,products!$A$1:$A$49,0),MATCH(orders!L$1,products!$A$1:$G$1,0))</f>
        <v>27.485</v>
      </c>
      <c r="M997" s="4">
        <f t="shared" si="45"/>
        <v>27.485</v>
      </c>
      <c r="N997" t="str">
        <f t="shared" si="46"/>
        <v>Robusta</v>
      </c>
      <c r="O997" t="str">
        <f t="shared" si="47"/>
        <v>Light</v>
      </c>
      <c r="P997" s="5" t="str">
        <f>IF(_xlfn.XLOOKUP(Orders[[#This Row],[Customer ID]],customers!A997:A1996,customers!I997:I1996,"")="Yes","Yes","No")</f>
        <v>No</v>
      </c>
    </row>
    <row r="998" spans="1:16">
      <c r="A998" s="2" t="s">
        <v>1957</v>
      </c>
      <c r="B998" s="3">
        <v>44685</v>
      </c>
      <c r="C998" s="2" t="s">
        <v>1948</v>
      </c>
      <c r="D998" t="s">
        <v>67</v>
      </c>
      <c r="E998" s="2">
        <v>5</v>
      </c>
      <c r="F998" s="2">
        <f>_xlfn.XLOOKUP(C998,customers!$A$1:$A$1001,customers!B997:B1997)</f>
        <v>0</v>
      </c>
      <c r="G998" s="2" t="str">
        <f>IF(_xlfn.XLOOKUP(C998,customers!$A$1:$A$1001,customers!$C$1:$C$1001,0)=0,"",(_xlfn.XLOOKUP(C998,customers!$A$1:$A$1001,customers!$C$1:$C$1001,0)))</f>
        <v/>
      </c>
      <c r="H998" s="2" t="str">
        <f>_xlfn.XLOOKUP(C998,customers!$A$1:$A$1001,customers!$G$1:$G$1001,,0)</f>
        <v>United States</v>
      </c>
      <c r="I998" t="str" cm="1">
        <f t="array" ref="I998">INDEX(products!$A$1:$G$49,MATCH(orders!$D998,products!$A$1:$A$49,0),MATCH(orders!I$1,products!$A$1:$G$1,0))</f>
        <v>Rob</v>
      </c>
      <c r="J998" t="str" cm="1">
        <f t="array" ref="J998">INDEX(products!$A$1:$G$49,MATCH(orders!$D998,products!$A$1:$A$49,0),MATCH(orders!J$1,products!$A$1:$G$1,0))</f>
        <v>M</v>
      </c>
      <c r="K998" s="6" cm="1">
        <f t="array" ref="K998">INDEX(products!$A$1:$G$49,MATCH(orders!$D998,products!$A$1:$A$49,0),MATCH(orders!K$1,products!$A$1:$G$1,0))</f>
        <v>0.5</v>
      </c>
      <c r="L998" s="4" cm="1">
        <f t="array" ref="L998">INDEX(products!$A$1:$G$49,MATCH(orders!$D998,products!$A$1:$A$49,0),MATCH(orders!L$1,products!$A$1:$G$1,0))</f>
        <v>5.97</v>
      </c>
      <c r="M998" s="4">
        <f t="shared" si="45"/>
        <v>29.85</v>
      </c>
      <c r="N998" t="str">
        <f t="shared" si="46"/>
        <v>Robusta</v>
      </c>
      <c r="O998" t="str">
        <f t="shared" si="47"/>
        <v>Medium</v>
      </c>
      <c r="P998" s="5" t="str">
        <f>IF(_xlfn.XLOOKUP(Orders[[#This Row],[Customer ID]],customers!A998:A1997,customers!I998:I1997,"")="Yes","Yes","No")</f>
        <v>No</v>
      </c>
    </row>
    <row r="999" spans="1:16">
      <c r="A999" s="2" t="s">
        <v>1958</v>
      </c>
      <c r="B999" s="3">
        <v>43749</v>
      </c>
      <c r="C999" s="2" t="s">
        <v>1948</v>
      </c>
      <c r="D999" t="s">
        <v>112</v>
      </c>
      <c r="E999" s="2">
        <v>4</v>
      </c>
      <c r="F999" s="2">
        <f>_xlfn.XLOOKUP(C999,customers!$A$1:$A$1001,customers!B998:B1998)</f>
        <v>0</v>
      </c>
      <c r="G999" s="2" t="str">
        <f>IF(_xlfn.XLOOKUP(C999,customers!$A$1:$A$1001,customers!$C$1:$C$1001,0)=0,"",(_xlfn.XLOOKUP(C999,customers!$A$1:$A$1001,customers!$C$1:$C$1001,0)))</f>
        <v/>
      </c>
      <c r="H999" s="2" t="str">
        <f>_xlfn.XLOOKUP(C999,customers!$A$1:$A$1001,customers!$G$1:$G$1001,,0)</f>
        <v>United States</v>
      </c>
      <c r="I999" t="str" cm="1">
        <f t="array" ref="I999">INDEX(products!$A$1:$G$49,MATCH(orders!$D999,products!$A$1:$A$49,0),MATCH(orders!I$1,products!$A$1:$G$1,0))</f>
        <v>Ara</v>
      </c>
      <c r="J999" t="str" cm="1">
        <f t="array" ref="J999">INDEX(products!$A$1:$G$49,MATCH(orders!$D999,products!$A$1:$A$49,0),MATCH(orders!J$1,products!$A$1:$G$1,0))</f>
        <v>M</v>
      </c>
      <c r="K999" s="6" cm="1">
        <f t="array" ref="K999">INDEX(products!$A$1:$G$49,MATCH(orders!$D999,products!$A$1:$A$49,0),MATCH(orders!K$1,products!$A$1:$G$1,0))</f>
        <v>0.5</v>
      </c>
      <c r="L999" s="4" cm="1">
        <f t="array" ref="L999">INDEX(products!$A$1:$G$49,MATCH(orders!$D999,products!$A$1:$A$49,0),MATCH(orders!L$1,products!$A$1:$G$1,0))</f>
        <v>6.75</v>
      </c>
      <c r="M999" s="4">
        <f t="shared" si="45"/>
        <v>27</v>
      </c>
      <c r="N999" t="str">
        <f t="shared" si="46"/>
        <v>Arabica</v>
      </c>
      <c r="O999" t="str">
        <f t="shared" si="47"/>
        <v>Medium</v>
      </c>
      <c r="P999" s="5" t="str">
        <f>IF(_xlfn.XLOOKUP(Orders[[#This Row],[Customer ID]],customers!A999:A1998,customers!I999:I1998,"")="Yes","Yes","No")</f>
        <v>No</v>
      </c>
    </row>
    <row r="1000" spans="1:16">
      <c r="A1000" s="2" t="s">
        <v>1959</v>
      </c>
      <c r="B1000" s="3">
        <v>44411</v>
      </c>
      <c r="C1000" s="2" t="s">
        <v>1960</v>
      </c>
      <c r="D1000" t="s">
        <v>72</v>
      </c>
      <c r="E1000" s="2">
        <v>1</v>
      </c>
      <c r="F1000" s="2">
        <f>_xlfn.XLOOKUP(C1000,customers!$A$1:$A$1001,customers!B999:B1999)</f>
        <v>0</v>
      </c>
      <c r="G1000" s="2" t="str">
        <f>IF(_xlfn.XLOOKUP(C1000,customers!$A$1:$A$1001,customers!$C$1:$C$1001,0)=0,"",(_xlfn.XLOOKUP(C1000,customers!$A$1:$A$1001,customers!$C$1:$C$1001,0)))</f>
        <v>njennyrq@bigcartel.com</v>
      </c>
      <c r="H1000" s="2" t="str">
        <f>_xlfn.XLOOKUP(C1000,customers!$A$1:$A$1001,customers!$G$1:$G$1001,,0)</f>
        <v>United States</v>
      </c>
      <c r="I1000" t="str" cm="1">
        <f t="array" ref="I1000">INDEX(products!$A$1:$G$49,MATCH(orders!$D1000,products!$A$1:$A$49,0),MATCH(orders!I$1,products!$A$1:$G$1,0))</f>
        <v>Ara</v>
      </c>
      <c r="J1000" t="str" cm="1">
        <f t="array" ref="J1000">INDEX(products!$A$1:$G$49,MATCH(orders!$D1000,products!$A$1:$A$49,0),MATCH(orders!J$1,products!$A$1:$G$1,0))</f>
        <v>D</v>
      </c>
      <c r="K1000" s="6" cm="1">
        <f t="array" ref="K1000">INDEX(products!$A$1:$G$49,MATCH(orders!$D1000,products!$A$1:$A$49,0),MATCH(orders!K$1,products!$A$1:$G$1,0))</f>
        <v>1</v>
      </c>
      <c r="L1000" s="4" cm="1">
        <f t="array" ref="L1000">INDEX(products!$A$1:$G$49,MATCH(orders!$D1000,products!$A$1:$A$49,0),MATCH(orders!L$1,products!$A$1:$G$1,0))</f>
        <v>9.95</v>
      </c>
      <c r="M1000" s="4">
        <f t="shared" si="45"/>
        <v>9.95</v>
      </c>
      <c r="N1000" t="str">
        <f t="shared" si="46"/>
        <v>Arabica</v>
      </c>
      <c r="O1000" t="str">
        <f t="shared" si="47"/>
        <v>Dark</v>
      </c>
      <c r="P1000" s="5" t="str">
        <f>IF(_xlfn.XLOOKUP(Orders[[#This Row],[Customer ID]],customers!A1000:A1999,customers!I1000:I1999,"")="Yes","Yes","No")</f>
        <v>No</v>
      </c>
    </row>
    <row r="1001" spans="1:16">
      <c r="A1001" s="2" t="s">
        <v>1961</v>
      </c>
      <c r="B1001" s="3">
        <v>44119</v>
      </c>
      <c r="C1001" s="2" t="s">
        <v>1962</v>
      </c>
      <c r="D1001" t="s">
        <v>109</v>
      </c>
      <c r="E1001" s="2">
        <v>3</v>
      </c>
      <c r="F1001" s="2">
        <f>_xlfn.XLOOKUP(C1001,customers!$A$1:$A$1001,customers!B1000:B2000)</f>
        <v>0</v>
      </c>
      <c r="G1001" s="2" t="str">
        <f>IF(_xlfn.XLOOKUP(C1001,customers!$A$1:$A$1001,customers!$C$1:$C$1001,0)=0,"",(_xlfn.XLOOKUP(C1001,customers!$A$1:$A$1001,customers!$C$1:$C$1001,0)))</f>
        <v/>
      </c>
      <c r="H1001" s="2" t="str">
        <f>_xlfn.XLOOKUP(C1001,customers!$A$1:$A$1001,customers!$G$1:$G$1001,,0)</f>
        <v>United Kingdom</v>
      </c>
      <c r="I1001" t="str" cm="1">
        <f t="array" ref="I1001">INDEX(products!$A$1:$G$49,MATCH(orders!$D1001,products!$A$1:$A$49,0),MATCH(orders!I$1,products!$A$1:$G$1,0))</f>
        <v>Exc</v>
      </c>
      <c r="J1001" t="str" cm="1">
        <f t="array" ref="J1001">INDEX(products!$A$1:$G$49,MATCH(orders!$D1001,products!$A$1:$A$49,0),MATCH(orders!J$1,products!$A$1:$G$1,0))</f>
        <v>M</v>
      </c>
      <c r="K1001" s="6" cm="1">
        <f t="array" ref="K1001">INDEX(products!$A$1:$G$49,MATCH(orders!$D1001,products!$A$1:$A$49,0),MATCH(orders!K$1,products!$A$1:$G$1,0))</f>
        <v>0.2</v>
      </c>
      <c r="L1001" s="4" cm="1">
        <f t="array" ref="L1001">INDEX(products!$A$1:$G$49,MATCH(orders!$D1001,products!$A$1:$A$49,0),MATCH(orders!L$1,products!$A$1:$G$1,0))</f>
        <v>4.125</v>
      </c>
      <c r="M1001" s="4">
        <f t="shared" si="45"/>
        <v>12.375</v>
      </c>
      <c r="N1001" t="str">
        <f t="shared" si="46"/>
        <v>Excelsa</v>
      </c>
      <c r="O1001" t="str">
        <f t="shared" si="47"/>
        <v>Medium</v>
      </c>
      <c r="P1001" s="5" t="str">
        <f>IF(_xlfn.XLOOKUP(Orders[[#This Row],[Customer ID]],customers!A1001:A2000,customers!I1001:I2000,"")="Yes","Yes","No")</f>
        <v>Yes</v>
      </c>
    </row>
  </sheetData>
  <pageMargins left="0.7" right="0.7" top="0.75" bottom="0.75" header="0.3" footer="0.3"/>
  <headerFooter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1"/>
  <sheetViews>
    <sheetView workbookViewId="0">
      <selection activeCell="I1" sqref="I$1:I$1048576"/>
    </sheetView>
  </sheetViews>
  <sheetFormatPr defaultColWidth="9" defaultRowHeight="14.4"/>
  <cols>
    <col min="1" max="1" width="16.287037037037" customWidth="1"/>
    <col min="2" max="2" width="23.712962962963" customWidth="1"/>
    <col min="3" max="3" width="39.4259259259259" customWidth="1"/>
    <col min="4" max="4" width="18.287037037037" customWidth="1"/>
    <col min="5" max="5" width="27" customWidth="1"/>
    <col min="6" max="6" width="20.712962962963" customWidth="1"/>
    <col min="7" max="7" width="15.4259259259259" customWidth="1"/>
    <col min="9" max="9" width="11.712962962963" customWidth="1"/>
  </cols>
  <sheetData>
    <row r="1" spans="1:9">
      <c r="A1" s="2" t="s">
        <v>34</v>
      </c>
      <c r="B1" s="2" t="s">
        <v>28</v>
      </c>
      <c r="C1" s="2" t="s">
        <v>37</v>
      </c>
      <c r="D1" s="2" t="s">
        <v>1963</v>
      </c>
      <c r="E1" s="2" t="s">
        <v>1964</v>
      </c>
      <c r="F1" s="2" t="s">
        <v>1965</v>
      </c>
      <c r="G1" s="2" t="s">
        <v>24</v>
      </c>
      <c r="H1" s="2" t="s">
        <v>1966</v>
      </c>
      <c r="I1" s="2" t="s">
        <v>44</v>
      </c>
    </row>
    <row r="2" spans="1:9">
      <c r="A2" s="2" t="s">
        <v>46</v>
      </c>
      <c r="B2" s="2" t="s">
        <v>1967</v>
      </c>
      <c r="C2" s="2" t="s">
        <v>1968</v>
      </c>
      <c r="D2" s="2" t="s">
        <v>1969</v>
      </c>
      <c r="E2" s="2" t="s">
        <v>1970</v>
      </c>
      <c r="F2" s="2" t="s">
        <v>1971</v>
      </c>
      <c r="G2" s="2" t="s">
        <v>27</v>
      </c>
      <c r="H2" s="2">
        <v>7505</v>
      </c>
      <c r="I2" t="s">
        <v>1972</v>
      </c>
    </row>
    <row r="3" spans="1:9">
      <c r="A3" s="2" t="s">
        <v>1973</v>
      </c>
      <c r="B3" s="2" t="s">
        <v>1974</v>
      </c>
      <c r="C3" s="2" t="s">
        <v>1975</v>
      </c>
      <c r="D3" s="2" t="s">
        <v>1976</v>
      </c>
      <c r="E3" s="2" t="s">
        <v>1977</v>
      </c>
      <c r="F3" s="2" t="s">
        <v>1978</v>
      </c>
      <c r="G3" s="2" t="s">
        <v>26</v>
      </c>
      <c r="H3" s="2" t="s">
        <v>1979</v>
      </c>
      <c r="I3" t="s">
        <v>1980</v>
      </c>
    </row>
    <row r="4" spans="1:9">
      <c r="A4" s="2" t="s">
        <v>50</v>
      </c>
      <c r="B4" s="2" t="s">
        <v>1981</v>
      </c>
      <c r="C4" s="2" t="s">
        <v>1982</v>
      </c>
      <c r="D4" s="2" t="s">
        <v>1983</v>
      </c>
      <c r="E4" s="2" t="s">
        <v>1984</v>
      </c>
      <c r="F4" s="2" t="s">
        <v>1985</v>
      </c>
      <c r="G4" s="2" t="s">
        <v>27</v>
      </c>
      <c r="H4" s="2">
        <v>78205</v>
      </c>
      <c r="I4" t="s">
        <v>1972</v>
      </c>
    </row>
    <row r="5" spans="1:9">
      <c r="A5" s="2" t="s">
        <v>1986</v>
      </c>
      <c r="B5" s="2" t="s">
        <v>1987</v>
      </c>
      <c r="C5" s="2" t="s">
        <v>1988</v>
      </c>
      <c r="D5" s="2" t="s">
        <v>1989</v>
      </c>
      <c r="E5" s="2" t="s">
        <v>1990</v>
      </c>
      <c r="F5" s="2" t="s">
        <v>1991</v>
      </c>
      <c r="G5" s="2" t="s">
        <v>27</v>
      </c>
      <c r="H5" s="2">
        <v>62711</v>
      </c>
      <c r="I5" t="s">
        <v>1972</v>
      </c>
    </row>
    <row r="6" spans="1:9">
      <c r="A6" s="2" t="s">
        <v>53</v>
      </c>
      <c r="B6" s="2" t="s">
        <v>1992</v>
      </c>
      <c r="C6" s="2"/>
      <c r="D6" s="2" t="s">
        <v>1993</v>
      </c>
      <c r="E6" s="2" t="s">
        <v>1994</v>
      </c>
      <c r="F6" s="2" t="s">
        <v>1995</v>
      </c>
      <c r="G6" s="2" t="s">
        <v>26</v>
      </c>
      <c r="H6" s="2" t="s">
        <v>1996</v>
      </c>
      <c r="I6" t="s">
        <v>1980</v>
      </c>
    </row>
    <row r="7" spans="1:9">
      <c r="A7" s="2" t="s">
        <v>57</v>
      </c>
      <c r="B7" s="2" t="s">
        <v>1997</v>
      </c>
      <c r="C7" s="2"/>
      <c r="D7" s="2" t="s">
        <v>1998</v>
      </c>
      <c r="E7" s="2" t="s">
        <v>1999</v>
      </c>
      <c r="F7" s="2" t="s">
        <v>2000</v>
      </c>
      <c r="G7" s="2" t="s">
        <v>27</v>
      </c>
      <c r="H7" s="2">
        <v>18505</v>
      </c>
      <c r="I7" t="s">
        <v>1980</v>
      </c>
    </row>
    <row r="8" spans="1:9">
      <c r="A8" s="2" t="s">
        <v>60</v>
      </c>
      <c r="B8" s="2" t="s">
        <v>2001</v>
      </c>
      <c r="C8" s="2" t="s">
        <v>2002</v>
      </c>
      <c r="D8" s="2" t="s">
        <v>2003</v>
      </c>
      <c r="E8" s="2" t="s">
        <v>2004</v>
      </c>
      <c r="F8" s="2" t="s">
        <v>2005</v>
      </c>
      <c r="G8" s="2" t="s">
        <v>27</v>
      </c>
      <c r="H8" s="2">
        <v>45440</v>
      </c>
      <c r="I8" t="s">
        <v>1972</v>
      </c>
    </row>
    <row r="9" spans="1:9">
      <c r="A9" s="2" t="s">
        <v>63</v>
      </c>
      <c r="B9" s="2" t="s">
        <v>2006</v>
      </c>
      <c r="C9" s="2"/>
      <c r="D9" s="2" t="s">
        <v>2007</v>
      </c>
      <c r="E9" s="2" t="s">
        <v>2008</v>
      </c>
      <c r="F9" s="2" t="s">
        <v>2009</v>
      </c>
      <c r="G9" s="2" t="s">
        <v>26</v>
      </c>
      <c r="H9" s="2" t="s">
        <v>2010</v>
      </c>
      <c r="I9" t="s">
        <v>1972</v>
      </c>
    </row>
    <row r="10" spans="1:9">
      <c r="A10" s="2" t="s">
        <v>66</v>
      </c>
      <c r="B10" s="2" t="s">
        <v>2011</v>
      </c>
      <c r="C10" s="2" t="s">
        <v>2012</v>
      </c>
      <c r="D10" s="2" t="s">
        <v>2013</v>
      </c>
      <c r="E10" s="2" t="s">
        <v>2014</v>
      </c>
      <c r="F10" s="2" t="s">
        <v>2015</v>
      </c>
      <c r="G10" s="2" t="s">
        <v>27</v>
      </c>
      <c r="H10" s="2">
        <v>90045</v>
      </c>
      <c r="I10" t="s">
        <v>1980</v>
      </c>
    </row>
    <row r="11" spans="1:9">
      <c r="A11" s="2" t="s">
        <v>69</v>
      </c>
      <c r="B11" s="2" t="s">
        <v>2016</v>
      </c>
      <c r="C11" s="2" t="s">
        <v>2017</v>
      </c>
      <c r="D11" s="2" t="s">
        <v>2018</v>
      </c>
      <c r="E11" s="2" t="s">
        <v>2019</v>
      </c>
      <c r="F11" s="2" t="s">
        <v>2015</v>
      </c>
      <c r="G11" s="2" t="s">
        <v>27</v>
      </c>
      <c r="H11" s="2">
        <v>90065</v>
      </c>
      <c r="I11" t="s">
        <v>1980</v>
      </c>
    </row>
    <row r="12" spans="1:9">
      <c r="A12" s="2" t="s">
        <v>71</v>
      </c>
      <c r="B12" s="2" t="s">
        <v>2020</v>
      </c>
      <c r="C12" s="2" t="s">
        <v>2021</v>
      </c>
      <c r="D12" s="2" t="s">
        <v>2022</v>
      </c>
      <c r="E12" s="2" t="s">
        <v>2023</v>
      </c>
      <c r="F12" s="2" t="s">
        <v>2024</v>
      </c>
      <c r="G12" s="2" t="s">
        <v>27</v>
      </c>
      <c r="H12" s="2">
        <v>95160</v>
      </c>
      <c r="I12" t="s">
        <v>1980</v>
      </c>
    </row>
    <row r="13" spans="1:9">
      <c r="A13" s="2" t="s">
        <v>74</v>
      </c>
      <c r="B13" s="2" t="s">
        <v>2025</v>
      </c>
      <c r="C13" s="2" t="s">
        <v>2026</v>
      </c>
      <c r="D13" s="2" t="s">
        <v>2027</v>
      </c>
      <c r="E13" s="2" t="s">
        <v>2028</v>
      </c>
      <c r="F13" s="2" t="s">
        <v>2024</v>
      </c>
      <c r="G13" s="2" t="s">
        <v>27</v>
      </c>
      <c r="H13" s="2">
        <v>95194</v>
      </c>
      <c r="I13" t="s">
        <v>1972</v>
      </c>
    </row>
    <row r="14" spans="1:9">
      <c r="A14" s="2" t="s">
        <v>77</v>
      </c>
      <c r="B14" s="2" t="s">
        <v>2029</v>
      </c>
      <c r="C14" s="2" t="s">
        <v>2030</v>
      </c>
      <c r="D14" s="2" t="s">
        <v>2031</v>
      </c>
      <c r="E14" s="2" t="s">
        <v>2032</v>
      </c>
      <c r="F14" s="2" t="s">
        <v>2033</v>
      </c>
      <c r="G14" s="2" t="s">
        <v>27</v>
      </c>
      <c r="H14" s="2">
        <v>23285</v>
      </c>
      <c r="I14" t="s">
        <v>1980</v>
      </c>
    </row>
    <row r="15" spans="1:9">
      <c r="A15" s="2" t="s">
        <v>79</v>
      </c>
      <c r="B15" s="2" t="s">
        <v>2034</v>
      </c>
      <c r="C15" s="2" t="s">
        <v>2035</v>
      </c>
      <c r="D15" s="2"/>
      <c r="E15" s="2" t="s">
        <v>2036</v>
      </c>
      <c r="F15" s="2" t="s">
        <v>2037</v>
      </c>
      <c r="G15" s="2" t="s">
        <v>27</v>
      </c>
      <c r="H15" s="2">
        <v>41905</v>
      </c>
      <c r="I15" t="s">
        <v>1980</v>
      </c>
    </row>
    <row r="16" spans="1:9">
      <c r="A16" s="2" t="s">
        <v>82</v>
      </c>
      <c r="B16" s="2" t="s">
        <v>2038</v>
      </c>
      <c r="C16" s="2" t="s">
        <v>2039</v>
      </c>
      <c r="D16" s="2" t="s">
        <v>2040</v>
      </c>
      <c r="E16" s="2" t="s">
        <v>2041</v>
      </c>
      <c r="F16" s="2" t="s">
        <v>2042</v>
      </c>
      <c r="G16" s="2" t="s">
        <v>27</v>
      </c>
      <c r="H16" s="2">
        <v>63131</v>
      </c>
      <c r="I16" t="s">
        <v>1972</v>
      </c>
    </row>
    <row r="17" spans="1:9">
      <c r="A17" s="2" t="s">
        <v>85</v>
      </c>
      <c r="B17" s="2" t="s">
        <v>2043</v>
      </c>
      <c r="C17" s="2" t="s">
        <v>2044</v>
      </c>
      <c r="D17" s="2"/>
      <c r="E17" s="2" t="s">
        <v>2045</v>
      </c>
      <c r="F17" s="2" t="s">
        <v>2046</v>
      </c>
      <c r="G17" s="2" t="s">
        <v>27</v>
      </c>
      <c r="H17" s="2">
        <v>19172</v>
      </c>
      <c r="I17" t="s">
        <v>1980</v>
      </c>
    </row>
    <row r="18" spans="1:9">
      <c r="A18" s="2" t="s">
        <v>88</v>
      </c>
      <c r="B18" s="2" t="s">
        <v>2047</v>
      </c>
      <c r="C18" s="2" t="s">
        <v>2048</v>
      </c>
      <c r="D18" s="2" t="s">
        <v>2049</v>
      </c>
      <c r="E18" s="2" t="s">
        <v>2050</v>
      </c>
      <c r="F18" s="2" t="s">
        <v>2051</v>
      </c>
      <c r="G18" s="2" t="s">
        <v>27</v>
      </c>
      <c r="H18" s="2">
        <v>97271</v>
      </c>
      <c r="I18" t="s">
        <v>1980</v>
      </c>
    </row>
    <row r="19" spans="1:9">
      <c r="A19" s="2" t="s">
        <v>91</v>
      </c>
      <c r="B19" s="2" t="s">
        <v>2052</v>
      </c>
      <c r="C19" s="2" t="s">
        <v>2053</v>
      </c>
      <c r="D19" s="2" t="s">
        <v>2054</v>
      </c>
      <c r="E19" s="2" t="s">
        <v>2055</v>
      </c>
      <c r="F19" s="2" t="s">
        <v>2056</v>
      </c>
      <c r="G19" s="2" t="s">
        <v>27</v>
      </c>
      <c r="H19" s="2">
        <v>77240</v>
      </c>
      <c r="I19" t="s">
        <v>1980</v>
      </c>
    </row>
    <row r="20" spans="1:9">
      <c r="A20" s="2" t="s">
        <v>93</v>
      </c>
      <c r="B20" s="2" t="s">
        <v>2057</v>
      </c>
      <c r="C20" s="2" t="s">
        <v>2058</v>
      </c>
      <c r="D20" s="2"/>
      <c r="E20" s="2" t="s">
        <v>2059</v>
      </c>
      <c r="F20" s="2" t="s">
        <v>2060</v>
      </c>
      <c r="G20" s="2" t="s">
        <v>26</v>
      </c>
      <c r="H20" s="2" t="s">
        <v>2061</v>
      </c>
      <c r="I20" t="s">
        <v>1972</v>
      </c>
    </row>
    <row r="21" spans="1:9">
      <c r="A21" s="2" t="s">
        <v>95</v>
      </c>
      <c r="B21" s="2" t="s">
        <v>2062</v>
      </c>
      <c r="C21" s="2" t="s">
        <v>2063</v>
      </c>
      <c r="D21" s="2" t="s">
        <v>2064</v>
      </c>
      <c r="E21" s="2" t="s">
        <v>2065</v>
      </c>
      <c r="F21" s="2" t="s">
        <v>2066</v>
      </c>
      <c r="G21" s="2" t="s">
        <v>27</v>
      </c>
      <c r="H21" s="2">
        <v>10060</v>
      </c>
      <c r="I21" t="s">
        <v>1972</v>
      </c>
    </row>
    <row r="22" spans="1:9">
      <c r="A22" s="2" t="s">
        <v>2067</v>
      </c>
      <c r="B22" s="2" t="s">
        <v>2068</v>
      </c>
      <c r="C22" s="2"/>
      <c r="D22" s="2" t="s">
        <v>2069</v>
      </c>
      <c r="E22" s="2" t="s">
        <v>2070</v>
      </c>
      <c r="F22" s="2" t="s">
        <v>2071</v>
      </c>
      <c r="G22" s="2" t="s">
        <v>26</v>
      </c>
      <c r="H22" s="2" t="s">
        <v>2072</v>
      </c>
      <c r="I22" t="s">
        <v>1972</v>
      </c>
    </row>
    <row r="23" spans="1:9">
      <c r="A23" s="2" t="s">
        <v>98</v>
      </c>
      <c r="B23" s="2" t="s">
        <v>2073</v>
      </c>
      <c r="C23" s="2" t="s">
        <v>2074</v>
      </c>
      <c r="D23" s="2" t="s">
        <v>2075</v>
      </c>
      <c r="E23" s="2" t="s">
        <v>2076</v>
      </c>
      <c r="F23" s="2" t="s">
        <v>2077</v>
      </c>
      <c r="G23" s="2" t="s">
        <v>27</v>
      </c>
      <c r="H23" s="2">
        <v>49560</v>
      </c>
      <c r="I23" t="s">
        <v>1980</v>
      </c>
    </row>
    <row r="24" spans="1:9">
      <c r="A24" s="2" t="s">
        <v>101</v>
      </c>
      <c r="B24" s="2" t="s">
        <v>2078</v>
      </c>
      <c r="C24" s="2" t="s">
        <v>2079</v>
      </c>
      <c r="D24" s="2" t="s">
        <v>2080</v>
      </c>
      <c r="E24" s="2" t="s">
        <v>2081</v>
      </c>
      <c r="F24" s="2" t="s">
        <v>2082</v>
      </c>
      <c r="G24" s="2" t="s">
        <v>27</v>
      </c>
      <c r="H24" s="2">
        <v>33982</v>
      </c>
      <c r="I24" t="s">
        <v>1972</v>
      </c>
    </row>
    <row r="25" spans="1:9">
      <c r="A25" s="2" t="s">
        <v>103</v>
      </c>
      <c r="B25" s="2" t="s">
        <v>2083</v>
      </c>
      <c r="C25" s="2" t="s">
        <v>2084</v>
      </c>
      <c r="D25" s="2" t="s">
        <v>2085</v>
      </c>
      <c r="E25" s="2" t="s">
        <v>2086</v>
      </c>
      <c r="F25" s="2" t="s">
        <v>2087</v>
      </c>
      <c r="G25" s="2" t="s">
        <v>27</v>
      </c>
      <c r="H25" s="2">
        <v>98682</v>
      </c>
      <c r="I25" t="s">
        <v>1972</v>
      </c>
    </row>
    <row r="26" spans="1:9">
      <c r="A26" s="2" t="s">
        <v>105</v>
      </c>
      <c r="B26" s="2" t="s">
        <v>2088</v>
      </c>
      <c r="C26" s="2" t="s">
        <v>2089</v>
      </c>
      <c r="D26" s="2" t="s">
        <v>2090</v>
      </c>
      <c r="E26" s="2" t="s">
        <v>2091</v>
      </c>
      <c r="F26" s="2" t="s">
        <v>2092</v>
      </c>
      <c r="G26" s="2" t="s">
        <v>27</v>
      </c>
      <c r="H26" s="2">
        <v>80150</v>
      </c>
      <c r="I26" t="s">
        <v>1980</v>
      </c>
    </row>
    <row r="27" spans="1:9">
      <c r="A27" s="2" t="s">
        <v>108</v>
      </c>
      <c r="B27" s="2" t="s">
        <v>2093</v>
      </c>
      <c r="C27" s="2"/>
      <c r="D27" s="2" t="s">
        <v>2094</v>
      </c>
      <c r="E27" s="2" t="s">
        <v>2095</v>
      </c>
      <c r="F27" s="2" t="s">
        <v>2082</v>
      </c>
      <c r="G27" s="2" t="s">
        <v>27</v>
      </c>
      <c r="H27" s="2">
        <v>33982</v>
      </c>
      <c r="I27" t="s">
        <v>1972</v>
      </c>
    </row>
    <row r="28" spans="1:9">
      <c r="A28" s="2" t="s">
        <v>111</v>
      </c>
      <c r="B28" s="2" t="s">
        <v>2096</v>
      </c>
      <c r="C28" s="2" t="s">
        <v>2097</v>
      </c>
      <c r="D28" s="2" t="s">
        <v>2098</v>
      </c>
      <c r="E28" s="2" t="s">
        <v>2099</v>
      </c>
      <c r="F28" s="2" t="s">
        <v>2100</v>
      </c>
      <c r="G28" s="2" t="s">
        <v>27</v>
      </c>
      <c r="H28" s="2">
        <v>94975</v>
      </c>
      <c r="I28" t="s">
        <v>1972</v>
      </c>
    </row>
    <row r="29" spans="1:9">
      <c r="A29" s="2" t="s">
        <v>114</v>
      </c>
      <c r="B29" s="2" t="s">
        <v>2101</v>
      </c>
      <c r="C29" s="2" t="s">
        <v>2102</v>
      </c>
      <c r="D29" s="2" t="s">
        <v>2103</v>
      </c>
      <c r="E29" s="2" t="s">
        <v>2104</v>
      </c>
      <c r="F29" s="2" t="s">
        <v>2105</v>
      </c>
      <c r="G29" s="2" t="s">
        <v>26</v>
      </c>
      <c r="H29" s="2" t="s">
        <v>2106</v>
      </c>
      <c r="I29" t="s">
        <v>1980</v>
      </c>
    </row>
    <row r="30" spans="1:9">
      <c r="A30" s="2" t="s">
        <v>116</v>
      </c>
      <c r="B30" s="2" t="s">
        <v>2107</v>
      </c>
      <c r="C30" s="2" t="s">
        <v>2108</v>
      </c>
      <c r="D30" s="2" t="s">
        <v>2109</v>
      </c>
      <c r="E30" s="2" t="s">
        <v>2110</v>
      </c>
      <c r="F30" s="2" t="s">
        <v>2111</v>
      </c>
      <c r="G30" s="2" t="s">
        <v>26</v>
      </c>
      <c r="H30" s="2" t="s">
        <v>2112</v>
      </c>
      <c r="I30" t="s">
        <v>1980</v>
      </c>
    </row>
    <row r="31" spans="1:9">
      <c r="A31" s="2" t="s">
        <v>119</v>
      </c>
      <c r="B31" s="2" t="s">
        <v>2113</v>
      </c>
      <c r="C31" s="2" t="s">
        <v>2114</v>
      </c>
      <c r="D31" s="2" t="s">
        <v>2115</v>
      </c>
      <c r="E31" s="2" t="s">
        <v>2116</v>
      </c>
      <c r="F31" s="2" t="s">
        <v>2117</v>
      </c>
      <c r="G31" s="2" t="s">
        <v>26</v>
      </c>
      <c r="H31" s="2" t="s">
        <v>2118</v>
      </c>
      <c r="I31" t="s">
        <v>1972</v>
      </c>
    </row>
    <row r="32" spans="1:9">
      <c r="A32" s="2" t="s">
        <v>121</v>
      </c>
      <c r="B32" s="2" t="s">
        <v>2119</v>
      </c>
      <c r="C32" s="2"/>
      <c r="D32" s="2" t="s">
        <v>2120</v>
      </c>
      <c r="E32" s="2" t="s">
        <v>2121</v>
      </c>
      <c r="F32" s="2" t="s">
        <v>2122</v>
      </c>
      <c r="G32" s="2" t="s">
        <v>27</v>
      </c>
      <c r="H32" s="2">
        <v>80044</v>
      </c>
      <c r="I32" t="s">
        <v>1980</v>
      </c>
    </row>
    <row r="33" spans="1:9">
      <c r="A33" s="2" t="s">
        <v>2123</v>
      </c>
      <c r="B33" s="2" t="s">
        <v>2124</v>
      </c>
      <c r="C33" s="2" t="s">
        <v>2125</v>
      </c>
      <c r="D33" s="2" t="s">
        <v>2126</v>
      </c>
      <c r="E33" s="2" t="s">
        <v>2127</v>
      </c>
      <c r="F33" s="2" t="s">
        <v>2128</v>
      </c>
      <c r="G33" s="2" t="s">
        <v>27</v>
      </c>
      <c r="H33" s="2">
        <v>11407</v>
      </c>
      <c r="I33" t="s">
        <v>1980</v>
      </c>
    </row>
    <row r="34" spans="1:9">
      <c r="A34" s="2" t="s">
        <v>2129</v>
      </c>
      <c r="B34" s="2" t="s">
        <v>2130</v>
      </c>
      <c r="C34" s="2" t="s">
        <v>2131</v>
      </c>
      <c r="D34" s="2" t="s">
        <v>2132</v>
      </c>
      <c r="E34" s="2" t="s">
        <v>2133</v>
      </c>
      <c r="F34" s="2" t="s">
        <v>2134</v>
      </c>
      <c r="G34" s="2" t="s">
        <v>26</v>
      </c>
      <c r="H34" s="2" t="s">
        <v>2135</v>
      </c>
      <c r="I34" t="s">
        <v>1972</v>
      </c>
    </row>
    <row r="35" spans="1:9">
      <c r="A35" s="2" t="s">
        <v>125</v>
      </c>
      <c r="B35" s="2" t="s">
        <v>2136</v>
      </c>
      <c r="C35" s="2" t="s">
        <v>2137</v>
      </c>
      <c r="D35" s="2"/>
      <c r="E35" s="2" t="s">
        <v>2138</v>
      </c>
      <c r="F35" s="2" t="s">
        <v>2139</v>
      </c>
      <c r="G35" s="2" t="s">
        <v>27</v>
      </c>
      <c r="H35" s="2">
        <v>58207</v>
      </c>
      <c r="I35" t="s">
        <v>1980</v>
      </c>
    </row>
    <row r="36" spans="1:9">
      <c r="A36" s="2" t="s">
        <v>127</v>
      </c>
      <c r="B36" s="2" t="s">
        <v>2140</v>
      </c>
      <c r="C36" s="2" t="s">
        <v>2141</v>
      </c>
      <c r="D36" s="2" t="s">
        <v>2142</v>
      </c>
      <c r="E36" s="2" t="s">
        <v>2143</v>
      </c>
      <c r="F36" s="2" t="s">
        <v>2144</v>
      </c>
      <c r="G36" s="2" t="s">
        <v>25</v>
      </c>
      <c r="H36" s="2" t="s">
        <v>2145</v>
      </c>
      <c r="I36" t="s">
        <v>1972</v>
      </c>
    </row>
    <row r="37" spans="1:9">
      <c r="A37" s="2" t="s">
        <v>130</v>
      </c>
      <c r="B37" s="2" t="s">
        <v>2146</v>
      </c>
      <c r="C37" s="2" t="s">
        <v>2147</v>
      </c>
      <c r="D37" s="2" t="s">
        <v>2148</v>
      </c>
      <c r="E37" s="2" t="s">
        <v>2149</v>
      </c>
      <c r="F37" s="2" t="s">
        <v>2150</v>
      </c>
      <c r="G37" s="2" t="s">
        <v>27</v>
      </c>
      <c r="H37" s="2">
        <v>25362</v>
      </c>
      <c r="I37" t="s">
        <v>1980</v>
      </c>
    </row>
    <row r="38" spans="1:9">
      <c r="A38" s="2" t="s">
        <v>132</v>
      </c>
      <c r="B38" s="2" t="s">
        <v>2151</v>
      </c>
      <c r="C38" s="2" t="s">
        <v>2152</v>
      </c>
      <c r="D38" s="2" t="s">
        <v>2153</v>
      </c>
      <c r="E38" s="2" t="s">
        <v>2154</v>
      </c>
      <c r="F38" s="2" t="s">
        <v>2155</v>
      </c>
      <c r="G38" s="2" t="s">
        <v>27</v>
      </c>
      <c r="H38" s="2">
        <v>72204</v>
      </c>
      <c r="I38" t="s">
        <v>1980</v>
      </c>
    </row>
    <row r="39" spans="1:9">
      <c r="A39" s="2" t="s">
        <v>134</v>
      </c>
      <c r="B39" s="2" t="s">
        <v>2156</v>
      </c>
      <c r="C39" s="2" t="s">
        <v>2157</v>
      </c>
      <c r="D39" s="2" t="s">
        <v>2158</v>
      </c>
      <c r="E39" s="2" t="s">
        <v>2159</v>
      </c>
      <c r="F39" s="2" t="s">
        <v>2160</v>
      </c>
      <c r="G39" s="2" t="s">
        <v>27</v>
      </c>
      <c r="H39" s="2">
        <v>80291</v>
      </c>
      <c r="I39" t="s">
        <v>1980</v>
      </c>
    </row>
    <row r="40" spans="1:9">
      <c r="A40" s="2" t="s">
        <v>136</v>
      </c>
      <c r="B40" s="2" t="s">
        <v>2161</v>
      </c>
      <c r="C40" s="2" t="s">
        <v>2162</v>
      </c>
      <c r="D40" s="2" t="s">
        <v>2163</v>
      </c>
      <c r="E40" s="2" t="s">
        <v>2164</v>
      </c>
      <c r="F40" s="2" t="s">
        <v>2165</v>
      </c>
      <c r="G40" s="2" t="s">
        <v>27</v>
      </c>
      <c r="H40" s="2">
        <v>55458</v>
      </c>
      <c r="I40" t="s">
        <v>1980</v>
      </c>
    </row>
    <row r="41" spans="1:9">
      <c r="A41" s="2" t="s">
        <v>138</v>
      </c>
      <c r="B41" s="2" t="s">
        <v>2166</v>
      </c>
      <c r="C41" s="2"/>
      <c r="D41" s="2"/>
      <c r="E41" s="2" t="s">
        <v>2167</v>
      </c>
      <c r="F41" s="2" t="s">
        <v>2168</v>
      </c>
      <c r="G41" s="2" t="s">
        <v>27</v>
      </c>
      <c r="H41" s="2">
        <v>85715</v>
      </c>
      <c r="I41" t="s">
        <v>1972</v>
      </c>
    </row>
    <row r="42" spans="1:9">
      <c r="A42" s="2" t="s">
        <v>140</v>
      </c>
      <c r="B42" s="2" t="s">
        <v>2169</v>
      </c>
      <c r="C42" s="2"/>
      <c r="D42" s="2" t="s">
        <v>2170</v>
      </c>
      <c r="E42" s="2" t="s">
        <v>2171</v>
      </c>
      <c r="F42" s="2" t="s">
        <v>2172</v>
      </c>
      <c r="G42" s="2" t="s">
        <v>27</v>
      </c>
      <c r="H42" s="2">
        <v>70116</v>
      </c>
      <c r="I42" t="s">
        <v>1980</v>
      </c>
    </row>
    <row r="43" spans="1:9">
      <c r="A43" s="2" t="s">
        <v>143</v>
      </c>
      <c r="B43" s="2" t="s">
        <v>2173</v>
      </c>
      <c r="C43" s="2" t="s">
        <v>2174</v>
      </c>
      <c r="D43" s="2" t="s">
        <v>2175</v>
      </c>
      <c r="E43" s="2" t="s">
        <v>2176</v>
      </c>
      <c r="F43" s="2" t="s">
        <v>2177</v>
      </c>
      <c r="G43" s="2" t="s">
        <v>27</v>
      </c>
      <c r="H43" s="2">
        <v>6183</v>
      </c>
      <c r="I43" t="s">
        <v>1972</v>
      </c>
    </row>
    <row r="44" spans="1:9">
      <c r="A44" s="2" t="s">
        <v>145</v>
      </c>
      <c r="B44" s="2" t="s">
        <v>2178</v>
      </c>
      <c r="C44" s="2" t="s">
        <v>2179</v>
      </c>
      <c r="D44" s="2" t="s">
        <v>2180</v>
      </c>
      <c r="E44" s="2" t="s">
        <v>2181</v>
      </c>
      <c r="F44" s="2" t="s">
        <v>2182</v>
      </c>
      <c r="G44" s="2" t="s">
        <v>27</v>
      </c>
      <c r="H44" s="2">
        <v>84409</v>
      </c>
      <c r="I44" t="s">
        <v>1972</v>
      </c>
    </row>
    <row r="45" spans="1:9">
      <c r="A45" s="2" t="s">
        <v>148</v>
      </c>
      <c r="B45" s="2" t="s">
        <v>2183</v>
      </c>
      <c r="C45" s="2"/>
      <c r="D45" s="2" t="s">
        <v>2184</v>
      </c>
      <c r="E45" s="2" t="s">
        <v>2185</v>
      </c>
      <c r="F45" s="2" t="s">
        <v>2186</v>
      </c>
      <c r="G45" s="2" t="s">
        <v>27</v>
      </c>
      <c r="H45" s="2">
        <v>2216</v>
      </c>
      <c r="I45" t="s">
        <v>1980</v>
      </c>
    </row>
    <row r="46" spans="1:9">
      <c r="A46" s="2" t="s">
        <v>151</v>
      </c>
      <c r="B46" s="2" t="s">
        <v>2187</v>
      </c>
      <c r="C46" s="2" t="s">
        <v>2188</v>
      </c>
      <c r="D46" s="2" t="s">
        <v>2189</v>
      </c>
      <c r="E46" s="2" t="s">
        <v>2190</v>
      </c>
      <c r="F46" s="2" t="s">
        <v>2191</v>
      </c>
      <c r="G46" s="2" t="s">
        <v>27</v>
      </c>
      <c r="H46" s="2">
        <v>14604</v>
      </c>
      <c r="I46" t="s">
        <v>1972</v>
      </c>
    </row>
    <row r="47" spans="1:9">
      <c r="A47" s="2" t="s">
        <v>153</v>
      </c>
      <c r="B47" s="2" t="s">
        <v>2192</v>
      </c>
      <c r="C47" s="2" t="s">
        <v>2193</v>
      </c>
      <c r="D47" s="2" t="s">
        <v>2194</v>
      </c>
      <c r="E47" s="2" t="s">
        <v>2195</v>
      </c>
      <c r="F47" s="2" t="s">
        <v>2196</v>
      </c>
      <c r="G47" s="2" t="s">
        <v>27</v>
      </c>
      <c r="H47" s="2">
        <v>10469</v>
      </c>
      <c r="I47" t="s">
        <v>1980</v>
      </c>
    </row>
    <row r="48" spans="1:9">
      <c r="A48" s="2" t="s">
        <v>156</v>
      </c>
      <c r="B48" s="2" t="s">
        <v>2197</v>
      </c>
      <c r="C48" s="2"/>
      <c r="D48" s="2" t="s">
        <v>2198</v>
      </c>
      <c r="E48" s="2" t="s">
        <v>2199</v>
      </c>
      <c r="F48" s="2" t="s">
        <v>2200</v>
      </c>
      <c r="G48" s="2" t="s">
        <v>27</v>
      </c>
      <c r="H48" s="2">
        <v>35205</v>
      </c>
      <c r="I48" t="s">
        <v>1972</v>
      </c>
    </row>
    <row r="49" spans="1:9">
      <c r="A49" s="2" t="s">
        <v>159</v>
      </c>
      <c r="B49" s="2" t="s">
        <v>2201</v>
      </c>
      <c r="C49" s="2" t="s">
        <v>2202</v>
      </c>
      <c r="D49" s="2" t="s">
        <v>2203</v>
      </c>
      <c r="E49" s="2" t="s">
        <v>2204</v>
      </c>
      <c r="F49" s="2" t="s">
        <v>2205</v>
      </c>
      <c r="G49" s="2" t="s">
        <v>27</v>
      </c>
      <c r="H49" s="2">
        <v>92415</v>
      </c>
      <c r="I49" t="s">
        <v>1972</v>
      </c>
    </row>
    <row r="50" spans="1:9">
      <c r="A50" s="2" t="s">
        <v>162</v>
      </c>
      <c r="B50" s="2" t="s">
        <v>2206</v>
      </c>
      <c r="C50" s="2" t="s">
        <v>2207</v>
      </c>
      <c r="D50" s="2"/>
      <c r="E50" s="2" t="s">
        <v>2208</v>
      </c>
      <c r="F50" s="2" t="s">
        <v>2209</v>
      </c>
      <c r="G50" s="2" t="s">
        <v>27</v>
      </c>
      <c r="H50" s="2">
        <v>23514</v>
      </c>
      <c r="I50" t="s">
        <v>1980</v>
      </c>
    </row>
    <row r="51" spans="1:9">
      <c r="A51" s="2" t="s">
        <v>165</v>
      </c>
      <c r="B51" s="2" t="s">
        <v>2210</v>
      </c>
      <c r="C51" s="2" t="s">
        <v>2211</v>
      </c>
      <c r="D51" s="2" t="s">
        <v>2212</v>
      </c>
      <c r="E51" s="2" t="s">
        <v>2213</v>
      </c>
      <c r="F51" s="2" t="s">
        <v>2214</v>
      </c>
      <c r="G51" s="2" t="s">
        <v>27</v>
      </c>
      <c r="H51" s="2">
        <v>20409</v>
      </c>
      <c r="I51" t="s">
        <v>1980</v>
      </c>
    </row>
    <row r="52" spans="1:9">
      <c r="A52" s="2" t="s">
        <v>167</v>
      </c>
      <c r="B52" s="2" t="s">
        <v>2215</v>
      </c>
      <c r="C52" s="2" t="s">
        <v>2216</v>
      </c>
      <c r="D52" s="2" t="s">
        <v>2217</v>
      </c>
      <c r="E52" s="2" t="s">
        <v>2218</v>
      </c>
      <c r="F52" s="2" t="s">
        <v>2219</v>
      </c>
      <c r="G52" s="2" t="s">
        <v>27</v>
      </c>
      <c r="H52" s="2">
        <v>33355</v>
      </c>
      <c r="I52" t="s">
        <v>1980</v>
      </c>
    </row>
    <row r="53" spans="1:9">
      <c r="A53" s="2" t="s">
        <v>170</v>
      </c>
      <c r="B53" s="2" t="s">
        <v>2220</v>
      </c>
      <c r="C53" s="2" t="s">
        <v>2221</v>
      </c>
      <c r="D53" s="2" t="s">
        <v>2222</v>
      </c>
      <c r="E53" s="2" t="s">
        <v>2223</v>
      </c>
      <c r="F53" s="2" t="s">
        <v>1978</v>
      </c>
      <c r="G53" s="2" t="s">
        <v>26</v>
      </c>
      <c r="H53" s="2" t="s">
        <v>1979</v>
      </c>
      <c r="I53" t="s">
        <v>1972</v>
      </c>
    </row>
    <row r="54" spans="1:9">
      <c r="A54" s="2" t="s">
        <v>172</v>
      </c>
      <c r="B54" s="2" t="s">
        <v>2224</v>
      </c>
      <c r="C54" s="2" t="s">
        <v>2225</v>
      </c>
      <c r="D54" s="2"/>
      <c r="E54" s="2" t="s">
        <v>2226</v>
      </c>
      <c r="F54" s="2" t="s">
        <v>2227</v>
      </c>
      <c r="G54" s="2" t="s">
        <v>25</v>
      </c>
      <c r="H54" s="2" t="s">
        <v>2228</v>
      </c>
      <c r="I54" t="s">
        <v>1980</v>
      </c>
    </row>
    <row r="55" spans="1:9">
      <c r="A55" s="2" t="s">
        <v>2229</v>
      </c>
      <c r="B55" s="2" t="s">
        <v>2230</v>
      </c>
      <c r="C55" s="2" t="s">
        <v>2231</v>
      </c>
      <c r="D55" s="2" t="s">
        <v>2232</v>
      </c>
      <c r="E55" s="2" t="s">
        <v>2233</v>
      </c>
      <c r="F55" s="2" t="s">
        <v>2234</v>
      </c>
      <c r="G55" s="2" t="s">
        <v>27</v>
      </c>
      <c r="H55" s="2">
        <v>84605</v>
      </c>
      <c r="I55" t="s">
        <v>1980</v>
      </c>
    </row>
    <row r="56" spans="1:9">
      <c r="A56" s="2" t="s">
        <v>174</v>
      </c>
      <c r="B56" s="2" t="s">
        <v>2235</v>
      </c>
      <c r="C56" s="2" t="s">
        <v>2236</v>
      </c>
      <c r="D56" s="2" t="s">
        <v>2237</v>
      </c>
      <c r="E56" s="2" t="s">
        <v>2238</v>
      </c>
      <c r="F56" s="2" t="s">
        <v>2239</v>
      </c>
      <c r="G56" s="2" t="s">
        <v>27</v>
      </c>
      <c r="H56" s="2">
        <v>43666</v>
      </c>
      <c r="I56" t="s">
        <v>1980</v>
      </c>
    </row>
    <row r="57" spans="1:9">
      <c r="A57" s="2" t="s">
        <v>176</v>
      </c>
      <c r="B57" s="2" t="s">
        <v>2240</v>
      </c>
      <c r="C57" s="2"/>
      <c r="D57" s="2" t="s">
        <v>2241</v>
      </c>
      <c r="E57" s="2" t="s">
        <v>2242</v>
      </c>
      <c r="F57" s="2" t="s">
        <v>2243</v>
      </c>
      <c r="G57" s="2" t="s">
        <v>27</v>
      </c>
      <c r="H57" s="2">
        <v>8650</v>
      </c>
      <c r="I57" t="s">
        <v>1980</v>
      </c>
    </row>
    <row r="58" spans="1:9">
      <c r="A58" s="2" t="s">
        <v>179</v>
      </c>
      <c r="B58" s="2" t="s">
        <v>2244</v>
      </c>
      <c r="C58" s="2" t="s">
        <v>2245</v>
      </c>
      <c r="D58" s="2" t="s">
        <v>2246</v>
      </c>
      <c r="E58" s="2" t="s">
        <v>2247</v>
      </c>
      <c r="F58" s="2" t="s">
        <v>2248</v>
      </c>
      <c r="G58" s="2" t="s">
        <v>27</v>
      </c>
      <c r="H58" s="2">
        <v>33686</v>
      </c>
      <c r="I58" t="s">
        <v>1972</v>
      </c>
    </row>
    <row r="59" spans="1:9">
      <c r="A59" s="2" t="s">
        <v>181</v>
      </c>
      <c r="B59" s="2" t="s">
        <v>2249</v>
      </c>
      <c r="C59" s="2" t="s">
        <v>2250</v>
      </c>
      <c r="D59" s="2" t="s">
        <v>2251</v>
      </c>
      <c r="E59" s="2" t="s">
        <v>2252</v>
      </c>
      <c r="F59" s="2" t="s">
        <v>2253</v>
      </c>
      <c r="G59" s="2" t="s">
        <v>27</v>
      </c>
      <c r="H59" s="2">
        <v>32590</v>
      </c>
      <c r="I59" t="s">
        <v>1980</v>
      </c>
    </row>
    <row r="60" spans="1:9">
      <c r="A60" s="2" t="s">
        <v>184</v>
      </c>
      <c r="B60" s="2" t="s">
        <v>2254</v>
      </c>
      <c r="C60" s="2"/>
      <c r="D60" s="2" t="s">
        <v>2255</v>
      </c>
      <c r="E60" s="2" t="s">
        <v>2256</v>
      </c>
      <c r="F60" s="2" t="s">
        <v>2257</v>
      </c>
      <c r="G60" s="2" t="s">
        <v>27</v>
      </c>
      <c r="H60" s="2">
        <v>33543</v>
      </c>
      <c r="I60" t="s">
        <v>1972</v>
      </c>
    </row>
    <row r="61" spans="1:9">
      <c r="A61" s="2" t="s">
        <v>186</v>
      </c>
      <c r="B61" s="2" t="s">
        <v>2258</v>
      </c>
      <c r="C61" s="2" t="s">
        <v>2259</v>
      </c>
      <c r="D61" s="2"/>
      <c r="E61" s="2" t="s">
        <v>2260</v>
      </c>
      <c r="F61" s="2" t="s">
        <v>2261</v>
      </c>
      <c r="G61" s="2" t="s">
        <v>27</v>
      </c>
      <c r="H61" s="2">
        <v>55123</v>
      </c>
      <c r="I61" t="s">
        <v>1972</v>
      </c>
    </row>
    <row r="62" spans="1:9">
      <c r="A62" s="2" t="s">
        <v>188</v>
      </c>
      <c r="B62" s="2" t="s">
        <v>2262</v>
      </c>
      <c r="C62" s="2" t="s">
        <v>2263</v>
      </c>
      <c r="D62" s="2" t="s">
        <v>2264</v>
      </c>
      <c r="E62" s="2" t="s">
        <v>2265</v>
      </c>
      <c r="F62" s="2" t="s">
        <v>2266</v>
      </c>
      <c r="G62" s="2" t="s">
        <v>27</v>
      </c>
      <c r="H62" s="2">
        <v>46862</v>
      </c>
      <c r="I62" t="s">
        <v>1980</v>
      </c>
    </row>
    <row r="63" spans="1:9">
      <c r="A63" s="2" t="s">
        <v>190</v>
      </c>
      <c r="B63" s="2" t="s">
        <v>2267</v>
      </c>
      <c r="C63" s="2"/>
      <c r="D63" s="2" t="s">
        <v>2268</v>
      </c>
      <c r="E63" s="2" t="s">
        <v>2269</v>
      </c>
      <c r="F63" s="2" t="s">
        <v>2270</v>
      </c>
      <c r="G63" s="2" t="s">
        <v>25</v>
      </c>
      <c r="H63" s="2" t="s">
        <v>2271</v>
      </c>
      <c r="I63" t="s">
        <v>1972</v>
      </c>
    </row>
    <row r="64" spans="1:9">
      <c r="A64" s="2" t="s">
        <v>193</v>
      </c>
      <c r="B64" s="2" t="s">
        <v>2272</v>
      </c>
      <c r="C64" s="2"/>
      <c r="D64" s="2" t="s">
        <v>2273</v>
      </c>
      <c r="E64" s="2" t="s">
        <v>2274</v>
      </c>
      <c r="F64" s="2" t="s">
        <v>2275</v>
      </c>
      <c r="G64" s="2" t="s">
        <v>27</v>
      </c>
      <c r="H64" s="2">
        <v>34114</v>
      </c>
      <c r="I64" t="s">
        <v>1972</v>
      </c>
    </row>
    <row r="65" spans="1:9">
      <c r="A65" s="2" t="s">
        <v>195</v>
      </c>
      <c r="B65" s="2" t="s">
        <v>2276</v>
      </c>
      <c r="C65" s="2" t="s">
        <v>2277</v>
      </c>
      <c r="D65" s="2" t="s">
        <v>2278</v>
      </c>
      <c r="E65" s="2" t="s">
        <v>2279</v>
      </c>
      <c r="F65" s="2" t="s">
        <v>2280</v>
      </c>
      <c r="G65" s="2" t="s">
        <v>27</v>
      </c>
      <c r="H65" s="2">
        <v>60681</v>
      </c>
      <c r="I65" t="s">
        <v>1980</v>
      </c>
    </row>
    <row r="66" spans="1:9">
      <c r="A66" s="2" t="s">
        <v>197</v>
      </c>
      <c r="B66" s="2" t="s">
        <v>2281</v>
      </c>
      <c r="C66" s="2"/>
      <c r="D66" s="2" t="s">
        <v>2282</v>
      </c>
      <c r="E66" s="2" t="s">
        <v>2283</v>
      </c>
      <c r="F66" s="2" t="s">
        <v>2284</v>
      </c>
      <c r="G66" s="2" t="s">
        <v>27</v>
      </c>
      <c r="H66" s="2">
        <v>7104</v>
      </c>
      <c r="I66" t="s">
        <v>1972</v>
      </c>
    </row>
    <row r="67" spans="1:9">
      <c r="A67" s="2" t="s">
        <v>199</v>
      </c>
      <c r="B67" s="2" t="s">
        <v>2285</v>
      </c>
      <c r="C67" s="2" t="s">
        <v>2286</v>
      </c>
      <c r="D67" s="2" t="s">
        <v>2287</v>
      </c>
      <c r="E67" s="2" t="s">
        <v>2288</v>
      </c>
      <c r="F67" s="2" t="s">
        <v>2289</v>
      </c>
      <c r="G67" s="2" t="s">
        <v>27</v>
      </c>
      <c r="H67" s="2">
        <v>22184</v>
      </c>
      <c r="I67" t="s">
        <v>1972</v>
      </c>
    </row>
    <row r="68" spans="1:9">
      <c r="A68" s="2" t="s">
        <v>201</v>
      </c>
      <c r="B68" s="2" t="s">
        <v>2290</v>
      </c>
      <c r="C68" s="2" t="s">
        <v>2291</v>
      </c>
      <c r="D68" s="2" t="s">
        <v>2292</v>
      </c>
      <c r="E68" s="2" t="s">
        <v>2293</v>
      </c>
      <c r="F68" s="2" t="s">
        <v>2294</v>
      </c>
      <c r="G68" s="2" t="s">
        <v>27</v>
      </c>
      <c r="H68" s="2">
        <v>76178</v>
      </c>
      <c r="I68" t="s">
        <v>1972</v>
      </c>
    </row>
    <row r="69" spans="1:9">
      <c r="A69" s="2" t="s">
        <v>204</v>
      </c>
      <c r="B69" s="2" t="s">
        <v>2295</v>
      </c>
      <c r="C69" s="2" t="s">
        <v>2296</v>
      </c>
      <c r="D69" s="2" t="s">
        <v>2297</v>
      </c>
      <c r="E69" s="2" t="s">
        <v>2298</v>
      </c>
      <c r="F69" s="2" t="s">
        <v>2299</v>
      </c>
      <c r="G69" s="2" t="s">
        <v>27</v>
      </c>
      <c r="H69" s="2">
        <v>91505</v>
      </c>
      <c r="I69" t="s">
        <v>1980</v>
      </c>
    </row>
    <row r="70" spans="1:9">
      <c r="A70" s="2" t="s">
        <v>206</v>
      </c>
      <c r="B70" s="2" t="s">
        <v>2300</v>
      </c>
      <c r="C70" s="2" t="s">
        <v>2301</v>
      </c>
      <c r="D70" s="2" t="s">
        <v>2302</v>
      </c>
      <c r="E70" s="2" t="s">
        <v>2303</v>
      </c>
      <c r="F70" s="2" t="s">
        <v>2304</v>
      </c>
      <c r="G70" s="2" t="s">
        <v>27</v>
      </c>
      <c r="H70" s="2">
        <v>37665</v>
      </c>
      <c r="I70" t="s">
        <v>1980</v>
      </c>
    </row>
    <row r="71" spans="1:9">
      <c r="A71" s="2" t="s">
        <v>209</v>
      </c>
      <c r="B71" s="2" t="s">
        <v>2305</v>
      </c>
      <c r="C71" s="2" t="s">
        <v>2306</v>
      </c>
      <c r="D71" s="2" t="s">
        <v>2307</v>
      </c>
      <c r="E71" s="2" t="s">
        <v>2308</v>
      </c>
      <c r="F71" s="2" t="s">
        <v>2309</v>
      </c>
      <c r="G71" s="2" t="s">
        <v>25</v>
      </c>
      <c r="H71" s="2" t="s">
        <v>2310</v>
      </c>
      <c r="I71" t="s">
        <v>1972</v>
      </c>
    </row>
    <row r="72" spans="1:9">
      <c r="A72" s="2" t="s">
        <v>211</v>
      </c>
      <c r="B72" s="2" t="s">
        <v>2311</v>
      </c>
      <c r="C72" s="2" t="s">
        <v>2312</v>
      </c>
      <c r="D72" s="2" t="s">
        <v>2313</v>
      </c>
      <c r="E72" s="2" t="s">
        <v>2314</v>
      </c>
      <c r="F72" s="2" t="s">
        <v>2315</v>
      </c>
      <c r="G72" s="2" t="s">
        <v>27</v>
      </c>
      <c r="H72" s="2">
        <v>43231</v>
      </c>
      <c r="I72" t="s">
        <v>1980</v>
      </c>
    </row>
    <row r="73" spans="1:9">
      <c r="A73" s="2" t="s">
        <v>213</v>
      </c>
      <c r="B73" s="2" t="s">
        <v>2316</v>
      </c>
      <c r="C73" s="2" t="s">
        <v>2317</v>
      </c>
      <c r="D73" s="2" t="s">
        <v>2318</v>
      </c>
      <c r="E73" s="2" t="s">
        <v>2319</v>
      </c>
      <c r="F73" s="2" t="s">
        <v>2320</v>
      </c>
      <c r="G73" s="2" t="s">
        <v>26</v>
      </c>
      <c r="H73" s="2" t="s">
        <v>2321</v>
      </c>
      <c r="I73" t="s">
        <v>1980</v>
      </c>
    </row>
    <row r="74" spans="1:9">
      <c r="A74" s="2" t="s">
        <v>215</v>
      </c>
      <c r="B74" s="2" t="s">
        <v>2322</v>
      </c>
      <c r="C74" s="2"/>
      <c r="D74" s="2" t="s">
        <v>2323</v>
      </c>
      <c r="E74" s="2" t="s">
        <v>2324</v>
      </c>
      <c r="F74" s="2" t="s">
        <v>2172</v>
      </c>
      <c r="G74" s="2" t="s">
        <v>27</v>
      </c>
      <c r="H74" s="2">
        <v>70183</v>
      </c>
      <c r="I74" t="s">
        <v>1980</v>
      </c>
    </row>
    <row r="75" spans="1:9">
      <c r="A75" s="2" t="s">
        <v>218</v>
      </c>
      <c r="B75" s="2" t="s">
        <v>2325</v>
      </c>
      <c r="C75" s="2"/>
      <c r="D75" s="2" t="s">
        <v>2326</v>
      </c>
      <c r="E75" s="2" t="s">
        <v>2327</v>
      </c>
      <c r="F75" s="2" t="s">
        <v>2328</v>
      </c>
      <c r="G75" s="2" t="s">
        <v>27</v>
      </c>
      <c r="H75" s="2">
        <v>28230</v>
      </c>
      <c r="I75" t="s">
        <v>1972</v>
      </c>
    </row>
    <row r="76" spans="1:9">
      <c r="A76" s="2" t="s">
        <v>220</v>
      </c>
      <c r="B76" s="2" t="s">
        <v>2329</v>
      </c>
      <c r="C76" s="2" t="s">
        <v>2330</v>
      </c>
      <c r="D76" s="2" t="s">
        <v>2331</v>
      </c>
      <c r="E76" s="2" t="s">
        <v>2332</v>
      </c>
      <c r="F76" s="2" t="s">
        <v>1991</v>
      </c>
      <c r="G76" s="2" t="s">
        <v>27</v>
      </c>
      <c r="H76" s="2">
        <v>1114</v>
      </c>
      <c r="I76" t="s">
        <v>1972</v>
      </c>
    </row>
    <row r="77" spans="1:9">
      <c r="A77" s="2" t="s">
        <v>223</v>
      </c>
      <c r="B77" s="2" t="s">
        <v>2333</v>
      </c>
      <c r="C77" s="2" t="s">
        <v>2334</v>
      </c>
      <c r="D77" s="2" t="s">
        <v>2335</v>
      </c>
      <c r="E77" s="2" t="s">
        <v>2336</v>
      </c>
      <c r="F77" s="2" t="s">
        <v>2337</v>
      </c>
      <c r="G77" s="2" t="s">
        <v>26</v>
      </c>
      <c r="H77" s="2" t="s">
        <v>2338</v>
      </c>
      <c r="I77" t="s">
        <v>1972</v>
      </c>
    </row>
    <row r="78" spans="1:9">
      <c r="A78" s="2" t="s">
        <v>226</v>
      </c>
      <c r="B78" s="2" t="s">
        <v>2339</v>
      </c>
      <c r="C78" s="2"/>
      <c r="D78" s="2" t="s">
        <v>2340</v>
      </c>
      <c r="E78" s="2" t="s">
        <v>2341</v>
      </c>
      <c r="F78" s="2" t="s">
        <v>2342</v>
      </c>
      <c r="G78" s="2" t="s">
        <v>26</v>
      </c>
      <c r="H78" s="2" t="s">
        <v>2343</v>
      </c>
      <c r="I78" t="s">
        <v>1972</v>
      </c>
    </row>
    <row r="79" spans="1:9">
      <c r="A79" s="2" t="s">
        <v>229</v>
      </c>
      <c r="B79" s="2" t="s">
        <v>2344</v>
      </c>
      <c r="C79" s="2" t="s">
        <v>2345</v>
      </c>
      <c r="D79" s="2" t="s">
        <v>2346</v>
      </c>
      <c r="E79" s="2" t="s">
        <v>2347</v>
      </c>
      <c r="F79" s="2" t="s">
        <v>2348</v>
      </c>
      <c r="G79" s="2" t="s">
        <v>27</v>
      </c>
      <c r="H79" s="2">
        <v>79705</v>
      </c>
      <c r="I79" t="s">
        <v>1980</v>
      </c>
    </row>
    <row r="80" spans="1:9">
      <c r="A80" s="2" t="s">
        <v>231</v>
      </c>
      <c r="B80" s="2" t="s">
        <v>2349</v>
      </c>
      <c r="C80" s="2" t="s">
        <v>2350</v>
      </c>
      <c r="D80" s="2" t="s">
        <v>2351</v>
      </c>
      <c r="E80" s="2" t="s">
        <v>2352</v>
      </c>
      <c r="F80" s="2" t="s">
        <v>2353</v>
      </c>
      <c r="G80" s="2" t="s">
        <v>27</v>
      </c>
      <c r="H80" s="2">
        <v>75323</v>
      </c>
      <c r="I80" t="s">
        <v>1972</v>
      </c>
    </row>
    <row r="81" spans="1:9">
      <c r="A81" s="2" t="s">
        <v>233</v>
      </c>
      <c r="B81" s="2" t="s">
        <v>2354</v>
      </c>
      <c r="C81" s="2" t="s">
        <v>2355</v>
      </c>
      <c r="D81" s="2" t="s">
        <v>2356</v>
      </c>
      <c r="E81" s="2" t="s">
        <v>2357</v>
      </c>
      <c r="F81" s="2" t="s">
        <v>2358</v>
      </c>
      <c r="G81" s="2" t="s">
        <v>27</v>
      </c>
      <c r="H81" s="2">
        <v>20189</v>
      </c>
      <c r="I81" t="s">
        <v>1980</v>
      </c>
    </row>
    <row r="82" spans="1:9">
      <c r="A82" s="2" t="s">
        <v>236</v>
      </c>
      <c r="B82" s="2" t="s">
        <v>2359</v>
      </c>
      <c r="C82" s="2" t="s">
        <v>2360</v>
      </c>
      <c r="D82" s="2" t="s">
        <v>2361</v>
      </c>
      <c r="E82" s="2" t="s">
        <v>2362</v>
      </c>
      <c r="F82" s="2" t="s">
        <v>2363</v>
      </c>
      <c r="G82" s="2" t="s">
        <v>27</v>
      </c>
      <c r="H82" s="2">
        <v>94627</v>
      </c>
      <c r="I82" t="s">
        <v>1972</v>
      </c>
    </row>
    <row r="83" spans="1:9">
      <c r="A83" s="2" t="s">
        <v>239</v>
      </c>
      <c r="B83" s="2" t="s">
        <v>2364</v>
      </c>
      <c r="C83" s="2" t="s">
        <v>2365</v>
      </c>
      <c r="D83" s="2" t="s">
        <v>2366</v>
      </c>
      <c r="E83" s="2" t="s">
        <v>2367</v>
      </c>
      <c r="F83" s="2" t="s">
        <v>2368</v>
      </c>
      <c r="G83" s="2" t="s">
        <v>27</v>
      </c>
      <c r="H83" s="2">
        <v>80930</v>
      </c>
      <c r="I83" t="s">
        <v>1972</v>
      </c>
    </row>
    <row r="84" spans="1:9">
      <c r="A84" s="2" t="s">
        <v>241</v>
      </c>
      <c r="B84" s="2" t="s">
        <v>2369</v>
      </c>
      <c r="C84" s="2" t="s">
        <v>2370</v>
      </c>
      <c r="D84" s="2" t="s">
        <v>2371</v>
      </c>
      <c r="E84" s="2" t="s">
        <v>2372</v>
      </c>
      <c r="F84" s="2" t="s">
        <v>2373</v>
      </c>
      <c r="G84" s="2" t="s">
        <v>26</v>
      </c>
      <c r="H84" s="2" t="s">
        <v>2374</v>
      </c>
      <c r="I84" t="s">
        <v>1972</v>
      </c>
    </row>
    <row r="85" spans="1:9">
      <c r="A85" s="2" t="s">
        <v>244</v>
      </c>
      <c r="B85" s="2" t="s">
        <v>2375</v>
      </c>
      <c r="C85" s="2"/>
      <c r="D85" s="2" t="s">
        <v>2376</v>
      </c>
      <c r="E85" s="2" t="s">
        <v>2377</v>
      </c>
      <c r="F85" s="2" t="s">
        <v>2378</v>
      </c>
      <c r="G85" s="2" t="s">
        <v>27</v>
      </c>
      <c r="H85" s="2">
        <v>14205</v>
      </c>
      <c r="I85" t="s">
        <v>1972</v>
      </c>
    </row>
    <row r="86" spans="1:9">
      <c r="A86" s="2" t="s">
        <v>246</v>
      </c>
      <c r="B86" s="2" t="s">
        <v>2379</v>
      </c>
      <c r="C86" s="2" t="s">
        <v>2380</v>
      </c>
      <c r="D86" s="2" t="s">
        <v>2381</v>
      </c>
      <c r="E86" s="2" t="s">
        <v>2382</v>
      </c>
      <c r="F86" s="2" t="s">
        <v>2383</v>
      </c>
      <c r="G86" s="2" t="s">
        <v>27</v>
      </c>
      <c r="H86" s="2">
        <v>93715</v>
      </c>
      <c r="I86" t="s">
        <v>1980</v>
      </c>
    </row>
    <row r="87" spans="1:9">
      <c r="A87" s="2" t="s">
        <v>248</v>
      </c>
      <c r="B87" s="2" t="s">
        <v>2384</v>
      </c>
      <c r="C87" s="2" t="s">
        <v>2385</v>
      </c>
      <c r="D87" s="2"/>
      <c r="E87" s="2" t="s">
        <v>2386</v>
      </c>
      <c r="F87" s="2" t="s">
        <v>2294</v>
      </c>
      <c r="G87" s="2" t="s">
        <v>27</v>
      </c>
      <c r="H87" s="2">
        <v>76121</v>
      </c>
      <c r="I87" t="s">
        <v>1980</v>
      </c>
    </row>
    <row r="88" spans="1:9">
      <c r="A88" s="2" t="s">
        <v>345</v>
      </c>
      <c r="B88" s="2" t="s">
        <v>2387</v>
      </c>
      <c r="C88" s="2" t="s">
        <v>2388</v>
      </c>
      <c r="D88" s="2"/>
      <c r="E88" s="2" t="s">
        <v>2389</v>
      </c>
      <c r="F88" s="2" t="s">
        <v>2390</v>
      </c>
      <c r="G88" s="2" t="s">
        <v>27</v>
      </c>
      <c r="H88" s="2">
        <v>73179</v>
      </c>
      <c r="I88" t="s">
        <v>1972</v>
      </c>
    </row>
    <row r="89" spans="1:9">
      <c r="A89" s="2" t="s">
        <v>251</v>
      </c>
      <c r="B89" s="2" t="s">
        <v>2391</v>
      </c>
      <c r="C89" s="2" t="s">
        <v>2392</v>
      </c>
      <c r="D89" s="2"/>
      <c r="E89" s="2" t="s">
        <v>2393</v>
      </c>
      <c r="F89" s="2" t="s">
        <v>2394</v>
      </c>
      <c r="G89" s="2" t="s">
        <v>27</v>
      </c>
      <c r="H89" s="2">
        <v>77705</v>
      </c>
      <c r="I89" t="s">
        <v>1980</v>
      </c>
    </row>
    <row r="90" spans="1:9">
      <c r="A90" s="2" t="s">
        <v>253</v>
      </c>
      <c r="B90" s="2" t="s">
        <v>2395</v>
      </c>
      <c r="C90" s="2" t="s">
        <v>2396</v>
      </c>
      <c r="D90" s="2"/>
      <c r="E90" s="2" t="s">
        <v>2397</v>
      </c>
      <c r="F90" s="2" t="s">
        <v>2398</v>
      </c>
      <c r="G90" s="2" t="s">
        <v>27</v>
      </c>
      <c r="H90" s="2">
        <v>89519</v>
      </c>
      <c r="I90" t="s">
        <v>1980</v>
      </c>
    </row>
    <row r="91" spans="1:9">
      <c r="A91" s="2" t="s">
        <v>255</v>
      </c>
      <c r="B91" s="2" t="s">
        <v>2399</v>
      </c>
      <c r="C91" s="2" t="s">
        <v>2400</v>
      </c>
      <c r="D91" s="2" t="s">
        <v>2401</v>
      </c>
      <c r="E91" s="2" t="s">
        <v>2402</v>
      </c>
      <c r="F91" s="2" t="s">
        <v>2403</v>
      </c>
      <c r="G91" s="2" t="s">
        <v>27</v>
      </c>
      <c r="H91" s="2">
        <v>64136</v>
      </c>
      <c r="I91" t="s">
        <v>1980</v>
      </c>
    </row>
    <row r="92" spans="1:9">
      <c r="A92" s="2" t="s">
        <v>257</v>
      </c>
      <c r="B92" s="2" t="s">
        <v>30</v>
      </c>
      <c r="C92" s="2"/>
      <c r="D92" s="2" t="s">
        <v>2404</v>
      </c>
      <c r="E92" s="2" t="s">
        <v>2405</v>
      </c>
      <c r="F92" s="2" t="s">
        <v>1978</v>
      </c>
      <c r="G92" s="2" t="s">
        <v>26</v>
      </c>
      <c r="H92" s="2" t="s">
        <v>1979</v>
      </c>
      <c r="I92" t="s">
        <v>1972</v>
      </c>
    </row>
    <row r="93" spans="1:9">
      <c r="A93" s="2" t="s">
        <v>259</v>
      </c>
      <c r="B93" s="2" t="s">
        <v>2406</v>
      </c>
      <c r="C93" s="2" t="s">
        <v>2407</v>
      </c>
      <c r="D93" s="2" t="s">
        <v>2408</v>
      </c>
      <c r="E93" s="2" t="s">
        <v>2409</v>
      </c>
      <c r="F93" s="2" t="s">
        <v>2410</v>
      </c>
      <c r="G93" s="2" t="s">
        <v>27</v>
      </c>
      <c r="H93" s="2">
        <v>92878</v>
      </c>
      <c r="I93" t="s">
        <v>1980</v>
      </c>
    </row>
    <row r="94" spans="1:9">
      <c r="A94" s="2" t="s">
        <v>261</v>
      </c>
      <c r="B94" s="2" t="s">
        <v>2411</v>
      </c>
      <c r="C94" s="2"/>
      <c r="D94" s="2" t="s">
        <v>2412</v>
      </c>
      <c r="E94" s="2" t="s">
        <v>2413</v>
      </c>
      <c r="F94" s="2" t="s">
        <v>2414</v>
      </c>
      <c r="G94" s="2" t="s">
        <v>27</v>
      </c>
      <c r="H94" s="2">
        <v>78759</v>
      </c>
      <c r="I94" t="s">
        <v>1972</v>
      </c>
    </row>
    <row r="95" spans="1:9">
      <c r="A95" s="2" t="s">
        <v>263</v>
      </c>
      <c r="B95" s="2" t="s">
        <v>2415</v>
      </c>
      <c r="C95" s="2" t="s">
        <v>2416</v>
      </c>
      <c r="D95" s="2" t="s">
        <v>2417</v>
      </c>
      <c r="E95" s="2" t="s">
        <v>2418</v>
      </c>
      <c r="F95" s="2" t="s">
        <v>2419</v>
      </c>
      <c r="G95" s="2" t="s">
        <v>25</v>
      </c>
      <c r="H95" s="2" t="s">
        <v>2420</v>
      </c>
      <c r="I95" t="s">
        <v>1972</v>
      </c>
    </row>
    <row r="96" spans="1:9">
      <c r="A96" s="2" t="s">
        <v>265</v>
      </c>
      <c r="B96" s="2" t="s">
        <v>2421</v>
      </c>
      <c r="C96" s="2"/>
      <c r="D96" s="2"/>
      <c r="E96" s="2" t="s">
        <v>2422</v>
      </c>
      <c r="F96" s="2" t="s">
        <v>2423</v>
      </c>
      <c r="G96" s="2" t="s">
        <v>26</v>
      </c>
      <c r="H96" s="2" t="s">
        <v>2424</v>
      </c>
      <c r="I96" t="s">
        <v>1972</v>
      </c>
    </row>
    <row r="97" spans="1:9">
      <c r="A97" s="2" t="s">
        <v>267</v>
      </c>
      <c r="B97" s="2" t="s">
        <v>2425</v>
      </c>
      <c r="C97" s="2" t="s">
        <v>2426</v>
      </c>
      <c r="D97" s="2"/>
      <c r="E97" s="2" t="s">
        <v>2427</v>
      </c>
      <c r="F97" s="2" t="s">
        <v>2383</v>
      </c>
      <c r="G97" s="2" t="s">
        <v>27</v>
      </c>
      <c r="H97" s="2">
        <v>93762</v>
      </c>
      <c r="I97" t="s">
        <v>1980</v>
      </c>
    </row>
    <row r="98" spans="1:9">
      <c r="A98" s="2" t="s">
        <v>269</v>
      </c>
      <c r="B98" s="2" t="s">
        <v>2428</v>
      </c>
      <c r="C98" s="2" t="s">
        <v>2429</v>
      </c>
      <c r="D98" s="2"/>
      <c r="E98" s="2" t="s">
        <v>2430</v>
      </c>
      <c r="F98" s="2" t="s">
        <v>2042</v>
      </c>
      <c r="G98" s="2" t="s">
        <v>27</v>
      </c>
      <c r="H98" s="2">
        <v>63150</v>
      </c>
      <c r="I98" t="s">
        <v>1980</v>
      </c>
    </row>
    <row r="99" spans="1:9">
      <c r="A99" s="2" t="s">
        <v>271</v>
      </c>
      <c r="B99" s="2" t="s">
        <v>2431</v>
      </c>
      <c r="C99" s="2" t="s">
        <v>2432</v>
      </c>
      <c r="D99" s="2" t="s">
        <v>2433</v>
      </c>
      <c r="E99" s="2" t="s">
        <v>2434</v>
      </c>
      <c r="F99" s="2" t="s">
        <v>2383</v>
      </c>
      <c r="G99" s="2" t="s">
        <v>27</v>
      </c>
      <c r="H99" s="2">
        <v>93726</v>
      </c>
      <c r="I99" t="s">
        <v>1980</v>
      </c>
    </row>
    <row r="100" spans="1:9">
      <c r="A100" s="2" t="s">
        <v>273</v>
      </c>
      <c r="B100" s="2" t="s">
        <v>2435</v>
      </c>
      <c r="C100" s="2"/>
      <c r="D100" s="2" t="s">
        <v>2436</v>
      </c>
      <c r="E100" s="2" t="s">
        <v>2437</v>
      </c>
      <c r="F100" s="2" t="s">
        <v>2438</v>
      </c>
      <c r="G100" s="2" t="s">
        <v>26</v>
      </c>
      <c r="H100" s="2" t="s">
        <v>2439</v>
      </c>
      <c r="I100" t="s">
        <v>1980</v>
      </c>
    </row>
    <row r="101" spans="1:9">
      <c r="A101" s="2" t="s">
        <v>275</v>
      </c>
      <c r="B101" s="2" t="s">
        <v>2440</v>
      </c>
      <c r="C101" s="2"/>
      <c r="D101" s="2" t="s">
        <v>2441</v>
      </c>
      <c r="E101" s="2" t="s">
        <v>2442</v>
      </c>
      <c r="F101" s="2" t="s">
        <v>2315</v>
      </c>
      <c r="G101" s="2" t="s">
        <v>27</v>
      </c>
      <c r="H101" s="2">
        <v>43210</v>
      </c>
      <c r="I101" t="s">
        <v>1972</v>
      </c>
    </row>
    <row r="102" spans="1:9">
      <c r="A102" s="2" t="s">
        <v>277</v>
      </c>
      <c r="B102" s="2" t="s">
        <v>2443</v>
      </c>
      <c r="C102" s="2"/>
      <c r="D102" s="2" t="s">
        <v>2444</v>
      </c>
      <c r="E102" s="2" t="s">
        <v>2445</v>
      </c>
      <c r="F102" s="2" t="s">
        <v>2446</v>
      </c>
      <c r="G102" s="2" t="s">
        <v>27</v>
      </c>
      <c r="H102" s="2">
        <v>95205</v>
      </c>
      <c r="I102" t="s">
        <v>1972</v>
      </c>
    </row>
    <row r="103" spans="1:9">
      <c r="A103" s="2" t="s">
        <v>279</v>
      </c>
      <c r="B103" s="2" t="s">
        <v>2447</v>
      </c>
      <c r="C103" s="2" t="s">
        <v>2448</v>
      </c>
      <c r="D103" s="2" t="s">
        <v>2449</v>
      </c>
      <c r="E103" s="2" t="s">
        <v>2450</v>
      </c>
      <c r="F103" s="2" t="s">
        <v>2451</v>
      </c>
      <c r="G103" s="2" t="s">
        <v>26</v>
      </c>
      <c r="H103" s="2" t="s">
        <v>2452</v>
      </c>
      <c r="I103" t="s">
        <v>1972</v>
      </c>
    </row>
    <row r="104" spans="1:9">
      <c r="A104" s="2" t="s">
        <v>281</v>
      </c>
      <c r="B104" s="2" t="s">
        <v>2453</v>
      </c>
      <c r="C104" s="2" t="s">
        <v>2454</v>
      </c>
      <c r="D104" s="2" t="s">
        <v>2455</v>
      </c>
      <c r="E104" s="2" t="s">
        <v>2456</v>
      </c>
      <c r="F104" s="2" t="s">
        <v>2457</v>
      </c>
      <c r="G104" s="2" t="s">
        <v>26</v>
      </c>
      <c r="H104" s="2" t="s">
        <v>2439</v>
      </c>
      <c r="I104" t="s">
        <v>1972</v>
      </c>
    </row>
    <row r="105" spans="1:9">
      <c r="A105" s="2" t="s">
        <v>283</v>
      </c>
      <c r="B105" s="2" t="s">
        <v>2458</v>
      </c>
      <c r="C105" s="2" t="s">
        <v>2459</v>
      </c>
      <c r="D105" s="2" t="s">
        <v>2460</v>
      </c>
      <c r="E105" s="2" t="s">
        <v>2461</v>
      </c>
      <c r="F105" s="2" t="s">
        <v>2191</v>
      </c>
      <c r="G105" s="2" t="s">
        <v>27</v>
      </c>
      <c r="H105" s="2">
        <v>14652</v>
      </c>
      <c r="I105" t="s">
        <v>1980</v>
      </c>
    </row>
    <row r="106" spans="1:9">
      <c r="A106" s="2" t="s">
        <v>285</v>
      </c>
      <c r="B106" s="2" t="s">
        <v>2462</v>
      </c>
      <c r="C106" s="2" t="s">
        <v>2463</v>
      </c>
      <c r="D106" s="2" t="s">
        <v>2464</v>
      </c>
      <c r="E106" s="2" t="s">
        <v>2465</v>
      </c>
      <c r="F106" s="2" t="s">
        <v>2466</v>
      </c>
      <c r="G106" s="2" t="s">
        <v>27</v>
      </c>
      <c r="H106" s="2">
        <v>35487</v>
      </c>
      <c r="I106" t="s">
        <v>1980</v>
      </c>
    </row>
    <row r="107" spans="1:9">
      <c r="A107" s="2" t="s">
        <v>287</v>
      </c>
      <c r="B107" s="2" t="s">
        <v>2467</v>
      </c>
      <c r="C107" s="2" t="s">
        <v>2468</v>
      </c>
      <c r="D107" s="2" t="s">
        <v>2469</v>
      </c>
      <c r="E107" s="2" t="s">
        <v>2470</v>
      </c>
      <c r="F107" s="2" t="s">
        <v>2056</v>
      </c>
      <c r="G107" s="2" t="s">
        <v>27</v>
      </c>
      <c r="H107" s="2">
        <v>77260</v>
      </c>
      <c r="I107" t="s">
        <v>1972</v>
      </c>
    </row>
    <row r="108" spans="1:9">
      <c r="A108" s="2" t="s">
        <v>289</v>
      </c>
      <c r="B108" s="2" t="s">
        <v>2471</v>
      </c>
      <c r="C108" s="2" t="s">
        <v>2472</v>
      </c>
      <c r="D108" s="2" t="s">
        <v>2473</v>
      </c>
      <c r="E108" s="2" t="s">
        <v>2474</v>
      </c>
      <c r="F108" s="2" t="s">
        <v>2475</v>
      </c>
      <c r="G108" s="2" t="s">
        <v>27</v>
      </c>
      <c r="H108" s="2">
        <v>88514</v>
      </c>
      <c r="I108" t="s">
        <v>1980</v>
      </c>
    </row>
    <row r="109" spans="1:9">
      <c r="A109" s="2" t="s">
        <v>292</v>
      </c>
      <c r="B109" s="2" t="s">
        <v>2476</v>
      </c>
      <c r="C109" s="2" t="s">
        <v>2477</v>
      </c>
      <c r="D109" s="2" t="s">
        <v>2478</v>
      </c>
      <c r="E109" s="2" t="s">
        <v>2479</v>
      </c>
      <c r="F109" s="2" t="s">
        <v>2368</v>
      </c>
      <c r="G109" s="2" t="s">
        <v>27</v>
      </c>
      <c r="H109" s="2">
        <v>80935</v>
      </c>
      <c r="I109" t="s">
        <v>1972</v>
      </c>
    </row>
    <row r="110" spans="1:9">
      <c r="A110" s="2" t="s">
        <v>294</v>
      </c>
      <c r="B110" s="2" t="s">
        <v>2480</v>
      </c>
      <c r="C110" s="2"/>
      <c r="D110" s="2" t="s">
        <v>2481</v>
      </c>
      <c r="E110" s="2" t="s">
        <v>2482</v>
      </c>
      <c r="F110" s="2" t="s">
        <v>2266</v>
      </c>
      <c r="G110" s="2" t="s">
        <v>27</v>
      </c>
      <c r="H110" s="2">
        <v>46862</v>
      </c>
      <c r="I110" t="s">
        <v>1980</v>
      </c>
    </row>
    <row r="111" spans="1:9">
      <c r="A111" s="2" t="s">
        <v>296</v>
      </c>
      <c r="B111" s="2" t="s">
        <v>2483</v>
      </c>
      <c r="C111" s="2" t="s">
        <v>2484</v>
      </c>
      <c r="D111" s="2" t="s">
        <v>2485</v>
      </c>
      <c r="E111" s="2" t="s">
        <v>2486</v>
      </c>
      <c r="F111" s="2" t="s">
        <v>2487</v>
      </c>
      <c r="G111" s="2" t="s">
        <v>27</v>
      </c>
      <c r="H111" s="2">
        <v>11054</v>
      </c>
      <c r="I111" t="s">
        <v>1972</v>
      </c>
    </row>
    <row r="112" spans="1:9">
      <c r="A112" s="2" t="s">
        <v>298</v>
      </c>
      <c r="B112" s="2" t="s">
        <v>2488</v>
      </c>
      <c r="C112" s="2" t="s">
        <v>2489</v>
      </c>
      <c r="D112" s="2" t="s">
        <v>2490</v>
      </c>
      <c r="E112" s="2" t="s">
        <v>2491</v>
      </c>
      <c r="F112" s="2" t="s">
        <v>1991</v>
      </c>
      <c r="G112" s="2" t="s">
        <v>27</v>
      </c>
      <c r="H112" s="2">
        <v>1105</v>
      </c>
      <c r="I112" t="s">
        <v>1972</v>
      </c>
    </row>
    <row r="113" spans="1:9">
      <c r="A113" s="2" t="s">
        <v>301</v>
      </c>
      <c r="B113" s="2" t="s">
        <v>2492</v>
      </c>
      <c r="C113" s="2" t="s">
        <v>2493</v>
      </c>
      <c r="D113" s="2"/>
      <c r="E113" s="2" t="s">
        <v>2494</v>
      </c>
      <c r="F113" s="2" t="s">
        <v>2253</v>
      </c>
      <c r="G113" s="2" t="s">
        <v>27</v>
      </c>
      <c r="H113" s="2">
        <v>32575</v>
      </c>
      <c r="I113" t="s">
        <v>1980</v>
      </c>
    </row>
    <row r="114" spans="1:9">
      <c r="A114" s="2" t="s">
        <v>303</v>
      </c>
      <c r="B114" s="2" t="s">
        <v>2495</v>
      </c>
      <c r="C114" s="2" t="s">
        <v>2496</v>
      </c>
      <c r="D114" s="2" t="s">
        <v>2497</v>
      </c>
      <c r="E114" s="2" t="s">
        <v>2498</v>
      </c>
      <c r="F114" s="2" t="s">
        <v>2033</v>
      </c>
      <c r="G114" s="2" t="s">
        <v>27</v>
      </c>
      <c r="H114" s="2">
        <v>23242</v>
      </c>
      <c r="I114" t="s">
        <v>1980</v>
      </c>
    </row>
    <row r="115" spans="1:9">
      <c r="A115" s="2" t="s">
        <v>305</v>
      </c>
      <c r="B115" s="2" t="s">
        <v>2499</v>
      </c>
      <c r="C115" s="2" t="s">
        <v>2500</v>
      </c>
      <c r="D115" s="2" t="s">
        <v>2501</v>
      </c>
      <c r="E115" s="2" t="s">
        <v>2502</v>
      </c>
      <c r="F115" s="2" t="s">
        <v>2503</v>
      </c>
      <c r="G115" s="2" t="s">
        <v>26</v>
      </c>
      <c r="H115" s="2" t="s">
        <v>2504</v>
      </c>
      <c r="I115" t="s">
        <v>1980</v>
      </c>
    </row>
    <row r="116" spans="1:9">
      <c r="A116" s="2" t="s">
        <v>307</v>
      </c>
      <c r="B116" s="2" t="s">
        <v>2505</v>
      </c>
      <c r="C116" s="2"/>
      <c r="D116" s="2" t="s">
        <v>2506</v>
      </c>
      <c r="E116" s="2" t="s">
        <v>2507</v>
      </c>
      <c r="F116" s="2" t="s">
        <v>2508</v>
      </c>
      <c r="G116" s="2" t="s">
        <v>27</v>
      </c>
      <c r="H116" s="2">
        <v>25705</v>
      </c>
      <c r="I116" t="s">
        <v>1980</v>
      </c>
    </row>
    <row r="117" spans="1:9">
      <c r="A117" s="2" t="s">
        <v>309</v>
      </c>
      <c r="B117" s="2" t="s">
        <v>2509</v>
      </c>
      <c r="C117" s="2" t="s">
        <v>2510</v>
      </c>
      <c r="D117" s="2" t="s">
        <v>2511</v>
      </c>
      <c r="E117" s="2" t="s">
        <v>2512</v>
      </c>
      <c r="F117" s="2" t="s">
        <v>2200</v>
      </c>
      <c r="G117" s="2" t="s">
        <v>25</v>
      </c>
      <c r="H117" s="2" t="s">
        <v>2513</v>
      </c>
      <c r="I117" t="s">
        <v>1980</v>
      </c>
    </row>
    <row r="118" spans="1:9">
      <c r="A118" s="2" t="s">
        <v>311</v>
      </c>
      <c r="B118" s="2" t="s">
        <v>2514</v>
      </c>
      <c r="C118" s="2" t="s">
        <v>2515</v>
      </c>
      <c r="D118" s="2" t="s">
        <v>2516</v>
      </c>
      <c r="E118" s="2" t="s">
        <v>2517</v>
      </c>
      <c r="F118" s="2" t="s">
        <v>2518</v>
      </c>
      <c r="G118" s="2" t="s">
        <v>26</v>
      </c>
      <c r="H118" s="2" t="s">
        <v>2519</v>
      </c>
      <c r="I118" t="s">
        <v>1972</v>
      </c>
    </row>
    <row r="119" spans="1:9">
      <c r="A119" s="2" t="s">
        <v>313</v>
      </c>
      <c r="B119" s="2" t="s">
        <v>2520</v>
      </c>
      <c r="C119" s="2" t="s">
        <v>2521</v>
      </c>
      <c r="D119" s="2" t="s">
        <v>2522</v>
      </c>
      <c r="E119" s="2" t="s">
        <v>2523</v>
      </c>
      <c r="F119" s="2" t="s">
        <v>2005</v>
      </c>
      <c r="G119" s="2" t="s">
        <v>27</v>
      </c>
      <c r="H119" s="2">
        <v>45432</v>
      </c>
      <c r="I119" t="s">
        <v>1980</v>
      </c>
    </row>
    <row r="120" spans="1:9">
      <c r="A120" s="2" t="s">
        <v>315</v>
      </c>
      <c r="B120" s="2" t="s">
        <v>2524</v>
      </c>
      <c r="C120" s="2" t="s">
        <v>2525</v>
      </c>
      <c r="D120" s="2" t="s">
        <v>2526</v>
      </c>
      <c r="E120" s="2" t="s">
        <v>2527</v>
      </c>
      <c r="F120" s="2" t="s">
        <v>2528</v>
      </c>
      <c r="G120" s="2" t="s">
        <v>27</v>
      </c>
      <c r="H120" s="2">
        <v>99507</v>
      </c>
      <c r="I120" t="s">
        <v>1972</v>
      </c>
    </row>
    <row r="121" spans="1:9">
      <c r="A121" s="2" t="s">
        <v>317</v>
      </c>
      <c r="B121" s="2" t="s">
        <v>2529</v>
      </c>
      <c r="C121" s="2" t="s">
        <v>2530</v>
      </c>
      <c r="D121" s="2" t="s">
        <v>2531</v>
      </c>
      <c r="E121" s="2" t="s">
        <v>2532</v>
      </c>
      <c r="F121" s="2" t="s">
        <v>2533</v>
      </c>
      <c r="G121" s="2" t="s">
        <v>27</v>
      </c>
      <c r="H121" s="2">
        <v>37215</v>
      </c>
      <c r="I121" t="s">
        <v>1980</v>
      </c>
    </row>
    <row r="122" spans="1:9">
      <c r="A122" s="2" t="s">
        <v>2534</v>
      </c>
      <c r="B122" s="2" t="s">
        <v>2535</v>
      </c>
      <c r="C122" s="2" t="s">
        <v>2536</v>
      </c>
      <c r="D122" s="2" t="s">
        <v>2537</v>
      </c>
      <c r="E122" s="2" t="s">
        <v>2538</v>
      </c>
      <c r="F122" s="2" t="s">
        <v>2015</v>
      </c>
      <c r="G122" s="2" t="s">
        <v>27</v>
      </c>
      <c r="H122" s="2">
        <v>90040</v>
      </c>
      <c r="I122" t="s">
        <v>1972</v>
      </c>
    </row>
    <row r="123" spans="1:9">
      <c r="A123" s="2" t="s">
        <v>2539</v>
      </c>
      <c r="B123" s="2" t="s">
        <v>2540</v>
      </c>
      <c r="C123" s="2" t="s">
        <v>2541</v>
      </c>
      <c r="D123" s="2" t="s">
        <v>2542</v>
      </c>
      <c r="E123" s="2" t="s">
        <v>2543</v>
      </c>
      <c r="F123" s="2" t="s">
        <v>2328</v>
      </c>
      <c r="G123" s="2" t="s">
        <v>27</v>
      </c>
      <c r="H123" s="2">
        <v>28289</v>
      </c>
      <c r="I123" t="s">
        <v>1980</v>
      </c>
    </row>
    <row r="124" spans="1:9">
      <c r="A124" s="2" t="s">
        <v>319</v>
      </c>
      <c r="B124" s="2" t="s">
        <v>2544</v>
      </c>
      <c r="C124" s="2" t="s">
        <v>2545</v>
      </c>
      <c r="D124" s="2" t="s">
        <v>2546</v>
      </c>
      <c r="E124" s="2" t="s">
        <v>2547</v>
      </c>
      <c r="F124" s="2" t="s">
        <v>2160</v>
      </c>
      <c r="G124" s="2" t="s">
        <v>27</v>
      </c>
      <c r="H124" s="2">
        <v>80217</v>
      </c>
      <c r="I124" t="s">
        <v>1972</v>
      </c>
    </row>
    <row r="125" spans="1:9">
      <c r="A125" s="2" t="s">
        <v>321</v>
      </c>
      <c r="B125" s="2" t="s">
        <v>2548</v>
      </c>
      <c r="C125" s="2" t="s">
        <v>2549</v>
      </c>
      <c r="D125" s="2" t="s">
        <v>2550</v>
      </c>
      <c r="E125" s="2" t="s">
        <v>2551</v>
      </c>
      <c r="F125" s="2" t="s">
        <v>2552</v>
      </c>
      <c r="G125" s="2" t="s">
        <v>27</v>
      </c>
      <c r="H125" s="2">
        <v>6912</v>
      </c>
      <c r="I125" t="s">
        <v>1980</v>
      </c>
    </row>
    <row r="126" spans="1:9">
      <c r="A126" s="2" t="s">
        <v>323</v>
      </c>
      <c r="B126" s="2" t="s">
        <v>2553</v>
      </c>
      <c r="C126" s="2" t="s">
        <v>2554</v>
      </c>
      <c r="D126" s="2" t="s">
        <v>2555</v>
      </c>
      <c r="E126" s="2" t="s">
        <v>2556</v>
      </c>
      <c r="F126" s="2" t="s">
        <v>2557</v>
      </c>
      <c r="G126" s="2" t="s">
        <v>27</v>
      </c>
      <c r="H126" s="2">
        <v>23605</v>
      </c>
      <c r="I126" t="s">
        <v>1972</v>
      </c>
    </row>
    <row r="127" spans="1:9">
      <c r="A127" s="2" t="s">
        <v>325</v>
      </c>
      <c r="B127" s="2" t="s">
        <v>2558</v>
      </c>
      <c r="C127" s="2" t="s">
        <v>2559</v>
      </c>
      <c r="D127" s="2" t="s">
        <v>2560</v>
      </c>
      <c r="E127" s="2" t="s">
        <v>2561</v>
      </c>
      <c r="F127" s="2" t="s">
        <v>2562</v>
      </c>
      <c r="G127" s="2" t="s">
        <v>26</v>
      </c>
      <c r="H127" s="2" t="s">
        <v>2563</v>
      </c>
      <c r="I127" t="s">
        <v>1972</v>
      </c>
    </row>
    <row r="128" spans="1:9">
      <c r="A128" s="2" t="s">
        <v>327</v>
      </c>
      <c r="B128" s="2" t="s">
        <v>2564</v>
      </c>
      <c r="C128" s="2" t="s">
        <v>2565</v>
      </c>
      <c r="D128" s="2" t="s">
        <v>2566</v>
      </c>
      <c r="E128" s="2" t="s">
        <v>2567</v>
      </c>
      <c r="F128" s="2" t="s">
        <v>2528</v>
      </c>
      <c r="G128" s="2" t="s">
        <v>27</v>
      </c>
      <c r="H128" s="2">
        <v>99599</v>
      </c>
      <c r="I128" t="s">
        <v>1980</v>
      </c>
    </row>
    <row r="129" spans="1:9">
      <c r="A129" s="2" t="s">
        <v>329</v>
      </c>
      <c r="B129" s="2" t="s">
        <v>2568</v>
      </c>
      <c r="C129" s="2" t="s">
        <v>2569</v>
      </c>
      <c r="D129" s="2" t="s">
        <v>2570</v>
      </c>
      <c r="E129" s="2" t="s">
        <v>2571</v>
      </c>
      <c r="F129" s="2" t="s">
        <v>2394</v>
      </c>
      <c r="G129" s="2" t="s">
        <v>26</v>
      </c>
      <c r="H129" s="2" t="s">
        <v>2572</v>
      </c>
      <c r="I129" t="s">
        <v>1980</v>
      </c>
    </row>
    <row r="130" spans="1:9">
      <c r="A130" s="2" t="s">
        <v>331</v>
      </c>
      <c r="B130" s="2" t="s">
        <v>2573</v>
      </c>
      <c r="C130" s="2" t="s">
        <v>2574</v>
      </c>
      <c r="D130" s="2" t="s">
        <v>2575</v>
      </c>
      <c r="E130" s="2" t="s">
        <v>2576</v>
      </c>
      <c r="F130" s="2" t="s">
        <v>2577</v>
      </c>
      <c r="G130" s="2" t="s">
        <v>27</v>
      </c>
      <c r="H130" s="2">
        <v>58122</v>
      </c>
      <c r="I130" t="s">
        <v>1980</v>
      </c>
    </row>
    <row r="131" spans="1:9">
      <c r="A131" s="2" t="s">
        <v>333</v>
      </c>
      <c r="B131" s="2" t="s">
        <v>2578</v>
      </c>
      <c r="C131" s="2" t="s">
        <v>2579</v>
      </c>
      <c r="D131" s="2" t="s">
        <v>2580</v>
      </c>
      <c r="E131" s="2" t="s">
        <v>2581</v>
      </c>
      <c r="F131" s="2" t="s">
        <v>2582</v>
      </c>
      <c r="G131" s="2" t="s">
        <v>27</v>
      </c>
      <c r="H131" s="2">
        <v>47737</v>
      </c>
      <c r="I131" t="s">
        <v>1972</v>
      </c>
    </row>
    <row r="132" spans="1:9">
      <c r="A132" s="2" t="s">
        <v>335</v>
      </c>
      <c r="B132" s="2" t="s">
        <v>2583</v>
      </c>
      <c r="C132" s="2"/>
      <c r="D132" s="2" t="s">
        <v>2584</v>
      </c>
      <c r="E132" s="2" t="s">
        <v>2585</v>
      </c>
      <c r="F132" s="2" t="s">
        <v>2503</v>
      </c>
      <c r="G132" s="2" t="s">
        <v>26</v>
      </c>
      <c r="H132" s="2" t="s">
        <v>2504</v>
      </c>
      <c r="I132" t="s">
        <v>1972</v>
      </c>
    </row>
    <row r="133" spans="1:9">
      <c r="A133" s="2" t="s">
        <v>337</v>
      </c>
      <c r="B133" s="2" t="s">
        <v>2586</v>
      </c>
      <c r="C133" s="2" t="s">
        <v>2587</v>
      </c>
      <c r="D133" s="2" t="s">
        <v>2588</v>
      </c>
      <c r="E133" s="2" t="s">
        <v>2589</v>
      </c>
      <c r="F133" s="2" t="s">
        <v>2328</v>
      </c>
      <c r="G133" s="2" t="s">
        <v>27</v>
      </c>
      <c r="H133" s="2">
        <v>28210</v>
      </c>
      <c r="I133" t="s">
        <v>1972</v>
      </c>
    </row>
    <row r="134" spans="1:9">
      <c r="A134" s="2" t="s">
        <v>339</v>
      </c>
      <c r="B134" s="2" t="s">
        <v>2590</v>
      </c>
      <c r="C134" s="2" t="s">
        <v>2591</v>
      </c>
      <c r="D134" s="2" t="s">
        <v>2592</v>
      </c>
      <c r="E134" s="2" t="s">
        <v>2593</v>
      </c>
      <c r="F134" s="2" t="s">
        <v>2594</v>
      </c>
      <c r="G134" s="2" t="s">
        <v>27</v>
      </c>
      <c r="H134" s="2">
        <v>35815</v>
      </c>
      <c r="I134" t="s">
        <v>1972</v>
      </c>
    </row>
    <row r="135" spans="1:9">
      <c r="A135" s="2" t="s">
        <v>341</v>
      </c>
      <c r="B135" s="2" t="s">
        <v>2595</v>
      </c>
      <c r="C135" s="2" t="s">
        <v>2596</v>
      </c>
      <c r="D135" s="2" t="s">
        <v>2597</v>
      </c>
      <c r="E135" s="2" t="s">
        <v>2598</v>
      </c>
      <c r="F135" s="2" t="s">
        <v>2599</v>
      </c>
      <c r="G135" s="2" t="s">
        <v>27</v>
      </c>
      <c r="H135" s="2">
        <v>92725</v>
      </c>
      <c r="I135" t="s">
        <v>1980</v>
      </c>
    </row>
    <row r="136" spans="1:9">
      <c r="A136" s="2" t="s">
        <v>343</v>
      </c>
      <c r="B136" s="2" t="s">
        <v>2600</v>
      </c>
      <c r="C136" s="2"/>
      <c r="D136" s="2"/>
      <c r="E136" s="2" t="s">
        <v>2601</v>
      </c>
      <c r="F136" s="2" t="s">
        <v>2214</v>
      </c>
      <c r="G136" s="2" t="s">
        <v>27</v>
      </c>
      <c r="H136" s="2">
        <v>20520</v>
      </c>
      <c r="I136" t="s">
        <v>1972</v>
      </c>
    </row>
    <row r="137" spans="1:9">
      <c r="A137" s="2" t="s">
        <v>2602</v>
      </c>
      <c r="B137" s="2" t="s">
        <v>2603</v>
      </c>
      <c r="C137" s="2" t="s">
        <v>2604</v>
      </c>
      <c r="D137" s="2" t="s">
        <v>2605</v>
      </c>
      <c r="E137" s="2" t="s">
        <v>2606</v>
      </c>
      <c r="F137" s="2" t="s">
        <v>2607</v>
      </c>
      <c r="G137" s="2" t="s">
        <v>26</v>
      </c>
      <c r="H137" s="2" t="s">
        <v>2608</v>
      </c>
      <c r="I137" t="s">
        <v>1980</v>
      </c>
    </row>
    <row r="138" spans="1:9">
      <c r="A138" s="2" t="s">
        <v>347</v>
      </c>
      <c r="B138" s="2" t="s">
        <v>2609</v>
      </c>
      <c r="C138" s="2" t="s">
        <v>2610</v>
      </c>
      <c r="D138" s="2" t="s">
        <v>2611</v>
      </c>
      <c r="E138" s="2" t="s">
        <v>2612</v>
      </c>
      <c r="F138" s="2" t="s">
        <v>2042</v>
      </c>
      <c r="G138" s="2" t="s">
        <v>27</v>
      </c>
      <c r="H138" s="2">
        <v>63131</v>
      </c>
      <c r="I138" t="s">
        <v>1980</v>
      </c>
    </row>
    <row r="139" spans="1:9">
      <c r="A139" s="2" t="s">
        <v>349</v>
      </c>
      <c r="B139" s="2" t="s">
        <v>2613</v>
      </c>
      <c r="C139" s="2"/>
      <c r="D139" s="2" t="s">
        <v>2614</v>
      </c>
      <c r="E139" s="2" t="s">
        <v>2615</v>
      </c>
      <c r="F139" s="2" t="s">
        <v>2134</v>
      </c>
      <c r="G139" s="2" t="s">
        <v>26</v>
      </c>
      <c r="H139" s="2" t="s">
        <v>2135</v>
      </c>
      <c r="I139" t="s">
        <v>1980</v>
      </c>
    </row>
    <row r="140" spans="1:9">
      <c r="A140" s="2" t="s">
        <v>351</v>
      </c>
      <c r="B140" s="2" t="s">
        <v>2616</v>
      </c>
      <c r="C140" s="2"/>
      <c r="D140" s="2" t="s">
        <v>2617</v>
      </c>
      <c r="E140" s="2" t="s">
        <v>2618</v>
      </c>
      <c r="F140" s="2" t="s">
        <v>2619</v>
      </c>
      <c r="G140" s="2" t="s">
        <v>27</v>
      </c>
      <c r="H140" s="2">
        <v>96805</v>
      </c>
      <c r="I140" t="s">
        <v>1980</v>
      </c>
    </row>
    <row r="141" spans="1:9">
      <c r="A141" s="2" t="s">
        <v>353</v>
      </c>
      <c r="B141" s="2" t="s">
        <v>2620</v>
      </c>
      <c r="C141" s="2"/>
      <c r="D141" s="2" t="s">
        <v>2621</v>
      </c>
      <c r="E141" s="2" t="s">
        <v>2622</v>
      </c>
      <c r="F141" s="2" t="s">
        <v>2410</v>
      </c>
      <c r="G141" s="2" t="s">
        <v>27</v>
      </c>
      <c r="H141" s="2">
        <v>92878</v>
      </c>
      <c r="I141" t="s">
        <v>1972</v>
      </c>
    </row>
    <row r="142" spans="1:9">
      <c r="A142" s="2" t="s">
        <v>355</v>
      </c>
      <c r="B142" s="2" t="s">
        <v>2623</v>
      </c>
      <c r="C142" s="2" t="s">
        <v>2624</v>
      </c>
      <c r="D142" s="2" t="s">
        <v>2625</v>
      </c>
      <c r="E142" s="2" t="s">
        <v>2626</v>
      </c>
      <c r="F142" s="2" t="s">
        <v>2627</v>
      </c>
      <c r="G142" s="2" t="s">
        <v>26</v>
      </c>
      <c r="H142" s="2" t="s">
        <v>2572</v>
      </c>
      <c r="I142" t="s">
        <v>1972</v>
      </c>
    </row>
    <row r="143" spans="1:9">
      <c r="A143" s="2" t="s">
        <v>357</v>
      </c>
      <c r="B143" s="2" t="s">
        <v>2628</v>
      </c>
      <c r="C143" s="2" t="s">
        <v>2629</v>
      </c>
      <c r="D143" s="2" t="s">
        <v>2630</v>
      </c>
      <c r="E143" s="2" t="s">
        <v>2631</v>
      </c>
      <c r="F143" s="2" t="s">
        <v>2214</v>
      </c>
      <c r="G143" s="2" t="s">
        <v>27</v>
      </c>
      <c r="H143" s="2">
        <v>20520</v>
      </c>
      <c r="I143" t="s">
        <v>1972</v>
      </c>
    </row>
    <row r="144" spans="1:9">
      <c r="A144" s="2" t="s">
        <v>359</v>
      </c>
      <c r="B144" s="2" t="s">
        <v>2632</v>
      </c>
      <c r="C144" s="2"/>
      <c r="D144" s="2"/>
      <c r="E144" s="2" t="s">
        <v>2633</v>
      </c>
      <c r="F144" s="2" t="s">
        <v>2634</v>
      </c>
      <c r="G144" s="2" t="s">
        <v>26</v>
      </c>
      <c r="H144" s="2" t="s">
        <v>2338</v>
      </c>
      <c r="I144" t="s">
        <v>1972</v>
      </c>
    </row>
    <row r="145" spans="1:9">
      <c r="A145" s="2" t="s">
        <v>361</v>
      </c>
      <c r="B145" s="2" t="s">
        <v>2635</v>
      </c>
      <c r="C145" s="2" t="s">
        <v>2636</v>
      </c>
      <c r="D145" s="2" t="s">
        <v>2637</v>
      </c>
      <c r="E145" s="2" t="s">
        <v>2638</v>
      </c>
      <c r="F145" s="2" t="s">
        <v>2056</v>
      </c>
      <c r="G145" s="2" t="s">
        <v>27</v>
      </c>
      <c r="H145" s="2">
        <v>77281</v>
      </c>
      <c r="I145" t="s">
        <v>1980</v>
      </c>
    </row>
    <row r="146" spans="1:9">
      <c r="A146" s="2" t="s">
        <v>363</v>
      </c>
      <c r="B146" s="2" t="s">
        <v>2639</v>
      </c>
      <c r="C146" s="2" t="s">
        <v>2640</v>
      </c>
      <c r="D146" s="2" t="s">
        <v>2641</v>
      </c>
      <c r="E146" s="2" t="s">
        <v>2642</v>
      </c>
      <c r="F146" s="2" t="s">
        <v>2643</v>
      </c>
      <c r="G146" s="2" t="s">
        <v>27</v>
      </c>
      <c r="H146" s="2">
        <v>92668</v>
      </c>
      <c r="I146" t="s">
        <v>1972</v>
      </c>
    </row>
    <row r="147" spans="1:9">
      <c r="A147" s="2" t="s">
        <v>365</v>
      </c>
      <c r="B147" s="2" t="s">
        <v>2644</v>
      </c>
      <c r="C147" s="2" t="s">
        <v>2645</v>
      </c>
      <c r="D147" s="2" t="s">
        <v>2646</v>
      </c>
      <c r="E147" s="2" t="s">
        <v>2647</v>
      </c>
      <c r="F147" s="2" t="s">
        <v>2475</v>
      </c>
      <c r="G147" s="2" t="s">
        <v>27</v>
      </c>
      <c r="H147" s="2">
        <v>88553</v>
      </c>
      <c r="I147" t="s">
        <v>1980</v>
      </c>
    </row>
    <row r="148" spans="1:9">
      <c r="A148" s="2" t="s">
        <v>367</v>
      </c>
      <c r="B148" s="2" t="s">
        <v>2648</v>
      </c>
      <c r="C148" s="2" t="s">
        <v>2649</v>
      </c>
      <c r="D148" s="2" t="s">
        <v>2650</v>
      </c>
      <c r="E148" s="2" t="s">
        <v>2651</v>
      </c>
      <c r="F148" s="2" t="s">
        <v>2652</v>
      </c>
      <c r="G148" s="2" t="s">
        <v>27</v>
      </c>
      <c r="H148" s="2">
        <v>89714</v>
      </c>
      <c r="I148" t="s">
        <v>1980</v>
      </c>
    </row>
    <row r="149" spans="1:9">
      <c r="A149" s="2" t="s">
        <v>2653</v>
      </c>
      <c r="B149" s="2" t="s">
        <v>2654</v>
      </c>
      <c r="C149" s="2" t="s">
        <v>2655</v>
      </c>
      <c r="D149" s="2" t="s">
        <v>2656</v>
      </c>
      <c r="E149" s="2" t="s">
        <v>2657</v>
      </c>
      <c r="F149" s="2" t="s">
        <v>2294</v>
      </c>
      <c r="G149" s="2" t="s">
        <v>27</v>
      </c>
      <c r="H149" s="2">
        <v>76105</v>
      </c>
      <c r="I149" t="s">
        <v>1972</v>
      </c>
    </row>
    <row r="150" spans="1:9">
      <c r="A150" s="2" t="s">
        <v>369</v>
      </c>
      <c r="B150" s="2" t="s">
        <v>2658</v>
      </c>
      <c r="C150" s="2" t="s">
        <v>2659</v>
      </c>
      <c r="D150" s="2" t="s">
        <v>2660</v>
      </c>
      <c r="E150" s="2" t="s">
        <v>2661</v>
      </c>
      <c r="F150" s="2" t="s">
        <v>2234</v>
      </c>
      <c r="G150" s="2" t="s">
        <v>27</v>
      </c>
      <c r="H150" s="2">
        <v>84605</v>
      </c>
      <c r="I150" t="s">
        <v>1972</v>
      </c>
    </row>
    <row r="151" spans="1:9">
      <c r="A151" s="2" t="s">
        <v>371</v>
      </c>
      <c r="B151" s="2" t="s">
        <v>2662</v>
      </c>
      <c r="C151" s="2"/>
      <c r="D151" s="2" t="s">
        <v>2663</v>
      </c>
      <c r="E151" s="2" t="s">
        <v>2664</v>
      </c>
      <c r="F151" s="2" t="s">
        <v>2665</v>
      </c>
      <c r="G151" s="2" t="s">
        <v>27</v>
      </c>
      <c r="H151" s="2">
        <v>33487</v>
      </c>
      <c r="I151" t="s">
        <v>1972</v>
      </c>
    </row>
    <row r="152" spans="1:9">
      <c r="A152" s="2" t="s">
        <v>373</v>
      </c>
      <c r="B152" s="2" t="s">
        <v>2666</v>
      </c>
      <c r="C152" s="2" t="s">
        <v>2667</v>
      </c>
      <c r="D152" s="2" t="s">
        <v>2668</v>
      </c>
      <c r="E152" s="2" t="s">
        <v>2669</v>
      </c>
      <c r="F152" s="2" t="s">
        <v>2670</v>
      </c>
      <c r="G152" s="2" t="s">
        <v>27</v>
      </c>
      <c r="H152" s="2">
        <v>24040</v>
      </c>
      <c r="I152" t="s">
        <v>1972</v>
      </c>
    </row>
    <row r="153" spans="1:9">
      <c r="A153" s="2" t="s">
        <v>375</v>
      </c>
      <c r="B153" s="2" t="s">
        <v>2671</v>
      </c>
      <c r="C153" s="2"/>
      <c r="D153" s="2" t="s">
        <v>2672</v>
      </c>
      <c r="E153" s="2" t="s">
        <v>2673</v>
      </c>
      <c r="F153" s="2" t="s">
        <v>2674</v>
      </c>
      <c r="G153" s="2" t="s">
        <v>27</v>
      </c>
      <c r="H153" s="2">
        <v>50369</v>
      </c>
      <c r="I153" t="s">
        <v>1972</v>
      </c>
    </row>
    <row r="154" spans="1:9">
      <c r="A154" s="2" t="s">
        <v>377</v>
      </c>
      <c r="B154" s="2" t="s">
        <v>2675</v>
      </c>
      <c r="C154" s="2" t="s">
        <v>2676</v>
      </c>
      <c r="D154" s="2" t="s">
        <v>2677</v>
      </c>
      <c r="E154" s="2" t="s">
        <v>2678</v>
      </c>
      <c r="F154" s="2" t="s">
        <v>2619</v>
      </c>
      <c r="G154" s="2" t="s">
        <v>27</v>
      </c>
      <c r="H154" s="2">
        <v>96805</v>
      </c>
      <c r="I154" t="s">
        <v>1972</v>
      </c>
    </row>
    <row r="155" spans="1:9">
      <c r="A155" s="2" t="s">
        <v>379</v>
      </c>
      <c r="B155" s="2" t="s">
        <v>2679</v>
      </c>
      <c r="C155" s="2"/>
      <c r="D155" s="2" t="s">
        <v>2680</v>
      </c>
      <c r="E155" s="2" t="s">
        <v>2681</v>
      </c>
      <c r="F155" s="2" t="s">
        <v>2219</v>
      </c>
      <c r="G155" s="2" t="s">
        <v>27</v>
      </c>
      <c r="H155" s="2">
        <v>33345</v>
      </c>
      <c r="I155" t="s">
        <v>1980</v>
      </c>
    </row>
    <row r="156" spans="1:9">
      <c r="A156" s="2" t="s">
        <v>381</v>
      </c>
      <c r="B156" s="2" t="s">
        <v>2682</v>
      </c>
      <c r="C156" s="2" t="s">
        <v>2683</v>
      </c>
      <c r="D156" s="2" t="s">
        <v>2684</v>
      </c>
      <c r="E156" s="2" t="s">
        <v>2685</v>
      </c>
      <c r="F156" s="2" t="s">
        <v>2046</v>
      </c>
      <c r="G156" s="2" t="s">
        <v>27</v>
      </c>
      <c r="H156" s="2">
        <v>19172</v>
      </c>
      <c r="I156" t="s">
        <v>1980</v>
      </c>
    </row>
    <row r="157" spans="1:9">
      <c r="A157" s="2" t="s">
        <v>383</v>
      </c>
      <c r="B157" s="2" t="s">
        <v>2686</v>
      </c>
      <c r="C157" s="2" t="s">
        <v>2687</v>
      </c>
      <c r="D157" s="2" t="s">
        <v>2688</v>
      </c>
      <c r="E157" s="2" t="s">
        <v>2689</v>
      </c>
      <c r="F157" s="2" t="s">
        <v>2690</v>
      </c>
      <c r="G157" s="2" t="s">
        <v>27</v>
      </c>
      <c r="H157" s="2">
        <v>6854</v>
      </c>
      <c r="I157" t="s">
        <v>1972</v>
      </c>
    </row>
    <row r="158" spans="1:9">
      <c r="A158" s="2" t="s">
        <v>385</v>
      </c>
      <c r="B158" s="2" t="s">
        <v>2691</v>
      </c>
      <c r="C158" s="2" t="s">
        <v>2692</v>
      </c>
      <c r="D158" s="2" t="s">
        <v>2693</v>
      </c>
      <c r="E158" s="2" t="s">
        <v>2694</v>
      </c>
      <c r="F158" s="2" t="s">
        <v>2695</v>
      </c>
      <c r="G158" s="2" t="s">
        <v>27</v>
      </c>
      <c r="H158" s="2">
        <v>76011</v>
      </c>
      <c r="I158" t="s">
        <v>1972</v>
      </c>
    </row>
    <row r="159" spans="1:9">
      <c r="A159" s="2" t="s">
        <v>387</v>
      </c>
      <c r="B159" s="2" t="s">
        <v>2696</v>
      </c>
      <c r="C159" s="2" t="s">
        <v>2697</v>
      </c>
      <c r="D159" s="2" t="s">
        <v>2698</v>
      </c>
      <c r="E159" s="2" t="s">
        <v>2699</v>
      </c>
      <c r="F159" s="2" t="s">
        <v>2700</v>
      </c>
      <c r="G159" s="2" t="s">
        <v>26</v>
      </c>
      <c r="H159" s="2" t="s">
        <v>2701</v>
      </c>
      <c r="I159" t="s">
        <v>1980</v>
      </c>
    </row>
    <row r="160" spans="1:9">
      <c r="A160" s="2" t="s">
        <v>389</v>
      </c>
      <c r="B160" s="2" t="s">
        <v>2702</v>
      </c>
      <c r="C160" s="2"/>
      <c r="D160" s="2" t="s">
        <v>2703</v>
      </c>
      <c r="E160" s="2" t="s">
        <v>2704</v>
      </c>
      <c r="F160" s="2" t="s">
        <v>2705</v>
      </c>
      <c r="G160" s="2" t="s">
        <v>27</v>
      </c>
      <c r="H160" s="2">
        <v>37416</v>
      </c>
      <c r="I160" t="s">
        <v>1972</v>
      </c>
    </row>
    <row r="161" spans="1:9">
      <c r="A161" s="2" t="s">
        <v>391</v>
      </c>
      <c r="B161" s="2" t="s">
        <v>2706</v>
      </c>
      <c r="C161" s="2"/>
      <c r="D161" s="2" t="s">
        <v>2707</v>
      </c>
      <c r="E161" s="2" t="s">
        <v>2708</v>
      </c>
      <c r="F161" s="2" t="s">
        <v>2051</v>
      </c>
      <c r="G161" s="2" t="s">
        <v>27</v>
      </c>
      <c r="H161" s="2">
        <v>97296</v>
      </c>
      <c r="I161" t="s">
        <v>1980</v>
      </c>
    </row>
    <row r="162" spans="1:9">
      <c r="A162" s="2" t="s">
        <v>393</v>
      </c>
      <c r="B162" s="2" t="s">
        <v>2709</v>
      </c>
      <c r="C162" s="2" t="s">
        <v>2710</v>
      </c>
      <c r="D162" s="2" t="s">
        <v>2711</v>
      </c>
      <c r="E162" s="2" t="s">
        <v>2712</v>
      </c>
      <c r="F162" s="2" t="s">
        <v>2390</v>
      </c>
      <c r="G162" s="2" t="s">
        <v>27</v>
      </c>
      <c r="H162" s="2">
        <v>73135</v>
      </c>
      <c r="I162" t="s">
        <v>1980</v>
      </c>
    </row>
    <row r="163" spans="1:9">
      <c r="A163" s="2" t="s">
        <v>395</v>
      </c>
      <c r="B163" s="2" t="s">
        <v>2713</v>
      </c>
      <c r="C163" s="2" t="s">
        <v>2714</v>
      </c>
      <c r="D163" s="2" t="s">
        <v>2715</v>
      </c>
      <c r="E163" s="2" t="s">
        <v>2716</v>
      </c>
      <c r="F163" s="2" t="s">
        <v>2214</v>
      </c>
      <c r="G163" s="2" t="s">
        <v>27</v>
      </c>
      <c r="H163" s="2">
        <v>20520</v>
      </c>
      <c r="I163" t="s">
        <v>1980</v>
      </c>
    </row>
    <row r="164" spans="1:9">
      <c r="A164" s="2" t="s">
        <v>397</v>
      </c>
      <c r="B164" s="2" t="s">
        <v>2717</v>
      </c>
      <c r="C164" s="2" t="s">
        <v>2718</v>
      </c>
      <c r="D164" s="2" t="s">
        <v>2719</v>
      </c>
      <c r="E164" s="2" t="s">
        <v>2720</v>
      </c>
      <c r="F164" s="2" t="s">
        <v>2721</v>
      </c>
      <c r="G164" s="2" t="s">
        <v>27</v>
      </c>
      <c r="H164" s="2">
        <v>27415</v>
      </c>
      <c r="I164" t="s">
        <v>1972</v>
      </c>
    </row>
    <row r="165" spans="1:9">
      <c r="A165" s="2" t="s">
        <v>399</v>
      </c>
      <c r="B165" s="2" t="s">
        <v>2722</v>
      </c>
      <c r="C165" s="2" t="s">
        <v>2723</v>
      </c>
      <c r="D165" s="2" t="s">
        <v>2724</v>
      </c>
      <c r="E165" s="2" t="s">
        <v>2725</v>
      </c>
      <c r="F165" s="2" t="s">
        <v>2726</v>
      </c>
      <c r="G165" s="2" t="s">
        <v>27</v>
      </c>
      <c r="H165" s="2">
        <v>22313</v>
      </c>
      <c r="I165" t="s">
        <v>1980</v>
      </c>
    </row>
    <row r="166" spans="1:9">
      <c r="A166" s="2" t="s">
        <v>401</v>
      </c>
      <c r="B166" s="2" t="s">
        <v>2727</v>
      </c>
      <c r="C166" s="2" t="s">
        <v>2728</v>
      </c>
      <c r="D166" s="2" t="s">
        <v>2729</v>
      </c>
      <c r="E166" s="2" t="s">
        <v>2730</v>
      </c>
      <c r="F166" s="2" t="s">
        <v>2731</v>
      </c>
      <c r="G166" s="2" t="s">
        <v>26</v>
      </c>
      <c r="H166" s="2" t="s">
        <v>2732</v>
      </c>
      <c r="I166" t="s">
        <v>1980</v>
      </c>
    </row>
    <row r="167" spans="1:9">
      <c r="A167" s="2" t="s">
        <v>403</v>
      </c>
      <c r="B167" s="2" t="s">
        <v>2733</v>
      </c>
      <c r="C167" s="2"/>
      <c r="D167" s="2" t="s">
        <v>2734</v>
      </c>
      <c r="E167" s="2" t="s">
        <v>2735</v>
      </c>
      <c r="F167" s="2" t="s">
        <v>2736</v>
      </c>
      <c r="G167" s="2" t="s">
        <v>27</v>
      </c>
      <c r="H167" s="2">
        <v>53405</v>
      </c>
      <c r="I167" t="s">
        <v>1972</v>
      </c>
    </row>
    <row r="168" spans="1:9">
      <c r="A168" s="2" t="s">
        <v>405</v>
      </c>
      <c r="B168" s="2" t="s">
        <v>2737</v>
      </c>
      <c r="C168" s="2"/>
      <c r="D168" s="2" t="s">
        <v>2738</v>
      </c>
      <c r="E168" s="2" t="s">
        <v>2739</v>
      </c>
      <c r="F168" s="2" t="s">
        <v>2740</v>
      </c>
      <c r="G168" s="2" t="s">
        <v>27</v>
      </c>
      <c r="H168" s="2">
        <v>34629</v>
      </c>
      <c r="I168" t="s">
        <v>1972</v>
      </c>
    </row>
    <row r="169" spans="1:9">
      <c r="A169" s="2" t="s">
        <v>407</v>
      </c>
      <c r="B169" s="2" t="s">
        <v>2741</v>
      </c>
      <c r="C169" s="2" t="s">
        <v>2742</v>
      </c>
      <c r="D169" s="2" t="s">
        <v>2743</v>
      </c>
      <c r="E169" s="2" t="s">
        <v>2744</v>
      </c>
      <c r="F169" s="2" t="s">
        <v>2736</v>
      </c>
      <c r="G169" s="2" t="s">
        <v>27</v>
      </c>
      <c r="H169" s="2">
        <v>53405</v>
      </c>
      <c r="I169" t="s">
        <v>1972</v>
      </c>
    </row>
    <row r="170" spans="1:9">
      <c r="A170" s="2" t="s">
        <v>409</v>
      </c>
      <c r="B170" s="2" t="s">
        <v>2745</v>
      </c>
      <c r="C170" s="2"/>
      <c r="D170" s="2" t="s">
        <v>2746</v>
      </c>
      <c r="E170" s="2" t="s">
        <v>2747</v>
      </c>
      <c r="F170" s="2" t="s">
        <v>2731</v>
      </c>
      <c r="G170" s="2" t="s">
        <v>26</v>
      </c>
      <c r="H170" s="2" t="s">
        <v>2732</v>
      </c>
      <c r="I170" t="s">
        <v>1980</v>
      </c>
    </row>
    <row r="171" spans="1:9">
      <c r="A171" s="2" t="s">
        <v>411</v>
      </c>
      <c r="B171" s="2" t="s">
        <v>2748</v>
      </c>
      <c r="C171" s="2" t="s">
        <v>2749</v>
      </c>
      <c r="D171" s="2" t="s">
        <v>2750</v>
      </c>
      <c r="E171" s="2" t="s">
        <v>2751</v>
      </c>
      <c r="F171" s="2" t="s">
        <v>2752</v>
      </c>
      <c r="G171" s="2" t="s">
        <v>26</v>
      </c>
      <c r="H171" s="2" t="s">
        <v>2753</v>
      </c>
      <c r="I171" t="s">
        <v>1980</v>
      </c>
    </row>
    <row r="172" spans="1:9">
      <c r="A172" s="2" t="s">
        <v>413</v>
      </c>
      <c r="B172" s="2" t="s">
        <v>2754</v>
      </c>
      <c r="C172" s="2" t="s">
        <v>2755</v>
      </c>
      <c r="D172" s="2"/>
      <c r="E172" s="2" t="s">
        <v>2756</v>
      </c>
      <c r="F172" s="2" t="s">
        <v>2757</v>
      </c>
      <c r="G172" s="2" t="s">
        <v>25</v>
      </c>
      <c r="H172" s="2" t="s">
        <v>2758</v>
      </c>
      <c r="I172" t="s">
        <v>1980</v>
      </c>
    </row>
    <row r="173" spans="1:9">
      <c r="A173" s="2" t="s">
        <v>415</v>
      </c>
      <c r="B173" s="2" t="s">
        <v>2759</v>
      </c>
      <c r="C173" s="2" t="s">
        <v>2760</v>
      </c>
      <c r="D173" s="2" t="s">
        <v>2761</v>
      </c>
      <c r="E173" s="2" t="s">
        <v>2762</v>
      </c>
      <c r="F173" s="2" t="s">
        <v>2248</v>
      </c>
      <c r="G173" s="2" t="s">
        <v>27</v>
      </c>
      <c r="H173" s="2">
        <v>33686</v>
      </c>
      <c r="I173" t="s">
        <v>1972</v>
      </c>
    </row>
    <row r="174" spans="1:9">
      <c r="A174" s="2" t="s">
        <v>417</v>
      </c>
      <c r="B174" s="2" t="s">
        <v>2763</v>
      </c>
      <c r="C174" s="2" t="s">
        <v>2764</v>
      </c>
      <c r="D174" s="2"/>
      <c r="E174" s="2" t="s">
        <v>2765</v>
      </c>
      <c r="F174" s="2" t="s">
        <v>2766</v>
      </c>
      <c r="G174" s="2" t="s">
        <v>26</v>
      </c>
      <c r="H174" s="2" t="s">
        <v>2439</v>
      </c>
      <c r="I174" t="s">
        <v>1980</v>
      </c>
    </row>
    <row r="175" spans="1:9">
      <c r="A175" s="2" t="s">
        <v>419</v>
      </c>
      <c r="B175" s="2" t="s">
        <v>2767</v>
      </c>
      <c r="C175" s="2" t="s">
        <v>2768</v>
      </c>
      <c r="D175" s="2" t="s">
        <v>2769</v>
      </c>
      <c r="E175" s="2" t="s">
        <v>2770</v>
      </c>
      <c r="F175" s="2" t="s">
        <v>2771</v>
      </c>
      <c r="G175" s="2" t="s">
        <v>27</v>
      </c>
      <c r="H175" s="2">
        <v>36195</v>
      </c>
      <c r="I175" t="s">
        <v>1980</v>
      </c>
    </row>
    <row r="176" spans="1:9">
      <c r="A176" s="2" t="s">
        <v>421</v>
      </c>
      <c r="B176" s="2" t="s">
        <v>2772</v>
      </c>
      <c r="C176" s="2"/>
      <c r="D176" s="2" t="s">
        <v>2773</v>
      </c>
      <c r="E176" s="2" t="s">
        <v>2774</v>
      </c>
      <c r="F176" s="2" t="s">
        <v>2775</v>
      </c>
      <c r="G176" s="2" t="s">
        <v>27</v>
      </c>
      <c r="H176" s="2">
        <v>89436</v>
      </c>
      <c r="I176" t="s">
        <v>1972</v>
      </c>
    </row>
    <row r="177" spans="1:9">
      <c r="A177" s="2" t="s">
        <v>423</v>
      </c>
      <c r="B177" s="2" t="s">
        <v>2776</v>
      </c>
      <c r="C177" s="2" t="s">
        <v>2777</v>
      </c>
      <c r="D177" s="2" t="s">
        <v>2778</v>
      </c>
      <c r="E177" s="2" t="s">
        <v>2779</v>
      </c>
      <c r="F177" s="2" t="s">
        <v>2780</v>
      </c>
      <c r="G177" s="2" t="s">
        <v>27</v>
      </c>
      <c r="H177" s="2">
        <v>31205</v>
      </c>
      <c r="I177" t="s">
        <v>1972</v>
      </c>
    </row>
    <row r="178" spans="1:9">
      <c r="A178" s="2" t="s">
        <v>425</v>
      </c>
      <c r="B178" s="2" t="s">
        <v>2781</v>
      </c>
      <c r="C178" s="2" t="s">
        <v>2782</v>
      </c>
      <c r="D178" s="2" t="s">
        <v>2783</v>
      </c>
      <c r="E178" s="2" t="s">
        <v>2784</v>
      </c>
      <c r="F178" s="2" t="s">
        <v>2785</v>
      </c>
      <c r="G178" s="2" t="s">
        <v>27</v>
      </c>
      <c r="H178" s="2">
        <v>90605</v>
      </c>
      <c r="I178" t="s">
        <v>1972</v>
      </c>
    </row>
    <row r="179" spans="1:9">
      <c r="A179" s="2" t="s">
        <v>427</v>
      </c>
      <c r="B179" s="2" t="s">
        <v>2786</v>
      </c>
      <c r="C179" s="2" t="s">
        <v>2787</v>
      </c>
      <c r="D179" s="2"/>
      <c r="E179" s="2" t="s">
        <v>2788</v>
      </c>
      <c r="F179" s="2" t="s">
        <v>2789</v>
      </c>
      <c r="G179" s="2" t="s">
        <v>27</v>
      </c>
      <c r="H179" s="2">
        <v>37605</v>
      </c>
      <c r="I179" t="s">
        <v>1972</v>
      </c>
    </row>
    <row r="180" spans="1:9">
      <c r="A180" s="2" t="s">
        <v>429</v>
      </c>
      <c r="B180" s="2" t="s">
        <v>2790</v>
      </c>
      <c r="C180" s="2" t="s">
        <v>2791</v>
      </c>
      <c r="D180" s="2" t="s">
        <v>2792</v>
      </c>
      <c r="E180" s="2" t="s">
        <v>2793</v>
      </c>
      <c r="F180" s="2" t="s">
        <v>2191</v>
      </c>
      <c r="G180" s="2" t="s">
        <v>27</v>
      </c>
      <c r="H180" s="2">
        <v>14614</v>
      </c>
      <c r="I180" t="s">
        <v>1980</v>
      </c>
    </row>
    <row r="181" spans="1:9">
      <c r="A181" s="2" t="s">
        <v>431</v>
      </c>
      <c r="B181" s="2" t="s">
        <v>2794</v>
      </c>
      <c r="C181" s="2"/>
      <c r="D181" s="2" t="s">
        <v>2795</v>
      </c>
      <c r="E181" s="2" t="s">
        <v>2796</v>
      </c>
      <c r="F181" s="2" t="s">
        <v>2797</v>
      </c>
      <c r="G181" s="2" t="s">
        <v>26</v>
      </c>
      <c r="H181" s="2" t="s">
        <v>2798</v>
      </c>
      <c r="I181" t="s">
        <v>1980</v>
      </c>
    </row>
    <row r="182" spans="1:9">
      <c r="A182" s="2" t="s">
        <v>433</v>
      </c>
      <c r="B182" s="2" t="s">
        <v>2799</v>
      </c>
      <c r="C182" s="2" t="s">
        <v>2800</v>
      </c>
      <c r="D182" s="2" t="s">
        <v>2801</v>
      </c>
      <c r="E182" s="2" t="s">
        <v>2802</v>
      </c>
      <c r="F182" s="2" t="s">
        <v>2803</v>
      </c>
      <c r="G182" s="2" t="s">
        <v>27</v>
      </c>
      <c r="H182" s="2">
        <v>11254</v>
      </c>
      <c r="I182" t="s">
        <v>1980</v>
      </c>
    </row>
    <row r="183" spans="1:9">
      <c r="A183" s="2" t="s">
        <v>2804</v>
      </c>
      <c r="B183" s="2" t="s">
        <v>2805</v>
      </c>
      <c r="C183" s="2" t="s">
        <v>2806</v>
      </c>
      <c r="D183" s="2" t="s">
        <v>2807</v>
      </c>
      <c r="E183" s="2" t="s">
        <v>2808</v>
      </c>
      <c r="F183" s="2" t="s">
        <v>1991</v>
      </c>
      <c r="G183" s="2" t="s">
        <v>27</v>
      </c>
      <c r="H183" s="2">
        <v>1114</v>
      </c>
      <c r="I183" t="s">
        <v>1980</v>
      </c>
    </row>
    <row r="184" spans="1:9">
      <c r="A184" s="2" t="s">
        <v>435</v>
      </c>
      <c r="B184" s="2" t="s">
        <v>2809</v>
      </c>
      <c r="C184" s="2" t="s">
        <v>2810</v>
      </c>
      <c r="D184" s="2" t="s">
        <v>2811</v>
      </c>
      <c r="E184" s="2" t="s">
        <v>2812</v>
      </c>
      <c r="F184" s="2" t="s">
        <v>2813</v>
      </c>
      <c r="G184" s="2" t="s">
        <v>27</v>
      </c>
      <c r="H184" s="2">
        <v>22908</v>
      </c>
      <c r="I184" t="s">
        <v>1980</v>
      </c>
    </row>
    <row r="185" spans="1:9">
      <c r="A185" s="2" t="s">
        <v>437</v>
      </c>
      <c r="B185" s="2" t="s">
        <v>2814</v>
      </c>
      <c r="C185" s="2" t="s">
        <v>2815</v>
      </c>
      <c r="D185" s="2" t="s">
        <v>2816</v>
      </c>
      <c r="E185" s="2" t="s">
        <v>2817</v>
      </c>
      <c r="F185" s="2" t="s">
        <v>2818</v>
      </c>
      <c r="G185" s="2" t="s">
        <v>27</v>
      </c>
      <c r="H185" s="2">
        <v>75044</v>
      </c>
      <c r="I185" t="s">
        <v>1980</v>
      </c>
    </row>
    <row r="186" spans="1:9">
      <c r="A186" s="2" t="s">
        <v>439</v>
      </c>
      <c r="B186" s="2" t="s">
        <v>2819</v>
      </c>
      <c r="C186" s="2" t="s">
        <v>2820</v>
      </c>
      <c r="D186" s="2" t="s">
        <v>2821</v>
      </c>
      <c r="E186" s="2" t="s">
        <v>2822</v>
      </c>
      <c r="F186" s="2" t="s">
        <v>2165</v>
      </c>
      <c r="G186" s="2" t="s">
        <v>27</v>
      </c>
      <c r="H186" s="2">
        <v>55448</v>
      </c>
      <c r="I186" t="s">
        <v>1980</v>
      </c>
    </row>
    <row r="187" spans="1:9">
      <c r="A187" s="2" t="s">
        <v>441</v>
      </c>
      <c r="B187" s="2" t="s">
        <v>2823</v>
      </c>
      <c r="C187" s="2" t="s">
        <v>2824</v>
      </c>
      <c r="D187" s="2" t="s">
        <v>2825</v>
      </c>
      <c r="E187" s="2" t="s">
        <v>2826</v>
      </c>
      <c r="F187" s="2" t="s">
        <v>2827</v>
      </c>
      <c r="G187" s="2" t="s">
        <v>27</v>
      </c>
      <c r="H187" s="2">
        <v>48919</v>
      </c>
      <c r="I187" t="s">
        <v>1972</v>
      </c>
    </row>
    <row r="188" spans="1:9">
      <c r="A188" s="2" t="s">
        <v>443</v>
      </c>
      <c r="B188" s="2" t="s">
        <v>2828</v>
      </c>
      <c r="C188" s="2" t="s">
        <v>2829</v>
      </c>
      <c r="D188" s="2" t="s">
        <v>2830</v>
      </c>
      <c r="E188" s="2" t="s">
        <v>2831</v>
      </c>
      <c r="F188" s="2" t="s">
        <v>2139</v>
      </c>
      <c r="G188" s="2" t="s">
        <v>27</v>
      </c>
      <c r="H188" s="2">
        <v>58207</v>
      </c>
      <c r="I188" t="s">
        <v>1980</v>
      </c>
    </row>
    <row r="189" spans="1:9">
      <c r="A189" s="2" t="s">
        <v>445</v>
      </c>
      <c r="B189" s="2" t="s">
        <v>2832</v>
      </c>
      <c r="C189" s="2" t="s">
        <v>2833</v>
      </c>
      <c r="D189" s="2"/>
      <c r="E189" s="2" t="s">
        <v>2834</v>
      </c>
      <c r="F189" s="2" t="s">
        <v>2528</v>
      </c>
      <c r="G189" s="2" t="s">
        <v>27</v>
      </c>
      <c r="H189" s="2">
        <v>99522</v>
      </c>
      <c r="I189" t="s">
        <v>1972</v>
      </c>
    </row>
    <row r="190" spans="1:9">
      <c r="A190" s="2" t="s">
        <v>447</v>
      </c>
      <c r="B190" s="2" t="s">
        <v>2835</v>
      </c>
      <c r="C190" s="2" t="s">
        <v>2836</v>
      </c>
      <c r="D190" s="2" t="s">
        <v>2837</v>
      </c>
      <c r="E190" s="2" t="s">
        <v>2838</v>
      </c>
      <c r="F190" s="2" t="s">
        <v>2390</v>
      </c>
      <c r="G190" s="2" t="s">
        <v>27</v>
      </c>
      <c r="H190" s="2">
        <v>73129</v>
      </c>
      <c r="I190" t="s">
        <v>1972</v>
      </c>
    </row>
    <row r="191" spans="1:9">
      <c r="A191" s="2" t="s">
        <v>449</v>
      </c>
      <c r="B191" s="2" t="s">
        <v>2839</v>
      </c>
      <c r="C191" s="2" t="s">
        <v>2840</v>
      </c>
      <c r="D191" s="2" t="s">
        <v>2841</v>
      </c>
      <c r="E191" s="2" t="s">
        <v>2842</v>
      </c>
      <c r="F191" s="2" t="s">
        <v>2843</v>
      </c>
      <c r="G191" s="2" t="s">
        <v>27</v>
      </c>
      <c r="H191" s="2">
        <v>74103</v>
      </c>
      <c r="I191" t="s">
        <v>1972</v>
      </c>
    </row>
    <row r="192" spans="1:9">
      <c r="A192" s="2" t="s">
        <v>451</v>
      </c>
      <c r="B192" s="2" t="s">
        <v>2844</v>
      </c>
      <c r="C192" s="2" t="s">
        <v>2845</v>
      </c>
      <c r="D192" s="2" t="s">
        <v>2846</v>
      </c>
      <c r="E192" s="2" t="s">
        <v>2847</v>
      </c>
      <c r="F192" s="2" t="s">
        <v>2848</v>
      </c>
      <c r="G192" s="2" t="s">
        <v>27</v>
      </c>
      <c r="H192" s="2">
        <v>48211</v>
      </c>
      <c r="I192" t="s">
        <v>1972</v>
      </c>
    </row>
    <row r="193" spans="1:9">
      <c r="A193" s="2" t="s">
        <v>453</v>
      </c>
      <c r="B193" s="2" t="s">
        <v>2849</v>
      </c>
      <c r="C193" s="2" t="s">
        <v>2850</v>
      </c>
      <c r="D193" s="2" t="s">
        <v>2851</v>
      </c>
      <c r="E193" s="2" t="s">
        <v>2852</v>
      </c>
      <c r="F193" s="2" t="s">
        <v>2214</v>
      </c>
      <c r="G193" s="2" t="s">
        <v>27</v>
      </c>
      <c r="H193" s="2">
        <v>20436</v>
      </c>
      <c r="I193" t="s">
        <v>1972</v>
      </c>
    </row>
    <row r="194" spans="1:9">
      <c r="A194" s="2" t="s">
        <v>455</v>
      </c>
      <c r="B194" s="2" t="s">
        <v>2853</v>
      </c>
      <c r="C194" s="2" t="s">
        <v>2854</v>
      </c>
      <c r="D194" s="2" t="s">
        <v>2855</v>
      </c>
      <c r="E194" s="2" t="s">
        <v>2856</v>
      </c>
      <c r="F194" s="2" t="s">
        <v>2857</v>
      </c>
      <c r="G194" s="2" t="s">
        <v>26</v>
      </c>
      <c r="H194" s="2" t="s">
        <v>2858</v>
      </c>
      <c r="I194" t="s">
        <v>1972</v>
      </c>
    </row>
    <row r="195" spans="1:9">
      <c r="A195" s="2" t="s">
        <v>457</v>
      </c>
      <c r="B195" s="2" t="s">
        <v>2859</v>
      </c>
      <c r="C195" s="2"/>
      <c r="D195" s="2" t="s">
        <v>2860</v>
      </c>
      <c r="E195" s="2" t="s">
        <v>2861</v>
      </c>
      <c r="F195" s="2" t="s">
        <v>2862</v>
      </c>
      <c r="G195" s="2" t="s">
        <v>27</v>
      </c>
      <c r="H195" s="2">
        <v>85215</v>
      </c>
      <c r="I195" t="s">
        <v>1980</v>
      </c>
    </row>
    <row r="196" spans="1:9">
      <c r="A196" s="2" t="s">
        <v>459</v>
      </c>
      <c r="B196" s="2" t="s">
        <v>2863</v>
      </c>
      <c r="C196" s="2" t="s">
        <v>2864</v>
      </c>
      <c r="D196" s="2" t="s">
        <v>2865</v>
      </c>
      <c r="E196" s="2" t="s">
        <v>2866</v>
      </c>
      <c r="F196" s="2" t="s">
        <v>2867</v>
      </c>
      <c r="G196" s="2" t="s">
        <v>27</v>
      </c>
      <c r="H196" s="2">
        <v>44485</v>
      </c>
      <c r="I196" t="s">
        <v>1980</v>
      </c>
    </row>
    <row r="197" spans="1:9">
      <c r="A197" s="2" t="s">
        <v>461</v>
      </c>
      <c r="B197" s="2" t="s">
        <v>2868</v>
      </c>
      <c r="C197" s="2" t="s">
        <v>2869</v>
      </c>
      <c r="D197" s="2" t="s">
        <v>2870</v>
      </c>
      <c r="E197" s="2" t="s">
        <v>2871</v>
      </c>
      <c r="F197" s="2" t="s">
        <v>2872</v>
      </c>
      <c r="G197" s="2" t="s">
        <v>27</v>
      </c>
      <c r="H197" s="2">
        <v>38150</v>
      </c>
      <c r="I197" t="s">
        <v>1980</v>
      </c>
    </row>
    <row r="198" spans="1:9">
      <c r="A198" s="2" t="s">
        <v>463</v>
      </c>
      <c r="B198" s="2" t="s">
        <v>2873</v>
      </c>
      <c r="C198" s="2" t="s">
        <v>2874</v>
      </c>
      <c r="D198" s="2"/>
      <c r="E198" s="2" t="s">
        <v>2875</v>
      </c>
      <c r="F198" s="2" t="s">
        <v>2214</v>
      </c>
      <c r="G198" s="2" t="s">
        <v>27</v>
      </c>
      <c r="H198" s="2">
        <v>20535</v>
      </c>
      <c r="I198" t="s">
        <v>1980</v>
      </c>
    </row>
    <row r="199" spans="1:9">
      <c r="A199" s="2" t="s">
        <v>2876</v>
      </c>
      <c r="B199" s="2" t="s">
        <v>2877</v>
      </c>
      <c r="C199" s="2" t="s">
        <v>2878</v>
      </c>
      <c r="D199" s="2" t="s">
        <v>2879</v>
      </c>
      <c r="E199" s="2" t="s">
        <v>2880</v>
      </c>
      <c r="F199" s="2" t="s">
        <v>2881</v>
      </c>
      <c r="G199" s="2" t="s">
        <v>26</v>
      </c>
      <c r="H199" s="2" t="s">
        <v>2882</v>
      </c>
      <c r="I199" t="s">
        <v>1972</v>
      </c>
    </row>
    <row r="200" spans="1:9">
      <c r="A200" s="2" t="s">
        <v>2883</v>
      </c>
      <c r="B200" s="2" t="s">
        <v>2884</v>
      </c>
      <c r="C200" s="2" t="s">
        <v>2885</v>
      </c>
      <c r="D200" s="2" t="s">
        <v>2886</v>
      </c>
      <c r="E200" s="2" t="s">
        <v>2887</v>
      </c>
      <c r="F200" s="2" t="s">
        <v>2888</v>
      </c>
      <c r="G200" s="2" t="s">
        <v>27</v>
      </c>
      <c r="H200" s="2">
        <v>33064</v>
      </c>
      <c r="I200" t="s">
        <v>1980</v>
      </c>
    </row>
    <row r="201" spans="1:9">
      <c r="A201" s="2" t="s">
        <v>2889</v>
      </c>
      <c r="B201" s="2" t="s">
        <v>2890</v>
      </c>
      <c r="C201" s="2" t="s">
        <v>2891</v>
      </c>
      <c r="D201" s="2" t="s">
        <v>2892</v>
      </c>
      <c r="E201" s="2" t="s">
        <v>2893</v>
      </c>
      <c r="F201" s="2" t="s">
        <v>2280</v>
      </c>
      <c r="G201" s="2" t="s">
        <v>27</v>
      </c>
      <c r="H201" s="2">
        <v>60604</v>
      </c>
      <c r="I201" t="s">
        <v>1980</v>
      </c>
    </row>
    <row r="202" spans="1:9">
      <c r="A202" s="2" t="s">
        <v>2894</v>
      </c>
      <c r="B202" s="2" t="s">
        <v>2895</v>
      </c>
      <c r="C202" s="2" t="s">
        <v>2896</v>
      </c>
      <c r="D202" s="2" t="s">
        <v>2897</v>
      </c>
      <c r="E202" s="2" t="s">
        <v>2898</v>
      </c>
      <c r="F202" s="2" t="s">
        <v>2899</v>
      </c>
      <c r="G202" s="2" t="s">
        <v>25</v>
      </c>
      <c r="H202" s="2" t="s">
        <v>2900</v>
      </c>
      <c r="I202" t="s">
        <v>1980</v>
      </c>
    </row>
    <row r="203" spans="1:9">
      <c r="A203" s="2" t="s">
        <v>465</v>
      </c>
      <c r="B203" s="2" t="s">
        <v>2901</v>
      </c>
      <c r="C203" s="2"/>
      <c r="D203" s="2" t="s">
        <v>2902</v>
      </c>
      <c r="E203" s="2" t="s">
        <v>2903</v>
      </c>
      <c r="F203" s="2" t="s">
        <v>2182</v>
      </c>
      <c r="G203" s="2" t="s">
        <v>27</v>
      </c>
      <c r="H203" s="2">
        <v>84409</v>
      </c>
      <c r="I203" t="s">
        <v>1980</v>
      </c>
    </row>
    <row r="204" spans="1:9">
      <c r="A204" s="2" t="s">
        <v>467</v>
      </c>
      <c r="B204" s="2" t="s">
        <v>31</v>
      </c>
      <c r="C204" s="2" t="s">
        <v>2904</v>
      </c>
      <c r="D204" s="2" t="s">
        <v>2905</v>
      </c>
      <c r="E204" s="2" t="s">
        <v>2906</v>
      </c>
      <c r="F204" s="2" t="s">
        <v>2907</v>
      </c>
      <c r="G204" s="2" t="s">
        <v>27</v>
      </c>
      <c r="H204" s="2">
        <v>12205</v>
      </c>
      <c r="I204" t="s">
        <v>1972</v>
      </c>
    </row>
    <row r="205" spans="1:9">
      <c r="A205" s="2" t="s">
        <v>469</v>
      </c>
      <c r="B205" s="2" t="s">
        <v>2908</v>
      </c>
      <c r="C205" s="2" t="s">
        <v>2909</v>
      </c>
      <c r="D205" s="2" t="s">
        <v>2910</v>
      </c>
      <c r="E205" s="2" t="s">
        <v>2911</v>
      </c>
      <c r="F205" s="2" t="s">
        <v>2912</v>
      </c>
      <c r="G205" s="2" t="s">
        <v>27</v>
      </c>
      <c r="H205" s="2">
        <v>29305</v>
      </c>
      <c r="I205" t="s">
        <v>1980</v>
      </c>
    </row>
    <row r="206" spans="1:9">
      <c r="A206" s="2" t="s">
        <v>471</v>
      </c>
      <c r="B206" s="2" t="s">
        <v>2913</v>
      </c>
      <c r="C206" s="2"/>
      <c r="D206" s="2" t="s">
        <v>2914</v>
      </c>
      <c r="E206" s="2" t="s">
        <v>2915</v>
      </c>
      <c r="F206" s="2" t="s">
        <v>2916</v>
      </c>
      <c r="G206" s="2" t="s">
        <v>27</v>
      </c>
      <c r="H206" s="2">
        <v>10310</v>
      </c>
      <c r="I206" t="s">
        <v>1980</v>
      </c>
    </row>
    <row r="207" spans="1:9">
      <c r="A207" s="2" t="s">
        <v>473</v>
      </c>
      <c r="B207" s="2" t="s">
        <v>2917</v>
      </c>
      <c r="C207" s="2"/>
      <c r="D207" s="2" t="s">
        <v>2918</v>
      </c>
      <c r="E207" s="2" t="s">
        <v>2919</v>
      </c>
      <c r="F207" s="2" t="s">
        <v>2214</v>
      </c>
      <c r="G207" s="2" t="s">
        <v>27</v>
      </c>
      <c r="H207" s="2">
        <v>20337</v>
      </c>
      <c r="I207" t="s">
        <v>1972</v>
      </c>
    </row>
    <row r="208" spans="1:9">
      <c r="A208" s="2" t="s">
        <v>475</v>
      </c>
      <c r="B208" s="2" t="s">
        <v>2920</v>
      </c>
      <c r="C208" s="2" t="s">
        <v>2921</v>
      </c>
      <c r="D208" s="2"/>
      <c r="E208" s="2" t="s">
        <v>2922</v>
      </c>
      <c r="F208" s="2" t="s">
        <v>2328</v>
      </c>
      <c r="G208" s="2" t="s">
        <v>27</v>
      </c>
      <c r="H208" s="2">
        <v>28225</v>
      </c>
      <c r="I208" t="s">
        <v>1980</v>
      </c>
    </row>
    <row r="209" spans="1:9">
      <c r="A209" s="2" t="s">
        <v>477</v>
      </c>
      <c r="B209" s="2" t="s">
        <v>2923</v>
      </c>
      <c r="C209" s="2" t="s">
        <v>2924</v>
      </c>
      <c r="D209" s="2" t="s">
        <v>2925</v>
      </c>
      <c r="E209" s="2" t="s">
        <v>2926</v>
      </c>
      <c r="F209" s="2" t="s">
        <v>2927</v>
      </c>
      <c r="G209" s="2" t="s">
        <v>27</v>
      </c>
      <c r="H209" s="2">
        <v>79491</v>
      </c>
      <c r="I209" t="s">
        <v>1972</v>
      </c>
    </row>
    <row r="210" spans="1:9">
      <c r="A210" s="2" t="s">
        <v>479</v>
      </c>
      <c r="B210" s="2" t="s">
        <v>2928</v>
      </c>
      <c r="C210" s="2" t="s">
        <v>2929</v>
      </c>
      <c r="D210" s="2" t="s">
        <v>2930</v>
      </c>
      <c r="E210" s="2" t="s">
        <v>2931</v>
      </c>
      <c r="F210" s="2" t="s">
        <v>2932</v>
      </c>
      <c r="G210" s="2" t="s">
        <v>26</v>
      </c>
      <c r="H210" s="2" t="s">
        <v>2933</v>
      </c>
      <c r="I210" t="s">
        <v>1972</v>
      </c>
    </row>
    <row r="211" spans="1:9">
      <c r="A211" s="2" t="s">
        <v>481</v>
      </c>
      <c r="B211" s="2" t="s">
        <v>2934</v>
      </c>
      <c r="C211" s="2" t="s">
        <v>2935</v>
      </c>
      <c r="D211" s="2" t="s">
        <v>2936</v>
      </c>
      <c r="E211" s="2" t="s">
        <v>2937</v>
      </c>
      <c r="F211" s="2" t="s">
        <v>2938</v>
      </c>
      <c r="G211" s="2" t="s">
        <v>25</v>
      </c>
      <c r="H211" s="2" t="s">
        <v>2939</v>
      </c>
      <c r="I211" t="s">
        <v>1980</v>
      </c>
    </row>
    <row r="212" spans="1:9">
      <c r="A212" s="2" t="s">
        <v>483</v>
      </c>
      <c r="B212" s="2" t="s">
        <v>2940</v>
      </c>
      <c r="C212" s="2" t="s">
        <v>2941</v>
      </c>
      <c r="D212" s="2" t="s">
        <v>2942</v>
      </c>
      <c r="E212" s="2" t="s">
        <v>2943</v>
      </c>
      <c r="F212" s="2" t="s">
        <v>2813</v>
      </c>
      <c r="G212" s="2" t="s">
        <v>27</v>
      </c>
      <c r="H212" s="2">
        <v>22908</v>
      </c>
      <c r="I212" t="s">
        <v>1972</v>
      </c>
    </row>
    <row r="213" spans="1:9">
      <c r="A213" s="2" t="s">
        <v>485</v>
      </c>
      <c r="B213" s="2" t="s">
        <v>2944</v>
      </c>
      <c r="C213" s="2" t="s">
        <v>2945</v>
      </c>
      <c r="D213" s="2"/>
      <c r="E213" s="2" t="s">
        <v>2946</v>
      </c>
      <c r="F213" s="2" t="s">
        <v>2066</v>
      </c>
      <c r="G213" s="2" t="s">
        <v>27</v>
      </c>
      <c r="H213" s="2">
        <v>10105</v>
      </c>
      <c r="I213" t="s">
        <v>1980</v>
      </c>
    </row>
    <row r="214" spans="1:9">
      <c r="A214" s="2" t="s">
        <v>487</v>
      </c>
      <c r="B214" s="2" t="s">
        <v>2947</v>
      </c>
      <c r="C214" s="2" t="s">
        <v>2948</v>
      </c>
      <c r="D214" s="2" t="s">
        <v>2949</v>
      </c>
      <c r="E214" s="2" t="s">
        <v>2950</v>
      </c>
      <c r="F214" s="2" t="s">
        <v>2670</v>
      </c>
      <c r="G214" s="2" t="s">
        <v>27</v>
      </c>
      <c r="H214" s="2">
        <v>24009</v>
      </c>
      <c r="I214" t="s">
        <v>1972</v>
      </c>
    </row>
    <row r="215" spans="1:9">
      <c r="A215" s="2" t="s">
        <v>489</v>
      </c>
      <c r="B215" s="2" t="s">
        <v>2951</v>
      </c>
      <c r="C215" s="2" t="s">
        <v>2952</v>
      </c>
      <c r="D215" s="2" t="s">
        <v>2953</v>
      </c>
      <c r="E215" s="2" t="s">
        <v>2954</v>
      </c>
      <c r="F215" s="2" t="s">
        <v>2066</v>
      </c>
      <c r="G215" s="2" t="s">
        <v>27</v>
      </c>
      <c r="H215" s="2">
        <v>10009</v>
      </c>
      <c r="I215" t="s">
        <v>1980</v>
      </c>
    </row>
    <row r="216" spans="1:9">
      <c r="A216" s="2" t="s">
        <v>491</v>
      </c>
      <c r="B216" s="2" t="s">
        <v>2955</v>
      </c>
      <c r="C216" s="2" t="s">
        <v>2956</v>
      </c>
      <c r="D216" s="2" t="s">
        <v>2957</v>
      </c>
      <c r="E216" s="2" t="s">
        <v>2958</v>
      </c>
      <c r="F216" s="2" t="s">
        <v>2959</v>
      </c>
      <c r="G216" s="2" t="s">
        <v>26</v>
      </c>
      <c r="H216" s="2" t="s">
        <v>2112</v>
      </c>
      <c r="I216" t="s">
        <v>1980</v>
      </c>
    </row>
    <row r="217" spans="1:9">
      <c r="A217" s="2" t="s">
        <v>493</v>
      </c>
      <c r="B217" s="2" t="s">
        <v>2960</v>
      </c>
      <c r="C217" s="2" t="s">
        <v>2961</v>
      </c>
      <c r="D217" s="2" t="s">
        <v>2962</v>
      </c>
      <c r="E217" s="2" t="s">
        <v>2963</v>
      </c>
      <c r="F217" s="2" t="s">
        <v>2964</v>
      </c>
      <c r="G217" s="2" t="s">
        <v>27</v>
      </c>
      <c r="H217" s="2">
        <v>84120</v>
      </c>
      <c r="I217" t="s">
        <v>1980</v>
      </c>
    </row>
    <row r="218" spans="1:9">
      <c r="A218" s="2" t="s">
        <v>495</v>
      </c>
      <c r="B218" s="2" t="s">
        <v>2965</v>
      </c>
      <c r="C218" s="2" t="s">
        <v>2966</v>
      </c>
      <c r="D218" s="2" t="s">
        <v>2967</v>
      </c>
      <c r="E218" s="2" t="s">
        <v>2968</v>
      </c>
      <c r="F218" s="2" t="s">
        <v>2239</v>
      </c>
      <c r="G218" s="2" t="s">
        <v>27</v>
      </c>
      <c r="H218" s="2">
        <v>43635</v>
      </c>
      <c r="I218" t="s">
        <v>1972</v>
      </c>
    </row>
    <row r="219" spans="1:9">
      <c r="A219" s="2" t="s">
        <v>497</v>
      </c>
      <c r="B219" s="2" t="s">
        <v>2969</v>
      </c>
      <c r="C219" s="2" t="s">
        <v>2970</v>
      </c>
      <c r="D219" s="2" t="s">
        <v>2971</v>
      </c>
      <c r="E219" s="2" t="s">
        <v>2972</v>
      </c>
      <c r="F219" s="2" t="s">
        <v>2973</v>
      </c>
      <c r="G219" s="2" t="s">
        <v>27</v>
      </c>
      <c r="H219" s="2">
        <v>91131</v>
      </c>
      <c r="I219" t="s">
        <v>1980</v>
      </c>
    </row>
    <row r="220" spans="1:9">
      <c r="A220" s="2" t="s">
        <v>499</v>
      </c>
      <c r="B220" s="2" t="s">
        <v>2974</v>
      </c>
      <c r="C220" s="2" t="s">
        <v>2975</v>
      </c>
      <c r="D220" s="2" t="s">
        <v>2976</v>
      </c>
      <c r="E220" s="2" t="s">
        <v>2977</v>
      </c>
      <c r="F220" s="2" t="s">
        <v>2978</v>
      </c>
      <c r="G220" s="2" t="s">
        <v>26</v>
      </c>
      <c r="H220" s="2" t="s">
        <v>2321</v>
      </c>
      <c r="I220" t="s">
        <v>1972</v>
      </c>
    </row>
    <row r="221" spans="1:9">
      <c r="A221" s="2" t="s">
        <v>501</v>
      </c>
      <c r="B221" s="2" t="s">
        <v>2979</v>
      </c>
      <c r="C221" s="2" t="s">
        <v>2980</v>
      </c>
      <c r="D221" s="2" t="s">
        <v>2981</v>
      </c>
      <c r="E221" s="2" t="s">
        <v>2982</v>
      </c>
      <c r="F221" s="2" t="s">
        <v>2983</v>
      </c>
      <c r="G221" s="2" t="s">
        <v>27</v>
      </c>
      <c r="H221" s="2">
        <v>64082</v>
      </c>
      <c r="I221" t="s">
        <v>1980</v>
      </c>
    </row>
    <row r="222" spans="1:9">
      <c r="A222" s="2" t="s">
        <v>2984</v>
      </c>
      <c r="B222" s="2" t="s">
        <v>2985</v>
      </c>
      <c r="C222" s="2" t="s">
        <v>2986</v>
      </c>
      <c r="D222" s="2" t="s">
        <v>2987</v>
      </c>
      <c r="E222" s="2" t="s">
        <v>2988</v>
      </c>
      <c r="F222" s="2" t="s">
        <v>2294</v>
      </c>
      <c r="G222" s="2" t="s">
        <v>27</v>
      </c>
      <c r="H222" s="2">
        <v>76121</v>
      </c>
      <c r="I222" t="s">
        <v>1980</v>
      </c>
    </row>
    <row r="223" spans="1:9">
      <c r="A223" s="2" t="s">
        <v>503</v>
      </c>
      <c r="B223" s="2" t="s">
        <v>2989</v>
      </c>
      <c r="C223" s="2" t="s">
        <v>2990</v>
      </c>
      <c r="D223" s="2" t="s">
        <v>2991</v>
      </c>
      <c r="E223" s="2" t="s">
        <v>2992</v>
      </c>
      <c r="F223" s="2" t="s">
        <v>2993</v>
      </c>
      <c r="G223" s="2" t="s">
        <v>27</v>
      </c>
      <c r="H223" s="2">
        <v>92619</v>
      </c>
      <c r="I223" t="s">
        <v>1972</v>
      </c>
    </row>
    <row r="224" spans="1:9">
      <c r="A224" s="2" t="s">
        <v>505</v>
      </c>
      <c r="B224" s="2" t="s">
        <v>2994</v>
      </c>
      <c r="C224" s="2" t="s">
        <v>2995</v>
      </c>
      <c r="D224" s="2" t="s">
        <v>2996</v>
      </c>
      <c r="E224" s="2" t="s">
        <v>2997</v>
      </c>
      <c r="F224" s="2" t="s">
        <v>2998</v>
      </c>
      <c r="G224" s="2" t="s">
        <v>27</v>
      </c>
      <c r="H224" s="2">
        <v>11854</v>
      </c>
      <c r="I224" t="s">
        <v>1980</v>
      </c>
    </row>
    <row r="225" spans="1:9">
      <c r="A225" s="2" t="s">
        <v>507</v>
      </c>
      <c r="B225" s="2" t="s">
        <v>2999</v>
      </c>
      <c r="C225" s="2"/>
      <c r="D225" s="2" t="s">
        <v>3000</v>
      </c>
      <c r="E225" s="2" t="s">
        <v>3001</v>
      </c>
      <c r="F225" s="2" t="s">
        <v>2214</v>
      </c>
      <c r="G225" s="2" t="s">
        <v>27</v>
      </c>
      <c r="H225" s="2">
        <v>20546</v>
      </c>
      <c r="I225" t="s">
        <v>1972</v>
      </c>
    </row>
    <row r="226" spans="1:9">
      <c r="A226" s="2" t="s">
        <v>509</v>
      </c>
      <c r="B226" s="2" t="s">
        <v>3002</v>
      </c>
      <c r="C226" s="2" t="s">
        <v>3003</v>
      </c>
      <c r="D226" s="2" t="s">
        <v>3004</v>
      </c>
      <c r="E226" s="2" t="s">
        <v>3005</v>
      </c>
      <c r="F226" s="2" t="s">
        <v>2066</v>
      </c>
      <c r="G226" s="2" t="s">
        <v>27</v>
      </c>
      <c r="H226" s="2">
        <v>10060</v>
      </c>
      <c r="I226" t="s">
        <v>1972</v>
      </c>
    </row>
    <row r="227" spans="1:9">
      <c r="A227" s="2" t="s">
        <v>511</v>
      </c>
      <c r="B227" s="2" t="s">
        <v>3006</v>
      </c>
      <c r="C227" s="2" t="s">
        <v>3007</v>
      </c>
      <c r="D227" s="2" t="s">
        <v>3008</v>
      </c>
      <c r="E227" s="2" t="s">
        <v>3009</v>
      </c>
      <c r="F227" s="2" t="s">
        <v>2320</v>
      </c>
      <c r="G227" s="2" t="s">
        <v>26</v>
      </c>
      <c r="H227" s="2" t="s">
        <v>2321</v>
      </c>
      <c r="I227" t="s">
        <v>1980</v>
      </c>
    </row>
    <row r="228" spans="1:9">
      <c r="A228" s="2" t="s">
        <v>513</v>
      </c>
      <c r="B228" s="2" t="s">
        <v>3010</v>
      </c>
      <c r="C228" s="2" t="s">
        <v>3011</v>
      </c>
      <c r="D228" s="2" t="s">
        <v>3012</v>
      </c>
      <c r="E228" s="2" t="s">
        <v>3013</v>
      </c>
      <c r="F228" s="2" t="s">
        <v>3014</v>
      </c>
      <c r="G228" s="2" t="s">
        <v>27</v>
      </c>
      <c r="H228" s="2">
        <v>66276</v>
      </c>
      <c r="I228" t="s">
        <v>1980</v>
      </c>
    </row>
    <row r="229" spans="1:9">
      <c r="A229" s="2" t="s">
        <v>515</v>
      </c>
      <c r="B229" s="2" t="s">
        <v>3015</v>
      </c>
      <c r="C229" s="2" t="s">
        <v>3016</v>
      </c>
      <c r="D229" s="2" t="s">
        <v>3017</v>
      </c>
      <c r="E229" s="2" t="s">
        <v>3018</v>
      </c>
      <c r="F229" s="2" t="s">
        <v>3019</v>
      </c>
      <c r="G229" s="2" t="s">
        <v>25</v>
      </c>
      <c r="H229" s="2" t="s">
        <v>3020</v>
      </c>
      <c r="I229" t="s">
        <v>1972</v>
      </c>
    </row>
    <row r="230" spans="1:9">
      <c r="A230" s="2" t="s">
        <v>517</v>
      </c>
      <c r="B230" s="2" t="s">
        <v>3021</v>
      </c>
      <c r="C230" s="2" t="s">
        <v>3022</v>
      </c>
      <c r="D230" s="2" t="s">
        <v>3023</v>
      </c>
      <c r="E230" s="2" t="s">
        <v>3024</v>
      </c>
      <c r="F230" s="2" t="s">
        <v>3025</v>
      </c>
      <c r="G230" s="2" t="s">
        <v>27</v>
      </c>
      <c r="H230" s="2">
        <v>94291</v>
      </c>
      <c r="I230" t="s">
        <v>1980</v>
      </c>
    </row>
    <row r="231" spans="1:9">
      <c r="A231" s="2" t="s">
        <v>519</v>
      </c>
      <c r="B231" s="2" t="s">
        <v>3026</v>
      </c>
      <c r="C231" s="2" t="s">
        <v>3027</v>
      </c>
      <c r="D231" s="2" t="s">
        <v>3028</v>
      </c>
      <c r="E231" s="2" t="s">
        <v>3029</v>
      </c>
      <c r="F231" s="2" t="s">
        <v>3030</v>
      </c>
      <c r="G231" s="2" t="s">
        <v>27</v>
      </c>
      <c r="H231" s="2">
        <v>18706</v>
      </c>
      <c r="I231" t="s">
        <v>1980</v>
      </c>
    </row>
    <row r="232" spans="1:9">
      <c r="A232" s="2" t="s">
        <v>521</v>
      </c>
      <c r="B232" s="2" t="s">
        <v>3031</v>
      </c>
      <c r="C232" s="2" t="s">
        <v>3032</v>
      </c>
      <c r="D232" s="2" t="s">
        <v>3033</v>
      </c>
      <c r="E232" s="2" t="s">
        <v>3034</v>
      </c>
      <c r="F232" s="2" t="s">
        <v>2721</v>
      </c>
      <c r="G232" s="2" t="s">
        <v>27</v>
      </c>
      <c r="H232" s="2">
        <v>27499</v>
      </c>
      <c r="I232" t="s">
        <v>1980</v>
      </c>
    </row>
    <row r="233" spans="1:9">
      <c r="A233" s="2" t="s">
        <v>523</v>
      </c>
      <c r="B233" s="2" t="s">
        <v>3035</v>
      </c>
      <c r="C233" s="2"/>
      <c r="D233" s="2" t="s">
        <v>3036</v>
      </c>
      <c r="E233" s="2" t="s">
        <v>3037</v>
      </c>
      <c r="F233" s="2" t="s">
        <v>2284</v>
      </c>
      <c r="G233" s="2" t="s">
        <v>27</v>
      </c>
      <c r="H233" s="2">
        <v>19725</v>
      </c>
      <c r="I233" t="s">
        <v>1972</v>
      </c>
    </row>
    <row r="234" spans="1:9">
      <c r="A234" s="2" t="s">
        <v>525</v>
      </c>
      <c r="B234" s="2" t="s">
        <v>3038</v>
      </c>
      <c r="C234" s="2" t="s">
        <v>3039</v>
      </c>
      <c r="D234" s="2" t="s">
        <v>3040</v>
      </c>
      <c r="E234" s="2" t="s">
        <v>3041</v>
      </c>
      <c r="F234" s="2" t="s">
        <v>2227</v>
      </c>
      <c r="G234" s="2" t="s">
        <v>25</v>
      </c>
      <c r="H234" s="2" t="s">
        <v>2228</v>
      </c>
      <c r="I234" t="s">
        <v>1980</v>
      </c>
    </row>
    <row r="235" spans="1:9">
      <c r="A235" s="2" t="s">
        <v>527</v>
      </c>
      <c r="B235" s="2" t="s">
        <v>3042</v>
      </c>
      <c r="C235" s="2" t="s">
        <v>3043</v>
      </c>
      <c r="D235" s="2" t="s">
        <v>3044</v>
      </c>
      <c r="E235" s="2" t="s">
        <v>3045</v>
      </c>
      <c r="F235" s="2" t="s">
        <v>2619</v>
      </c>
      <c r="G235" s="2" t="s">
        <v>27</v>
      </c>
      <c r="H235" s="2">
        <v>96825</v>
      </c>
      <c r="I235" t="s">
        <v>1980</v>
      </c>
    </row>
    <row r="236" spans="1:9">
      <c r="A236" s="2" t="s">
        <v>529</v>
      </c>
      <c r="B236" s="2" t="s">
        <v>3046</v>
      </c>
      <c r="C236" s="2" t="s">
        <v>3047</v>
      </c>
      <c r="D236" s="2" t="s">
        <v>3048</v>
      </c>
      <c r="E236" s="2" t="s">
        <v>3049</v>
      </c>
      <c r="F236" s="2" t="s">
        <v>2066</v>
      </c>
      <c r="G236" s="2" t="s">
        <v>27</v>
      </c>
      <c r="H236" s="2">
        <v>10150</v>
      </c>
      <c r="I236" t="s">
        <v>1980</v>
      </c>
    </row>
    <row r="237" spans="1:9">
      <c r="A237" s="2" t="s">
        <v>531</v>
      </c>
      <c r="B237" s="2" t="s">
        <v>3050</v>
      </c>
      <c r="C237" s="2"/>
      <c r="D237" s="2"/>
      <c r="E237" s="2" t="s">
        <v>3051</v>
      </c>
      <c r="F237" s="2" t="s">
        <v>3052</v>
      </c>
      <c r="G237" s="2" t="s">
        <v>26</v>
      </c>
      <c r="H237" s="2" t="s">
        <v>3053</v>
      </c>
      <c r="I237" t="s">
        <v>1980</v>
      </c>
    </row>
    <row r="238" spans="1:9">
      <c r="A238" s="2" t="s">
        <v>533</v>
      </c>
      <c r="B238" s="2" t="s">
        <v>3054</v>
      </c>
      <c r="C238" s="2" t="s">
        <v>3055</v>
      </c>
      <c r="D238" s="2" t="s">
        <v>3056</v>
      </c>
      <c r="E238" s="2" t="s">
        <v>3057</v>
      </c>
      <c r="F238" s="2" t="s">
        <v>3058</v>
      </c>
      <c r="G238" s="2" t="s">
        <v>26</v>
      </c>
      <c r="H238" s="2" t="s">
        <v>3059</v>
      </c>
      <c r="I238" t="s">
        <v>1980</v>
      </c>
    </row>
    <row r="239" spans="1:9">
      <c r="A239" s="2" t="s">
        <v>535</v>
      </c>
      <c r="B239" s="2" t="s">
        <v>3060</v>
      </c>
      <c r="C239" s="2"/>
      <c r="D239" s="2" t="s">
        <v>3061</v>
      </c>
      <c r="E239" s="2" t="s">
        <v>3062</v>
      </c>
      <c r="F239" s="2" t="s">
        <v>3063</v>
      </c>
      <c r="G239" s="2" t="s">
        <v>27</v>
      </c>
      <c r="H239" s="2">
        <v>45218</v>
      </c>
      <c r="I239" t="s">
        <v>1972</v>
      </c>
    </row>
    <row r="240" spans="1:9">
      <c r="A240" s="2" t="s">
        <v>537</v>
      </c>
      <c r="B240" s="2" t="s">
        <v>3064</v>
      </c>
      <c r="C240" s="2" t="s">
        <v>3065</v>
      </c>
      <c r="D240" s="2" t="s">
        <v>3066</v>
      </c>
      <c r="E240" s="2" t="s">
        <v>3067</v>
      </c>
      <c r="F240" s="2" t="s">
        <v>2348</v>
      </c>
      <c r="G240" s="2" t="s">
        <v>27</v>
      </c>
      <c r="H240" s="2">
        <v>48670</v>
      </c>
      <c r="I240" t="s">
        <v>1972</v>
      </c>
    </row>
    <row r="241" spans="1:9">
      <c r="A241" s="2" t="s">
        <v>539</v>
      </c>
      <c r="B241" s="2" t="s">
        <v>3068</v>
      </c>
      <c r="C241" s="2" t="s">
        <v>3069</v>
      </c>
      <c r="D241" s="2" t="s">
        <v>3070</v>
      </c>
      <c r="E241" s="2" t="s">
        <v>3071</v>
      </c>
      <c r="F241" s="2" t="s">
        <v>3072</v>
      </c>
      <c r="G241" s="2" t="s">
        <v>27</v>
      </c>
      <c r="H241" s="2">
        <v>82007</v>
      </c>
      <c r="I241" t="s">
        <v>1980</v>
      </c>
    </row>
    <row r="242" spans="1:9">
      <c r="A242" s="2" t="s">
        <v>541</v>
      </c>
      <c r="B242" s="2" t="s">
        <v>3073</v>
      </c>
      <c r="C242" s="2"/>
      <c r="D242" s="2"/>
      <c r="E242" s="2" t="s">
        <v>3074</v>
      </c>
      <c r="F242" s="2" t="s">
        <v>3075</v>
      </c>
      <c r="G242" s="2" t="s">
        <v>27</v>
      </c>
      <c r="H242" s="2">
        <v>31119</v>
      </c>
      <c r="I242" t="s">
        <v>1972</v>
      </c>
    </row>
    <row r="243" spans="1:9">
      <c r="A243" s="2" t="s">
        <v>543</v>
      </c>
      <c r="B243" s="2" t="s">
        <v>3076</v>
      </c>
      <c r="C243" s="2"/>
      <c r="D243" s="2" t="s">
        <v>3077</v>
      </c>
      <c r="E243" s="2" t="s">
        <v>3078</v>
      </c>
      <c r="F243" s="2" t="s">
        <v>3079</v>
      </c>
      <c r="G243" s="2" t="s">
        <v>27</v>
      </c>
      <c r="H243" s="2">
        <v>30096</v>
      </c>
      <c r="I243" t="s">
        <v>1980</v>
      </c>
    </row>
    <row r="244" spans="1:9">
      <c r="A244" s="2" t="s">
        <v>545</v>
      </c>
      <c r="B244" s="2" t="s">
        <v>3080</v>
      </c>
      <c r="C244" s="2" t="s">
        <v>3081</v>
      </c>
      <c r="D244" s="2" t="s">
        <v>3082</v>
      </c>
      <c r="E244" s="2" t="s">
        <v>3083</v>
      </c>
      <c r="F244" s="2" t="s">
        <v>3025</v>
      </c>
      <c r="G244" s="2" t="s">
        <v>27</v>
      </c>
      <c r="H244" s="2">
        <v>94250</v>
      </c>
      <c r="I244" t="s">
        <v>1972</v>
      </c>
    </row>
    <row r="245" spans="1:9">
      <c r="A245" s="2" t="s">
        <v>547</v>
      </c>
      <c r="B245" s="2" t="s">
        <v>3084</v>
      </c>
      <c r="C245" s="2" t="s">
        <v>3085</v>
      </c>
      <c r="D245" s="2" t="s">
        <v>3086</v>
      </c>
      <c r="E245" s="2" t="s">
        <v>3087</v>
      </c>
      <c r="F245" s="2" t="s">
        <v>2248</v>
      </c>
      <c r="G245" s="2" t="s">
        <v>27</v>
      </c>
      <c r="H245" s="2">
        <v>33661</v>
      </c>
      <c r="I245" t="s">
        <v>1972</v>
      </c>
    </row>
    <row r="246" spans="1:9">
      <c r="A246" s="2" t="s">
        <v>549</v>
      </c>
      <c r="B246" s="2" t="s">
        <v>3088</v>
      </c>
      <c r="C246" s="2" t="s">
        <v>3089</v>
      </c>
      <c r="D246" s="2" t="s">
        <v>3090</v>
      </c>
      <c r="E246" s="2" t="s">
        <v>3091</v>
      </c>
      <c r="F246" s="2" t="s">
        <v>2619</v>
      </c>
      <c r="G246" s="2" t="s">
        <v>27</v>
      </c>
      <c r="H246" s="2">
        <v>96805</v>
      </c>
      <c r="I246" t="s">
        <v>1980</v>
      </c>
    </row>
    <row r="247" spans="1:9">
      <c r="A247" s="2" t="s">
        <v>551</v>
      </c>
      <c r="B247" s="2" t="s">
        <v>3092</v>
      </c>
      <c r="C247" s="2" t="s">
        <v>3093</v>
      </c>
      <c r="D247" s="2" t="s">
        <v>3094</v>
      </c>
      <c r="E247" s="2" t="s">
        <v>3095</v>
      </c>
      <c r="F247" s="2" t="s">
        <v>3096</v>
      </c>
      <c r="G247" s="2" t="s">
        <v>27</v>
      </c>
      <c r="H247" s="2">
        <v>70820</v>
      </c>
      <c r="I247" t="s">
        <v>1972</v>
      </c>
    </row>
    <row r="248" spans="1:9">
      <c r="A248" s="2" t="s">
        <v>553</v>
      </c>
      <c r="B248" s="2" t="s">
        <v>3097</v>
      </c>
      <c r="C248" s="2" t="s">
        <v>3098</v>
      </c>
      <c r="D248" s="2" t="s">
        <v>3099</v>
      </c>
      <c r="E248" s="2" t="s">
        <v>3100</v>
      </c>
      <c r="F248" s="2" t="s">
        <v>3101</v>
      </c>
      <c r="G248" s="2" t="s">
        <v>25</v>
      </c>
      <c r="H248" s="2" t="s">
        <v>3102</v>
      </c>
      <c r="I248" t="s">
        <v>1980</v>
      </c>
    </row>
    <row r="249" spans="1:9">
      <c r="A249" s="2" t="s">
        <v>555</v>
      </c>
      <c r="B249" s="2" t="s">
        <v>3103</v>
      </c>
      <c r="C249" s="2"/>
      <c r="D249" s="2" t="s">
        <v>3104</v>
      </c>
      <c r="E249" s="2" t="s">
        <v>3105</v>
      </c>
      <c r="F249" s="2" t="s">
        <v>3106</v>
      </c>
      <c r="G249" s="2" t="s">
        <v>26</v>
      </c>
      <c r="H249" s="2" t="s">
        <v>3107</v>
      </c>
      <c r="I249" t="s">
        <v>1972</v>
      </c>
    </row>
    <row r="250" spans="1:9">
      <c r="A250" s="2" t="s">
        <v>557</v>
      </c>
      <c r="B250" s="2" t="s">
        <v>3108</v>
      </c>
      <c r="C250" s="2" t="s">
        <v>3109</v>
      </c>
      <c r="D250" s="2" t="s">
        <v>3110</v>
      </c>
      <c r="E250" s="2" t="s">
        <v>3111</v>
      </c>
      <c r="F250" s="2" t="s">
        <v>2165</v>
      </c>
      <c r="G250" s="2" t="s">
        <v>27</v>
      </c>
      <c r="H250" s="2">
        <v>55458</v>
      </c>
      <c r="I250" t="s">
        <v>1972</v>
      </c>
    </row>
    <row r="251" spans="1:9">
      <c r="A251" s="2" t="s">
        <v>3112</v>
      </c>
      <c r="B251" s="2" t="s">
        <v>3113</v>
      </c>
      <c r="C251" s="2"/>
      <c r="D251" s="2" t="s">
        <v>3114</v>
      </c>
      <c r="E251" s="2" t="s">
        <v>3115</v>
      </c>
      <c r="F251" s="2" t="s">
        <v>3116</v>
      </c>
      <c r="G251" s="2" t="s">
        <v>27</v>
      </c>
      <c r="H251" s="2">
        <v>94159</v>
      </c>
      <c r="I251" t="s">
        <v>1980</v>
      </c>
    </row>
    <row r="252" spans="1:9">
      <c r="A252" s="2" t="s">
        <v>561</v>
      </c>
      <c r="B252" s="2" t="s">
        <v>3117</v>
      </c>
      <c r="C252" s="2" t="s">
        <v>3118</v>
      </c>
      <c r="D252" s="2" t="s">
        <v>3119</v>
      </c>
      <c r="E252" s="2" t="s">
        <v>3120</v>
      </c>
      <c r="F252" s="2" t="s">
        <v>2328</v>
      </c>
      <c r="G252" s="2" t="s">
        <v>27</v>
      </c>
      <c r="H252" s="2">
        <v>28225</v>
      </c>
      <c r="I252" t="s">
        <v>1972</v>
      </c>
    </row>
    <row r="253" spans="1:9">
      <c r="A253" s="2" t="s">
        <v>563</v>
      </c>
      <c r="B253" s="2" t="s">
        <v>3121</v>
      </c>
      <c r="C253" s="2" t="s">
        <v>3122</v>
      </c>
      <c r="D253" s="2" t="s">
        <v>3123</v>
      </c>
      <c r="E253" s="2" t="s">
        <v>3124</v>
      </c>
      <c r="F253" s="2" t="s">
        <v>3125</v>
      </c>
      <c r="G253" s="2" t="s">
        <v>27</v>
      </c>
      <c r="H253" s="2">
        <v>85099</v>
      </c>
      <c r="I253" t="s">
        <v>1972</v>
      </c>
    </row>
    <row r="254" spans="1:9">
      <c r="A254" s="2" t="s">
        <v>565</v>
      </c>
      <c r="B254" s="2" t="s">
        <v>3126</v>
      </c>
      <c r="C254" s="2"/>
      <c r="D254" s="2" t="s">
        <v>3127</v>
      </c>
      <c r="E254" s="2" t="s">
        <v>3128</v>
      </c>
      <c r="F254" s="2" t="s">
        <v>2128</v>
      </c>
      <c r="G254" s="2" t="s">
        <v>27</v>
      </c>
      <c r="H254" s="2">
        <v>11407</v>
      </c>
      <c r="I254" t="s">
        <v>1980</v>
      </c>
    </row>
    <row r="255" spans="1:9">
      <c r="A255" s="2" t="s">
        <v>567</v>
      </c>
      <c r="B255" s="2" t="s">
        <v>3129</v>
      </c>
      <c r="C255" s="2" t="s">
        <v>3130</v>
      </c>
      <c r="D255" s="2" t="s">
        <v>3131</v>
      </c>
      <c r="E255" s="2" t="s">
        <v>3132</v>
      </c>
      <c r="F255" s="2" t="s">
        <v>3133</v>
      </c>
      <c r="G255" s="2" t="s">
        <v>27</v>
      </c>
      <c r="H255" s="2">
        <v>61825</v>
      </c>
      <c r="I255" t="s">
        <v>1980</v>
      </c>
    </row>
    <row r="256" spans="1:9">
      <c r="A256" s="2" t="s">
        <v>569</v>
      </c>
      <c r="B256" s="2" t="s">
        <v>3134</v>
      </c>
      <c r="C256" s="2" t="s">
        <v>3135</v>
      </c>
      <c r="D256" s="2"/>
      <c r="E256" s="2" t="s">
        <v>3136</v>
      </c>
      <c r="F256" s="2" t="s">
        <v>3137</v>
      </c>
      <c r="G256" s="2" t="s">
        <v>25</v>
      </c>
      <c r="H256" s="2" t="s">
        <v>3138</v>
      </c>
      <c r="I256" t="s">
        <v>1980</v>
      </c>
    </row>
    <row r="257" spans="1:9">
      <c r="A257" s="2" t="s">
        <v>571</v>
      </c>
      <c r="B257" s="2" t="s">
        <v>3139</v>
      </c>
      <c r="C257" s="2" t="s">
        <v>3140</v>
      </c>
      <c r="D257" s="2" t="s">
        <v>3141</v>
      </c>
      <c r="E257" s="2" t="s">
        <v>3142</v>
      </c>
      <c r="F257" s="2" t="s">
        <v>2168</v>
      </c>
      <c r="G257" s="2" t="s">
        <v>27</v>
      </c>
      <c r="H257" s="2">
        <v>85715</v>
      </c>
      <c r="I257" t="s">
        <v>1980</v>
      </c>
    </row>
    <row r="258" spans="1:9">
      <c r="A258" s="2" t="s">
        <v>559</v>
      </c>
      <c r="B258" s="2" t="s">
        <v>3143</v>
      </c>
      <c r="C258" s="2" t="s">
        <v>3144</v>
      </c>
      <c r="D258" s="2" t="s">
        <v>3145</v>
      </c>
      <c r="E258" s="2" t="s">
        <v>3146</v>
      </c>
      <c r="F258" s="2" t="s">
        <v>3147</v>
      </c>
      <c r="G258" s="2" t="s">
        <v>27</v>
      </c>
      <c r="H258" s="2">
        <v>53205</v>
      </c>
      <c r="I258" t="s">
        <v>1972</v>
      </c>
    </row>
    <row r="259" spans="1:9">
      <c r="A259" s="2" t="s">
        <v>574</v>
      </c>
      <c r="B259" s="2" t="s">
        <v>3148</v>
      </c>
      <c r="C259" s="2" t="s">
        <v>3149</v>
      </c>
      <c r="D259" s="2" t="s">
        <v>3150</v>
      </c>
      <c r="E259" s="2" t="s">
        <v>3151</v>
      </c>
      <c r="F259" s="2" t="s">
        <v>2888</v>
      </c>
      <c r="G259" s="2" t="s">
        <v>27</v>
      </c>
      <c r="H259" s="2">
        <v>33064</v>
      </c>
      <c r="I259" t="s">
        <v>1972</v>
      </c>
    </row>
    <row r="260" spans="1:9">
      <c r="A260" s="2" t="s">
        <v>577</v>
      </c>
      <c r="B260" s="2" t="s">
        <v>3152</v>
      </c>
      <c r="C260" s="2" t="s">
        <v>3153</v>
      </c>
      <c r="D260" s="2" t="s">
        <v>3154</v>
      </c>
      <c r="E260" s="2" t="s">
        <v>3155</v>
      </c>
      <c r="F260" s="2" t="s">
        <v>2785</v>
      </c>
      <c r="G260" s="2" t="s">
        <v>27</v>
      </c>
      <c r="H260" s="2">
        <v>90610</v>
      </c>
      <c r="I260" t="s">
        <v>1980</v>
      </c>
    </row>
    <row r="261" spans="1:9">
      <c r="A261" s="2" t="s">
        <v>579</v>
      </c>
      <c r="B261" s="2" t="s">
        <v>3156</v>
      </c>
      <c r="C261" s="2" t="s">
        <v>3157</v>
      </c>
      <c r="D261" s="2" t="s">
        <v>3158</v>
      </c>
      <c r="E261" s="2" t="s">
        <v>3159</v>
      </c>
      <c r="F261" s="2" t="s">
        <v>3160</v>
      </c>
      <c r="G261" s="2" t="s">
        <v>25</v>
      </c>
      <c r="H261" s="2" t="s">
        <v>3161</v>
      </c>
      <c r="I261" t="s">
        <v>1980</v>
      </c>
    </row>
    <row r="262" spans="1:9">
      <c r="A262" s="2" t="s">
        <v>581</v>
      </c>
      <c r="B262" s="2" t="s">
        <v>3162</v>
      </c>
      <c r="C262" s="2" t="s">
        <v>3163</v>
      </c>
      <c r="D262" s="2"/>
      <c r="E262" s="2" t="s">
        <v>3164</v>
      </c>
      <c r="F262" s="2" t="s">
        <v>2042</v>
      </c>
      <c r="G262" s="2" t="s">
        <v>27</v>
      </c>
      <c r="H262" s="2">
        <v>63180</v>
      </c>
      <c r="I262" t="s">
        <v>1972</v>
      </c>
    </row>
    <row r="263" spans="1:9">
      <c r="A263" s="2" t="s">
        <v>583</v>
      </c>
      <c r="B263" s="2" t="s">
        <v>3165</v>
      </c>
      <c r="C263" s="2" t="s">
        <v>3166</v>
      </c>
      <c r="D263" s="2" t="s">
        <v>3167</v>
      </c>
      <c r="E263" s="2" t="s">
        <v>3168</v>
      </c>
      <c r="F263" s="2" t="s">
        <v>3169</v>
      </c>
      <c r="G263" s="2" t="s">
        <v>27</v>
      </c>
      <c r="H263" s="2">
        <v>16522</v>
      </c>
      <c r="I263" t="s">
        <v>1972</v>
      </c>
    </row>
    <row r="264" spans="1:9">
      <c r="A264" s="2" t="s">
        <v>585</v>
      </c>
      <c r="B264" s="2" t="s">
        <v>3170</v>
      </c>
      <c r="C264" s="2" t="s">
        <v>3171</v>
      </c>
      <c r="D264" s="2" t="s">
        <v>3172</v>
      </c>
      <c r="E264" s="2" t="s">
        <v>3173</v>
      </c>
      <c r="F264" s="2" t="s">
        <v>3174</v>
      </c>
      <c r="G264" s="2" t="s">
        <v>27</v>
      </c>
      <c r="H264" s="2">
        <v>98464</v>
      </c>
      <c r="I264" t="s">
        <v>1980</v>
      </c>
    </row>
    <row r="265" spans="1:9">
      <c r="A265" s="2" t="s">
        <v>587</v>
      </c>
      <c r="B265" s="2" t="s">
        <v>3175</v>
      </c>
      <c r="C265" s="2"/>
      <c r="D265" s="2" t="s">
        <v>3176</v>
      </c>
      <c r="E265" s="2" t="s">
        <v>3177</v>
      </c>
      <c r="F265" s="2" t="s">
        <v>2033</v>
      </c>
      <c r="G265" s="2" t="s">
        <v>27</v>
      </c>
      <c r="H265" s="2">
        <v>23277</v>
      </c>
      <c r="I265" t="s">
        <v>1980</v>
      </c>
    </row>
    <row r="266" spans="1:9">
      <c r="A266" s="2" t="s">
        <v>589</v>
      </c>
      <c r="B266" s="2" t="s">
        <v>3178</v>
      </c>
      <c r="C266" s="2"/>
      <c r="D266" s="2" t="s">
        <v>3179</v>
      </c>
      <c r="E266" s="2" t="s">
        <v>3180</v>
      </c>
      <c r="F266" s="2" t="s">
        <v>3181</v>
      </c>
      <c r="G266" s="2" t="s">
        <v>26</v>
      </c>
      <c r="H266" s="2" t="s">
        <v>2572</v>
      </c>
      <c r="I266" t="s">
        <v>1972</v>
      </c>
    </row>
    <row r="267" spans="1:9">
      <c r="A267" s="2" t="s">
        <v>591</v>
      </c>
      <c r="B267" s="2" t="s">
        <v>3182</v>
      </c>
      <c r="C267" s="2" t="s">
        <v>3183</v>
      </c>
      <c r="D267" s="2" t="s">
        <v>3184</v>
      </c>
      <c r="E267" s="2" t="s">
        <v>3185</v>
      </c>
      <c r="F267" s="2" t="s">
        <v>2155</v>
      </c>
      <c r="G267" s="2" t="s">
        <v>27</v>
      </c>
      <c r="H267" s="2">
        <v>72204</v>
      </c>
      <c r="I267" t="s">
        <v>1972</v>
      </c>
    </row>
    <row r="268" spans="1:9">
      <c r="A268" s="2" t="s">
        <v>593</v>
      </c>
      <c r="B268" s="2" t="s">
        <v>3186</v>
      </c>
      <c r="C268" s="2" t="s">
        <v>3187</v>
      </c>
      <c r="D268" s="2" t="s">
        <v>3188</v>
      </c>
      <c r="E268" s="2" t="s">
        <v>3189</v>
      </c>
      <c r="F268" s="2" t="s">
        <v>3190</v>
      </c>
      <c r="G268" s="2" t="s">
        <v>25</v>
      </c>
      <c r="H268" s="2" t="s">
        <v>3191</v>
      </c>
      <c r="I268" t="s">
        <v>1980</v>
      </c>
    </row>
    <row r="269" spans="1:9">
      <c r="A269" s="2" t="s">
        <v>595</v>
      </c>
      <c r="B269" s="2" t="s">
        <v>3192</v>
      </c>
      <c r="C269" s="2" t="s">
        <v>3193</v>
      </c>
      <c r="D269" s="2" t="s">
        <v>3194</v>
      </c>
      <c r="E269" s="2" t="s">
        <v>3195</v>
      </c>
      <c r="F269" s="2" t="s">
        <v>2775</v>
      </c>
      <c r="G269" s="2" t="s">
        <v>27</v>
      </c>
      <c r="H269" s="2">
        <v>89436</v>
      </c>
      <c r="I269" t="s">
        <v>1972</v>
      </c>
    </row>
    <row r="270" spans="1:9">
      <c r="A270" s="2" t="s">
        <v>3196</v>
      </c>
      <c r="B270" s="2" t="s">
        <v>3197</v>
      </c>
      <c r="C270" s="2"/>
      <c r="D270" s="2" t="s">
        <v>3198</v>
      </c>
      <c r="E270" s="2" t="s">
        <v>3199</v>
      </c>
      <c r="F270" s="2" t="s">
        <v>3200</v>
      </c>
      <c r="G270" s="2" t="s">
        <v>27</v>
      </c>
      <c r="H270" s="2">
        <v>77806</v>
      </c>
      <c r="I270" t="s">
        <v>1972</v>
      </c>
    </row>
    <row r="271" spans="1:9">
      <c r="A271" s="2" t="s">
        <v>598</v>
      </c>
      <c r="B271" s="2" t="s">
        <v>3201</v>
      </c>
      <c r="C271" s="2" t="s">
        <v>3202</v>
      </c>
      <c r="D271" s="2" t="s">
        <v>3203</v>
      </c>
      <c r="E271" s="2" t="s">
        <v>3204</v>
      </c>
      <c r="F271" s="2" t="s">
        <v>3205</v>
      </c>
      <c r="G271" s="2" t="s">
        <v>27</v>
      </c>
      <c r="H271" s="2">
        <v>76210</v>
      </c>
      <c r="I271" t="s">
        <v>1980</v>
      </c>
    </row>
    <row r="272" spans="1:9">
      <c r="A272" s="2" t="s">
        <v>600</v>
      </c>
      <c r="B272" s="2" t="s">
        <v>3206</v>
      </c>
      <c r="C272" s="2"/>
      <c r="D272" s="2"/>
      <c r="E272" s="2" t="s">
        <v>3207</v>
      </c>
      <c r="F272" s="2" t="s">
        <v>3208</v>
      </c>
      <c r="G272" s="2" t="s">
        <v>26</v>
      </c>
      <c r="H272" s="2" t="s">
        <v>3209</v>
      </c>
      <c r="I272" t="s">
        <v>1972</v>
      </c>
    </row>
    <row r="273" spans="1:9">
      <c r="A273" s="2" t="s">
        <v>602</v>
      </c>
      <c r="B273" s="2" t="s">
        <v>3210</v>
      </c>
      <c r="C273" s="2" t="s">
        <v>3211</v>
      </c>
      <c r="D273" s="2" t="s">
        <v>3212</v>
      </c>
      <c r="E273" s="2" t="s">
        <v>3213</v>
      </c>
      <c r="F273" s="2" t="s">
        <v>3214</v>
      </c>
      <c r="G273" s="2" t="s">
        <v>27</v>
      </c>
      <c r="H273" s="2">
        <v>27635</v>
      </c>
      <c r="I273" t="s">
        <v>1972</v>
      </c>
    </row>
    <row r="274" spans="1:9">
      <c r="A274" s="2" t="s">
        <v>604</v>
      </c>
      <c r="B274" s="2" t="s">
        <v>3215</v>
      </c>
      <c r="C274" s="2" t="s">
        <v>3216</v>
      </c>
      <c r="D274" s="2" t="s">
        <v>3217</v>
      </c>
      <c r="E274" s="2" t="s">
        <v>3218</v>
      </c>
      <c r="F274" s="2" t="s">
        <v>3219</v>
      </c>
      <c r="G274" s="2" t="s">
        <v>26</v>
      </c>
      <c r="H274" s="2" t="s">
        <v>3220</v>
      </c>
      <c r="I274" t="s">
        <v>1972</v>
      </c>
    </row>
    <row r="275" spans="1:9">
      <c r="A275" s="2" t="s">
        <v>606</v>
      </c>
      <c r="B275" s="2" t="s">
        <v>3221</v>
      </c>
      <c r="C275" s="2" t="s">
        <v>3222</v>
      </c>
      <c r="D275" s="2" t="s">
        <v>3223</v>
      </c>
      <c r="E275" s="2" t="s">
        <v>3224</v>
      </c>
      <c r="F275" s="2" t="s">
        <v>2066</v>
      </c>
      <c r="G275" s="2" t="s">
        <v>27</v>
      </c>
      <c r="H275" s="2">
        <v>10105</v>
      </c>
      <c r="I275" t="s">
        <v>1980</v>
      </c>
    </row>
    <row r="276" spans="1:9">
      <c r="A276" s="2" t="s">
        <v>608</v>
      </c>
      <c r="B276" s="2" t="s">
        <v>3225</v>
      </c>
      <c r="C276" s="2" t="s">
        <v>3226</v>
      </c>
      <c r="D276" s="2" t="s">
        <v>3227</v>
      </c>
      <c r="E276" s="2" t="s">
        <v>3228</v>
      </c>
      <c r="F276" s="2" t="s">
        <v>2552</v>
      </c>
      <c r="G276" s="2" t="s">
        <v>27</v>
      </c>
      <c r="H276" s="2">
        <v>6905</v>
      </c>
      <c r="I276" t="s">
        <v>1980</v>
      </c>
    </row>
    <row r="277" spans="1:9">
      <c r="A277" s="2" t="s">
        <v>610</v>
      </c>
      <c r="B277" s="2" t="s">
        <v>3229</v>
      </c>
      <c r="C277" s="2" t="s">
        <v>3230</v>
      </c>
      <c r="D277" s="2" t="s">
        <v>3231</v>
      </c>
      <c r="E277" s="2" t="s">
        <v>3232</v>
      </c>
      <c r="F277" s="2" t="s">
        <v>2239</v>
      </c>
      <c r="G277" s="2" t="s">
        <v>27</v>
      </c>
      <c r="H277" s="2">
        <v>43666</v>
      </c>
      <c r="I277" t="s">
        <v>1980</v>
      </c>
    </row>
    <row r="278" spans="1:9">
      <c r="A278" s="2" t="s">
        <v>612</v>
      </c>
      <c r="B278" s="2" t="s">
        <v>3233</v>
      </c>
      <c r="C278" s="2" t="s">
        <v>3234</v>
      </c>
      <c r="D278" s="2" t="s">
        <v>3235</v>
      </c>
      <c r="E278" s="2" t="s">
        <v>3236</v>
      </c>
      <c r="F278" s="2" t="s">
        <v>3237</v>
      </c>
      <c r="G278" s="2" t="s">
        <v>26</v>
      </c>
      <c r="H278" s="2" t="s">
        <v>3238</v>
      </c>
      <c r="I278" t="s">
        <v>1972</v>
      </c>
    </row>
    <row r="279" spans="1:9">
      <c r="A279" s="2" t="s">
        <v>614</v>
      </c>
      <c r="B279" s="2" t="s">
        <v>3239</v>
      </c>
      <c r="C279" s="2" t="s">
        <v>3240</v>
      </c>
      <c r="D279" s="2" t="s">
        <v>3241</v>
      </c>
      <c r="E279" s="2" t="s">
        <v>3242</v>
      </c>
      <c r="F279" s="2" t="s">
        <v>3243</v>
      </c>
      <c r="G279" s="2" t="s">
        <v>27</v>
      </c>
      <c r="H279" s="2">
        <v>65211</v>
      </c>
      <c r="I279" t="s">
        <v>1980</v>
      </c>
    </row>
    <row r="280" spans="1:9">
      <c r="A280" s="2" t="s">
        <v>616</v>
      </c>
      <c r="B280" s="2" t="s">
        <v>3244</v>
      </c>
      <c r="C280" s="2" t="s">
        <v>3245</v>
      </c>
      <c r="D280" s="2" t="s">
        <v>3246</v>
      </c>
      <c r="E280" s="2" t="s">
        <v>3247</v>
      </c>
      <c r="F280" s="2" t="s">
        <v>2266</v>
      </c>
      <c r="G280" s="2" t="s">
        <v>27</v>
      </c>
      <c r="H280" s="2">
        <v>46852</v>
      </c>
      <c r="I280" t="s">
        <v>1972</v>
      </c>
    </row>
    <row r="281" spans="1:9">
      <c r="A281" s="2" t="s">
        <v>618</v>
      </c>
      <c r="B281" s="2" t="s">
        <v>3248</v>
      </c>
      <c r="C281" s="2" t="s">
        <v>3249</v>
      </c>
      <c r="D281" s="2" t="s">
        <v>3250</v>
      </c>
      <c r="E281" s="2" t="s">
        <v>3251</v>
      </c>
      <c r="F281" s="2" t="s">
        <v>2042</v>
      </c>
      <c r="G281" s="2" t="s">
        <v>27</v>
      </c>
      <c r="H281" s="2">
        <v>63143</v>
      </c>
      <c r="I281" t="s">
        <v>1972</v>
      </c>
    </row>
    <row r="282" spans="1:9">
      <c r="A282" s="2" t="s">
        <v>620</v>
      </c>
      <c r="B282" s="2" t="s">
        <v>3252</v>
      </c>
      <c r="C282" s="2"/>
      <c r="D282" s="2" t="s">
        <v>3253</v>
      </c>
      <c r="E282" s="2" t="s">
        <v>3254</v>
      </c>
      <c r="F282" s="2" t="s">
        <v>2051</v>
      </c>
      <c r="G282" s="2" t="s">
        <v>27</v>
      </c>
      <c r="H282" s="2">
        <v>97211</v>
      </c>
      <c r="I282" t="s">
        <v>1972</v>
      </c>
    </row>
    <row r="283" spans="1:9">
      <c r="A283" s="2" t="s">
        <v>622</v>
      </c>
      <c r="B283" s="2" t="s">
        <v>3255</v>
      </c>
      <c r="C283" s="2" t="s">
        <v>3256</v>
      </c>
      <c r="D283" s="2" t="s">
        <v>3257</v>
      </c>
      <c r="E283" s="2" t="s">
        <v>3258</v>
      </c>
      <c r="F283" s="2" t="s">
        <v>3259</v>
      </c>
      <c r="G283" s="2" t="s">
        <v>27</v>
      </c>
      <c r="H283" s="2">
        <v>80305</v>
      </c>
      <c r="I283" t="s">
        <v>1972</v>
      </c>
    </row>
    <row r="284" spans="1:9">
      <c r="A284" s="2" t="s">
        <v>624</v>
      </c>
      <c r="B284" s="2" t="s">
        <v>3260</v>
      </c>
      <c r="C284" s="2" t="s">
        <v>3261</v>
      </c>
      <c r="D284" s="2" t="s">
        <v>3262</v>
      </c>
      <c r="E284" s="2" t="s">
        <v>3263</v>
      </c>
      <c r="F284" s="2" t="s">
        <v>3264</v>
      </c>
      <c r="G284" s="2" t="s">
        <v>25</v>
      </c>
      <c r="H284" s="2" t="s">
        <v>3265</v>
      </c>
      <c r="I284" t="s">
        <v>1980</v>
      </c>
    </row>
    <row r="285" spans="1:9">
      <c r="A285" s="2" t="s">
        <v>626</v>
      </c>
      <c r="B285" s="2" t="s">
        <v>3266</v>
      </c>
      <c r="C285" s="2" t="s">
        <v>3267</v>
      </c>
      <c r="D285" s="2" t="s">
        <v>3268</v>
      </c>
      <c r="E285" s="2" t="s">
        <v>3269</v>
      </c>
      <c r="F285" s="2" t="s">
        <v>3160</v>
      </c>
      <c r="G285" s="2" t="s">
        <v>25</v>
      </c>
      <c r="H285" s="2" t="s">
        <v>3161</v>
      </c>
      <c r="I285" t="s">
        <v>1972</v>
      </c>
    </row>
    <row r="286" spans="1:9">
      <c r="A286" s="2" t="s">
        <v>628</v>
      </c>
      <c r="B286" s="2" t="s">
        <v>3270</v>
      </c>
      <c r="C286" s="2"/>
      <c r="D286" s="2" t="s">
        <v>3271</v>
      </c>
      <c r="E286" s="2" t="s">
        <v>3272</v>
      </c>
      <c r="F286" s="2" t="s">
        <v>3273</v>
      </c>
      <c r="G286" s="2" t="s">
        <v>27</v>
      </c>
      <c r="H286" s="2">
        <v>40298</v>
      </c>
      <c r="I286" t="s">
        <v>1980</v>
      </c>
    </row>
    <row r="287" spans="1:9">
      <c r="A287" s="2" t="s">
        <v>630</v>
      </c>
      <c r="B287" s="2" t="s">
        <v>3274</v>
      </c>
      <c r="C287" s="2"/>
      <c r="D287" s="2" t="s">
        <v>3275</v>
      </c>
      <c r="E287" s="2" t="s">
        <v>3276</v>
      </c>
      <c r="F287" s="2" t="s">
        <v>2378</v>
      </c>
      <c r="G287" s="2" t="s">
        <v>27</v>
      </c>
      <c r="H287" s="2">
        <v>14276</v>
      </c>
      <c r="I287" t="s">
        <v>1980</v>
      </c>
    </row>
    <row r="288" spans="1:9">
      <c r="A288" s="2" t="s">
        <v>632</v>
      </c>
      <c r="B288" s="2" t="s">
        <v>3277</v>
      </c>
      <c r="C288" s="2" t="s">
        <v>3278</v>
      </c>
      <c r="D288" s="2"/>
      <c r="E288" s="2" t="s">
        <v>3279</v>
      </c>
      <c r="F288" s="2" t="s">
        <v>3280</v>
      </c>
      <c r="G288" s="2" t="s">
        <v>27</v>
      </c>
      <c r="H288" s="2">
        <v>44710</v>
      </c>
      <c r="I288" t="s">
        <v>1972</v>
      </c>
    </row>
    <row r="289" spans="1:9">
      <c r="A289" s="2" t="s">
        <v>634</v>
      </c>
      <c r="B289" s="2" t="s">
        <v>3281</v>
      </c>
      <c r="C289" s="2" t="s">
        <v>3282</v>
      </c>
      <c r="D289" s="2" t="s">
        <v>3283</v>
      </c>
      <c r="E289" s="2" t="s">
        <v>3284</v>
      </c>
      <c r="F289" s="2" t="s">
        <v>2186</v>
      </c>
      <c r="G289" s="2" t="s">
        <v>27</v>
      </c>
      <c r="H289" s="2">
        <v>2114</v>
      </c>
      <c r="I289" t="s">
        <v>1980</v>
      </c>
    </row>
    <row r="290" spans="1:9">
      <c r="A290" s="2" t="s">
        <v>636</v>
      </c>
      <c r="B290" s="2" t="s">
        <v>3285</v>
      </c>
      <c r="C290" s="2"/>
      <c r="D290" s="2" t="s">
        <v>3286</v>
      </c>
      <c r="E290" s="2" t="s">
        <v>3287</v>
      </c>
      <c r="F290" s="2" t="s">
        <v>3288</v>
      </c>
      <c r="G290" s="2" t="s">
        <v>26</v>
      </c>
      <c r="H290" s="2" t="s">
        <v>3289</v>
      </c>
      <c r="I290" t="s">
        <v>1972</v>
      </c>
    </row>
    <row r="291" spans="1:9">
      <c r="A291" s="2" t="s">
        <v>638</v>
      </c>
      <c r="B291" s="2" t="s">
        <v>3290</v>
      </c>
      <c r="C291" s="2"/>
      <c r="D291" s="2"/>
      <c r="E291" s="2" t="s">
        <v>3291</v>
      </c>
      <c r="F291" s="2" t="s">
        <v>3292</v>
      </c>
      <c r="G291" s="2" t="s">
        <v>27</v>
      </c>
      <c r="H291" s="2">
        <v>24515</v>
      </c>
      <c r="I291" t="s">
        <v>1972</v>
      </c>
    </row>
    <row r="292" spans="1:9">
      <c r="A292" s="2" t="s">
        <v>640</v>
      </c>
      <c r="B292" s="2" t="s">
        <v>3293</v>
      </c>
      <c r="C292" s="2" t="s">
        <v>3294</v>
      </c>
      <c r="D292" s="2" t="s">
        <v>3295</v>
      </c>
      <c r="E292" s="2" t="s">
        <v>3296</v>
      </c>
      <c r="F292" s="2" t="s">
        <v>2015</v>
      </c>
      <c r="G292" s="2" t="s">
        <v>27</v>
      </c>
      <c r="H292" s="2">
        <v>90071</v>
      </c>
      <c r="I292" t="s">
        <v>1980</v>
      </c>
    </row>
    <row r="293" spans="1:9">
      <c r="A293" s="2" t="s">
        <v>642</v>
      </c>
      <c r="B293" s="2" t="s">
        <v>3297</v>
      </c>
      <c r="C293" s="2"/>
      <c r="D293" s="2"/>
      <c r="E293" s="2" t="s">
        <v>3298</v>
      </c>
      <c r="F293" s="2" t="s">
        <v>2562</v>
      </c>
      <c r="G293" s="2" t="s">
        <v>26</v>
      </c>
      <c r="H293" s="2" t="s">
        <v>2563</v>
      </c>
      <c r="I293" t="s">
        <v>1980</v>
      </c>
    </row>
    <row r="294" spans="1:9">
      <c r="A294" s="2" t="s">
        <v>644</v>
      </c>
      <c r="B294" s="2" t="s">
        <v>3299</v>
      </c>
      <c r="C294" s="2" t="s">
        <v>3300</v>
      </c>
      <c r="D294" s="2"/>
      <c r="E294" s="2" t="s">
        <v>3301</v>
      </c>
      <c r="F294" s="2" t="s">
        <v>2200</v>
      </c>
      <c r="G294" s="2" t="s">
        <v>27</v>
      </c>
      <c r="H294" s="2">
        <v>35236</v>
      </c>
      <c r="I294" t="s">
        <v>1980</v>
      </c>
    </row>
    <row r="295" spans="1:9">
      <c r="A295" s="2" t="s">
        <v>646</v>
      </c>
      <c r="B295" s="2" t="s">
        <v>3302</v>
      </c>
      <c r="C295" s="2" t="s">
        <v>3303</v>
      </c>
      <c r="D295" s="2" t="s">
        <v>3304</v>
      </c>
      <c r="E295" s="2" t="s">
        <v>3305</v>
      </c>
      <c r="F295" s="2" t="s">
        <v>2726</v>
      </c>
      <c r="G295" s="2" t="s">
        <v>27</v>
      </c>
      <c r="H295" s="2">
        <v>22309</v>
      </c>
      <c r="I295" t="s">
        <v>1980</v>
      </c>
    </row>
    <row r="296" spans="1:9">
      <c r="A296" s="2" t="s">
        <v>648</v>
      </c>
      <c r="B296" s="2" t="s">
        <v>3306</v>
      </c>
      <c r="C296" s="2"/>
      <c r="D296" s="2" t="s">
        <v>3307</v>
      </c>
      <c r="E296" s="2" t="s">
        <v>3308</v>
      </c>
      <c r="F296" s="2" t="s">
        <v>3309</v>
      </c>
      <c r="G296" s="2" t="s">
        <v>27</v>
      </c>
      <c r="H296" s="2">
        <v>6816</v>
      </c>
      <c r="I296" t="s">
        <v>1980</v>
      </c>
    </row>
    <row r="297" spans="1:9">
      <c r="A297" s="2" t="s">
        <v>650</v>
      </c>
      <c r="B297" s="2" t="s">
        <v>3310</v>
      </c>
      <c r="C297" s="2"/>
      <c r="D297" s="2"/>
      <c r="E297" s="2" t="s">
        <v>3311</v>
      </c>
      <c r="F297" s="2" t="s">
        <v>2907</v>
      </c>
      <c r="G297" s="2" t="s">
        <v>27</v>
      </c>
      <c r="H297" s="2">
        <v>12205</v>
      </c>
      <c r="I297" t="s">
        <v>1980</v>
      </c>
    </row>
    <row r="298" spans="1:9">
      <c r="A298" s="2" t="s">
        <v>652</v>
      </c>
      <c r="B298" s="2" t="s">
        <v>3312</v>
      </c>
      <c r="C298" s="2" t="s">
        <v>3313</v>
      </c>
      <c r="D298" s="2" t="s">
        <v>3314</v>
      </c>
      <c r="E298" s="2" t="s">
        <v>3315</v>
      </c>
      <c r="F298" s="2" t="s">
        <v>2275</v>
      </c>
      <c r="G298" s="2" t="s">
        <v>27</v>
      </c>
      <c r="H298" s="2">
        <v>34108</v>
      </c>
      <c r="I298" t="s">
        <v>1972</v>
      </c>
    </row>
    <row r="299" spans="1:9">
      <c r="A299" s="2" t="s">
        <v>654</v>
      </c>
      <c r="B299" s="2" t="s">
        <v>3316</v>
      </c>
      <c r="C299" s="2" t="s">
        <v>3317</v>
      </c>
      <c r="D299" s="2" t="s">
        <v>3318</v>
      </c>
      <c r="E299" s="2" t="s">
        <v>3319</v>
      </c>
      <c r="F299" s="2" t="s">
        <v>3320</v>
      </c>
      <c r="G299" s="2" t="s">
        <v>27</v>
      </c>
      <c r="H299" s="2">
        <v>33141</v>
      </c>
      <c r="I299" t="s">
        <v>1972</v>
      </c>
    </row>
    <row r="300" spans="1:9">
      <c r="A300" s="2" t="s">
        <v>656</v>
      </c>
      <c r="B300" s="2" t="s">
        <v>3321</v>
      </c>
      <c r="C300" s="2" t="s">
        <v>3322</v>
      </c>
      <c r="D300" s="2" t="s">
        <v>3323</v>
      </c>
      <c r="E300" s="2" t="s">
        <v>3324</v>
      </c>
      <c r="F300" s="2" t="s">
        <v>3075</v>
      </c>
      <c r="G300" s="2" t="s">
        <v>27</v>
      </c>
      <c r="H300" s="2">
        <v>30358</v>
      </c>
      <c r="I300" t="s">
        <v>1972</v>
      </c>
    </row>
    <row r="301" spans="1:9">
      <c r="A301" s="2" t="s">
        <v>658</v>
      </c>
      <c r="B301" s="2" t="s">
        <v>3325</v>
      </c>
      <c r="C301" s="2" t="s">
        <v>3326</v>
      </c>
      <c r="D301" s="2" t="s">
        <v>3327</v>
      </c>
      <c r="E301" s="2" t="s">
        <v>3328</v>
      </c>
      <c r="F301" s="2" t="s">
        <v>3329</v>
      </c>
      <c r="G301" s="2" t="s">
        <v>27</v>
      </c>
      <c r="H301" s="2">
        <v>78405</v>
      </c>
      <c r="I301" t="s">
        <v>1972</v>
      </c>
    </row>
    <row r="302" spans="1:9">
      <c r="A302" s="2" t="s">
        <v>660</v>
      </c>
      <c r="B302" s="2" t="s">
        <v>3330</v>
      </c>
      <c r="C302" s="2" t="s">
        <v>3331</v>
      </c>
      <c r="D302" s="2" t="s">
        <v>3332</v>
      </c>
      <c r="E302" s="2" t="s">
        <v>3333</v>
      </c>
      <c r="F302" s="2" t="s">
        <v>2619</v>
      </c>
      <c r="G302" s="2" t="s">
        <v>27</v>
      </c>
      <c r="H302" s="2">
        <v>96835</v>
      </c>
      <c r="I302" t="s">
        <v>1972</v>
      </c>
    </row>
    <row r="303" spans="1:9">
      <c r="A303" s="2" t="s">
        <v>662</v>
      </c>
      <c r="B303" s="2" t="s">
        <v>3334</v>
      </c>
      <c r="C303" s="2" t="s">
        <v>3335</v>
      </c>
      <c r="D303" s="2" t="s">
        <v>3336</v>
      </c>
      <c r="E303" s="2" t="s">
        <v>3337</v>
      </c>
      <c r="F303" s="2" t="s">
        <v>2414</v>
      </c>
      <c r="G303" s="2" t="s">
        <v>27</v>
      </c>
      <c r="H303" s="2">
        <v>78737</v>
      </c>
      <c r="I303" t="s">
        <v>1972</v>
      </c>
    </row>
    <row r="304" spans="1:9">
      <c r="A304" s="2" t="s">
        <v>664</v>
      </c>
      <c r="B304" s="2" t="s">
        <v>3338</v>
      </c>
      <c r="C304" s="2" t="s">
        <v>3339</v>
      </c>
      <c r="D304" s="2" t="s">
        <v>3340</v>
      </c>
      <c r="E304" s="2" t="s">
        <v>3341</v>
      </c>
      <c r="F304" s="2" t="s">
        <v>3342</v>
      </c>
      <c r="G304" s="2" t="s">
        <v>27</v>
      </c>
      <c r="H304" s="2">
        <v>21290</v>
      </c>
      <c r="I304" t="s">
        <v>1980</v>
      </c>
    </row>
    <row r="305" spans="1:9">
      <c r="A305" s="2" t="s">
        <v>666</v>
      </c>
      <c r="B305" s="2" t="s">
        <v>3343</v>
      </c>
      <c r="C305" s="2" t="s">
        <v>3344</v>
      </c>
      <c r="D305" s="2"/>
      <c r="E305" s="2" t="s">
        <v>3345</v>
      </c>
      <c r="F305" s="2" t="s">
        <v>3346</v>
      </c>
      <c r="G305" s="2" t="s">
        <v>27</v>
      </c>
      <c r="H305" s="2">
        <v>40596</v>
      </c>
      <c r="I305" t="s">
        <v>1972</v>
      </c>
    </row>
    <row r="306" spans="1:9">
      <c r="A306" s="2" t="s">
        <v>3347</v>
      </c>
      <c r="B306" s="2" t="s">
        <v>3348</v>
      </c>
      <c r="C306" s="2" t="s">
        <v>3349</v>
      </c>
      <c r="D306" s="2"/>
      <c r="E306" s="2" t="s">
        <v>3350</v>
      </c>
      <c r="F306" s="2" t="s">
        <v>3351</v>
      </c>
      <c r="G306" s="2" t="s">
        <v>27</v>
      </c>
      <c r="H306" s="2">
        <v>60435</v>
      </c>
      <c r="I306" t="s">
        <v>1972</v>
      </c>
    </row>
    <row r="307" spans="1:9">
      <c r="A307" s="2" t="s">
        <v>670</v>
      </c>
      <c r="B307" s="2" t="s">
        <v>3352</v>
      </c>
      <c r="C307" s="2" t="s">
        <v>3353</v>
      </c>
      <c r="D307" s="2" t="s">
        <v>3354</v>
      </c>
      <c r="E307" s="2" t="s">
        <v>3355</v>
      </c>
      <c r="F307" s="2" t="s">
        <v>3356</v>
      </c>
      <c r="G307" s="2" t="s">
        <v>25</v>
      </c>
      <c r="H307" s="2" t="s">
        <v>3357</v>
      </c>
      <c r="I307" t="s">
        <v>1980</v>
      </c>
    </row>
    <row r="308" spans="1:9">
      <c r="A308" s="2" t="s">
        <v>672</v>
      </c>
      <c r="B308" s="2" t="s">
        <v>3358</v>
      </c>
      <c r="C308" s="2" t="s">
        <v>3359</v>
      </c>
      <c r="D308" s="2" t="s">
        <v>3360</v>
      </c>
      <c r="E308" s="2" t="s">
        <v>3361</v>
      </c>
      <c r="F308" s="2" t="s">
        <v>3362</v>
      </c>
      <c r="G308" s="2" t="s">
        <v>27</v>
      </c>
      <c r="H308" s="2">
        <v>68505</v>
      </c>
      <c r="I308" t="s">
        <v>1980</v>
      </c>
    </row>
    <row r="309" spans="1:9">
      <c r="A309" s="2" t="s">
        <v>674</v>
      </c>
      <c r="B309" s="2" t="s">
        <v>3363</v>
      </c>
      <c r="C309" s="2" t="s">
        <v>3364</v>
      </c>
      <c r="D309" s="2" t="s">
        <v>3365</v>
      </c>
      <c r="E309" s="2" t="s">
        <v>3366</v>
      </c>
      <c r="F309" s="2" t="s">
        <v>3063</v>
      </c>
      <c r="G309" s="2" t="s">
        <v>27</v>
      </c>
      <c r="H309" s="2">
        <v>45254</v>
      </c>
      <c r="I309" t="s">
        <v>1972</v>
      </c>
    </row>
    <row r="310" spans="1:9">
      <c r="A310" s="2" t="s">
        <v>676</v>
      </c>
      <c r="B310" s="2" t="s">
        <v>3367</v>
      </c>
      <c r="C310" s="2" t="s">
        <v>3368</v>
      </c>
      <c r="D310" s="2"/>
      <c r="E310" s="2" t="s">
        <v>3369</v>
      </c>
      <c r="F310" s="2" t="s">
        <v>3160</v>
      </c>
      <c r="G310" s="2" t="s">
        <v>25</v>
      </c>
      <c r="H310" s="2" t="s">
        <v>3161</v>
      </c>
      <c r="I310" t="s">
        <v>1980</v>
      </c>
    </row>
    <row r="311" spans="1:9">
      <c r="A311" s="2" t="s">
        <v>678</v>
      </c>
      <c r="B311" s="2" t="s">
        <v>3370</v>
      </c>
      <c r="C311" s="2" t="s">
        <v>3371</v>
      </c>
      <c r="D311" s="2" t="s">
        <v>3372</v>
      </c>
      <c r="E311" s="2" t="s">
        <v>3373</v>
      </c>
      <c r="F311" s="2" t="s">
        <v>3374</v>
      </c>
      <c r="G311" s="2" t="s">
        <v>27</v>
      </c>
      <c r="H311" s="2">
        <v>6127</v>
      </c>
      <c r="I311" t="s">
        <v>1972</v>
      </c>
    </row>
    <row r="312" spans="1:9">
      <c r="A312" s="2" t="s">
        <v>680</v>
      </c>
      <c r="B312" s="2" t="s">
        <v>3375</v>
      </c>
      <c r="C312" s="2" t="s">
        <v>3376</v>
      </c>
      <c r="D312" s="2" t="s">
        <v>3377</v>
      </c>
      <c r="E312" s="2" t="s">
        <v>3378</v>
      </c>
      <c r="F312" s="2" t="s">
        <v>2337</v>
      </c>
      <c r="G312" s="2" t="s">
        <v>26</v>
      </c>
      <c r="H312" s="2" t="s">
        <v>2338</v>
      </c>
      <c r="I312" t="s">
        <v>1980</v>
      </c>
    </row>
    <row r="313" spans="1:9">
      <c r="A313" s="2" t="s">
        <v>668</v>
      </c>
      <c r="B313" s="2" t="s">
        <v>3379</v>
      </c>
      <c r="C313" s="2" t="s">
        <v>3380</v>
      </c>
      <c r="D313" s="2" t="s">
        <v>3381</v>
      </c>
      <c r="E313" s="2" t="s">
        <v>3382</v>
      </c>
      <c r="F313" s="2" t="s">
        <v>2328</v>
      </c>
      <c r="G313" s="2" t="s">
        <v>27</v>
      </c>
      <c r="H313" s="2">
        <v>28299</v>
      </c>
      <c r="I313" t="s">
        <v>1972</v>
      </c>
    </row>
    <row r="314" spans="1:9">
      <c r="A314" s="2" t="s">
        <v>683</v>
      </c>
      <c r="B314" s="2" t="s">
        <v>3383</v>
      </c>
      <c r="C314" s="2" t="s">
        <v>3384</v>
      </c>
      <c r="D314" s="2" t="s">
        <v>3385</v>
      </c>
      <c r="E314" s="2" t="s">
        <v>3386</v>
      </c>
      <c r="F314" s="2" t="s">
        <v>2726</v>
      </c>
      <c r="G314" s="2" t="s">
        <v>27</v>
      </c>
      <c r="H314" s="2">
        <v>71307</v>
      </c>
      <c r="I314" t="s">
        <v>1972</v>
      </c>
    </row>
    <row r="315" spans="1:9">
      <c r="A315" s="2" t="s">
        <v>685</v>
      </c>
      <c r="B315" s="2" t="s">
        <v>3387</v>
      </c>
      <c r="C315" s="2" t="s">
        <v>3388</v>
      </c>
      <c r="D315" s="2" t="s">
        <v>3389</v>
      </c>
      <c r="E315" s="2" t="s">
        <v>3390</v>
      </c>
      <c r="F315" s="2" t="s">
        <v>3391</v>
      </c>
      <c r="G315" s="2" t="s">
        <v>25</v>
      </c>
      <c r="H315" s="2" t="s">
        <v>3392</v>
      </c>
      <c r="I315" t="s">
        <v>1972</v>
      </c>
    </row>
    <row r="316" spans="1:9">
      <c r="A316" s="2" t="s">
        <v>687</v>
      </c>
      <c r="B316" s="2" t="s">
        <v>3393</v>
      </c>
      <c r="C316" s="2"/>
      <c r="D316" s="2" t="s">
        <v>3394</v>
      </c>
      <c r="E316" s="2" t="s">
        <v>3395</v>
      </c>
      <c r="F316" s="2" t="s">
        <v>3396</v>
      </c>
      <c r="G316" s="2" t="s">
        <v>27</v>
      </c>
      <c r="H316" s="2">
        <v>89115</v>
      </c>
      <c r="I316" t="s">
        <v>1980</v>
      </c>
    </row>
    <row r="317" spans="1:9">
      <c r="A317" s="2" t="s">
        <v>689</v>
      </c>
      <c r="B317" s="2" t="s">
        <v>3397</v>
      </c>
      <c r="C317" s="2" t="s">
        <v>3398</v>
      </c>
      <c r="D317" s="2" t="s">
        <v>3399</v>
      </c>
      <c r="E317" s="2" t="s">
        <v>3400</v>
      </c>
      <c r="F317" s="2" t="s">
        <v>2674</v>
      </c>
      <c r="G317" s="2" t="s">
        <v>27</v>
      </c>
      <c r="H317" s="2">
        <v>50369</v>
      </c>
      <c r="I317" t="s">
        <v>1972</v>
      </c>
    </row>
    <row r="318" spans="1:9">
      <c r="A318" s="2" t="s">
        <v>691</v>
      </c>
      <c r="B318" s="2" t="s">
        <v>3401</v>
      </c>
      <c r="C318" s="2" t="s">
        <v>3402</v>
      </c>
      <c r="D318" s="2" t="s">
        <v>3403</v>
      </c>
      <c r="E318" s="2" t="s">
        <v>3404</v>
      </c>
      <c r="F318" s="2" t="s">
        <v>2627</v>
      </c>
      <c r="G318" s="2" t="s">
        <v>26</v>
      </c>
      <c r="H318" s="2" t="s">
        <v>2572</v>
      </c>
      <c r="I318" t="s">
        <v>1980</v>
      </c>
    </row>
    <row r="319" spans="1:9">
      <c r="A319" s="2" t="s">
        <v>693</v>
      </c>
      <c r="B319" s="2" t="s">
        <v>3405</v>
      </c>
      <c r="C319" s="2" t="s">
        <v>3406</v>
      </c>
      <c r="D319" s="2" t="s">
        <v>3407</v>
      </c>
      <c r="E319" s="2" t="s">
        <v>3408</v>
      </c>
      <c r="F319" s="2" t="s">
        <v>3409</v>
      </c>
      <c r="G319" s="2" t="s">
        <v>27</v>
      </c>
      <c r="H319" s="2">
        <v>44315</v>
      </c>
      <c r="I319" t="s">
        <v>1980</v>
      </c>
    </row>
    <row r="320" spans="1:9">
      <c r="A320" s="2" t="s">
        <v>695</v>
      </c>
      <c r="B320" s="2" t="s">
        <v>3410</v>
      </c>
      <c r="C320" s="2" t="s">
        <v>3411</v>
      </c>
      <c r="D320" s="2" t="s">
        <v>3412</v>
      </c>
      <c r="E320" s="2" t="s">
        <v>3413</v>
      </c>
      <c r="F320" s="2" t="s">
        <v>3414</v>
      </c>
      <c r="G320" s="2" t="s">
        <v>27</v>
      </c>
      <c r="H320" s="2">
        <v>33405</v>
      </c>
      <c r="I320" t="s">
        <v>1972</v>
      </c>
    </row>
    <row r="321" spans="1:9">
      <c r="A321" s="2" t="s">
        <v>697</v>
      </c>
      <c r="B321" s="2" t="s">
        <v>3415</v>
      </c>
      <c r="C321" s="2" t="s">
        <v>3416</v>
      </c>
      <c r="D321" s="2"/>
      <c r="E321" s="2" t="s">
        <v>3417</v>
      </c>
      <c r="F321" s="2" t="s">
        <v>2383</v>
      </c>
      <c r="G321" s="2" t="s">
        <v>27</v>
      </c>
      <c r="H321" s="2">
        <v>93715</v>
      </c>
      <c r="I321" t="s">
        <v>1972</v>
      </c>
    </row>
    <row r="322" spans="1:9">
      <c r="A322" s="2" t="s">
        <v>3418</v>
      </c>
      <c r="B322" s="2" t="s">
        <v>3419</v>
      </c>
      <c r="C322" s="2" t="s">
        <v>3420</v>
      </c>
      <c r="D322" s="2" t="s">
        <v>3421</v>
      </c>
      <c r="E322" s="2" t="s">
        <v>3422</v>
      </c>
      <c r="F322" s="2" t="s">
        <v>3423</v>
      </c>
      <c r="G322" s="2" t="s">
        <v>27</v>
      </c>
      <c r="H322" s="2">
        <v>52245</v>
      </c>
      <c r="I322" t="s">
        <v>1972</v>
      </c>
    </row>
    <row r="323" spans="1:9">
      <c r="A323" s="2" t="s">
        <v>699</v>
      </c>
      <c r="B323" s="2" t="s">
        <v>3424</v>
      </c>
      <c r="C323" s="2" t="s">
        <v>3425</v>
      </c>
      <c r="D323" s="2" t="s">
        <v>3426</v>
      </c>
      <c r="E323" s="2" t="s">
        <v>3427</v>
      </c>
      <c r="F323" s="2" t="s">
        <v>3428</v>
      </c>
      <c r="G323" s="2" t="s">
        <v>26</v>
      </c>
      <c r="H323" s="2" t="s">
        <v>2112</v>
      </c>
      <c r="I323" t="s">
        <v>1972</v>
      </c>
    </row>
    <row r="324" spans="1:9">
      <c r="A324" s="2" t="s">
        <v>701</v>
      </c>
      <c r="B324" s="2" t="s">
        <v>3429</v>
      </c>
      <c r="C324" s="2" t="s">
        <v>3430</v>
      </c>
      <c r="D324" s="2" t="s">
        <v>3431</v>
      </c>
      <c r="E324" s="2" t="s">
        <v>3432</v>
      </c>
      <c r="F324" s="2" t="s">
        <v>3433</v>
      </c>
      <c r="G324" s="2" t="s">
        <v>26</v>
      </c>
      <c r="H324" s="2" t="s">
        <v>2112</v>
      </c>
      <c r="I324" t="s">
        <v>1980</v>
      </c>
    </row>
    <row r="325" spans="1:9">
      <c r="A325" s="2" t="s">
        <v>703</v>
      </c>
      <c r="B325" s="2" t="s">
        <v>3434</v>
      </c>
      <c r="C325" s="2" t="s">
        <v>3435</v>
      </c>
      <c r="D325" s="2" t="s">
        <v>3436</v>
      </c>
      <c r="E325" s="2" t="s">
        <v>3437</v>
      </c>
      <c r="F325" s="2" t="s">
        <v>3438</v>
      </c>
      <c r="G325" s="2" t="s">
        <v>27</v>
      </c>
      <c r="H325" s="2">
        <v>37924</v>
      </c>
      <c r="I325" t="s">
        <v>1972</v>
      </c>
    </row>
    <row r="326" spans="1:9">
      <c r="A326" s="2" t="s">
        <v>705</v>
      </c>
      <c r="B326" s="2" t="s">
        <v>3439</v>
      </c>
      <c r="C326" s="2"/>
      <c r="D326" s="2" t="s">
        <v>3440</v>
      </c>
      <c r="E326" s="2" t="s">
        <v>3441</v>
      </c>
      <c r="F326" s="2" t="s">
        <v>3014</v>
      </c>
      <c r="G326" s="2" t="s">
        <v>27</v>
      </c>
      <c r="H326" s="2">
        <v>66276</v>
      </c>
      <c r="I326" t="s">
        <v>1980</v>
      </c>
    </row>
    <row r="327" spans="1:9">
      <c r="A327" s="2" t="s">
        <v>707</v>
      </c>
      <c r="B327" s="2" t="s">
        <v>3442</v>
      </c>
      <c r="C327" s="2" t="s">
        <v>3443</v>
      </c>
      <c r="D327" s="2" t="s">
        <v>3444</v>
      </c>
      <c r="E327" s="2" t="s">
        <v>3445</v>
      </c>
      <c r="F327" s="2" t="s">
        <v>3116</v>
      </c>
      <c r="G327" s="2" t="s">
        <v>27</v>
      </c>
      <c r="H327" s="2">
        <v>94132</v>
      </c>
      <c r="I327" t="s">
        <v>1972</v>
      </c>
    </row>
    <row r="328" spans="1:9">
      <c r="A328" s="2" t="s">
        <v>709</v>
      </c>
      <c r="B328" s="2" t="s">
        <v>3446</v>
      </c>
      <c r="C328" s="2"/>
      <c r="D328" s="2" t="s">
        <v>3447</v>
      </c>
      <c r="E328" s="2" t="s">
        <v>3448</v>
      </c>
      <c r="F328" s="2" t="s">
        <v>2200</v>
      </c>
      <c r="G328" s="2" t="s">
        <v>27</v>
      </c>
      <c r="H328" s="2">
        <v>35244</v>
      </c>
      <c r="I328" t="s">
        <v>1980</v>
      </c>
    </row>
    <row r="329" spans="1:9">
      <c r="A329" s="2" t="s">
        <v>711</v>
      </c>
      <c r="B329" s="2" t="s">
        <v>3449</v>
      </c>
      <c r="C329" s="2" t="s">
        <v>3450</v>
      </c>
      <c r="D329" s="2" t="s">
        <v>3451</v>
      </c>
      <c r="E329" s="2" t="s">
        <v>3452</v>
      </c>
      <c r="F329" s="2" t="s">
        <v>2803</v>
      </c>
      <c r="G329" s="2" t="s">
        <v>27</v>
      </c>
      <c r="H329" s="2">
        <v>11215</v>
      </c>
      <c r="I329" t="s">
        <v>1972</v>
      </c>
    </row>
    <row r="330" spans="1:9">
      <c r="A330" s="2" t="s">
        <v>713</v>
      </c>
      <c r="B330" s="2" t="s">
        <v>3453</v>
      </c>
      <c r="C330" s="2"/>
      <c r="D330" s="2" t="s">
        <v>3454</v>
      </c>
      <c r="E330" s="2" t="s">
        <v>3455</v>
      </c>
      <c r="F330" s="2" t="s">
        <v>2475</v>
      </c>
      <c r="G330" s="2" t="s">
        <v>27</v>
      </c>
      <c r="H330" s="2">
        <v>79934</v>
      </c>
      <c r="I330" t="s">
        <v>1972</v>
      </c>
    </row>
    <row r="331" spans="1:9">
      <c r="A331" s="2" t="s">
        <v>715</v>
      </c>
      <c r="B331" s="2" t="s">
        <v>3456</v>
      </c>
      <c r="C331" s="2" t="s">
        <v>3457</v>
      </c>
      <c r="D331" s="2"/>
      <c r="E331" s="2" t="s">
        <v>3458</v>
      </c>
      <c r="F331" s="2" t="s">
        <v>3025</v>
      </c>
      <c r="G331" s="2" t="s">
        <v>27</v>
      </c>
      <c r="H331" s="2">
        <v>94250</v>
      </c>
      <c r="I331" t="s">
        <v>1972</v>
      </c>
    </row>
    <row r="332" spans="1:9">
      <c r="A332" s="2" t="s">
        <v>3459</v>
      </c>
      <c r="B332" s="2" t="s">
        <v>3460</v>
      </c>
      <c r="C332" s="2" t="s">
        <v>3461</v>
      </c>
      <c r="D332" s="2" t="s">
        <v>3462</v>
      </c>
      <c r="E332" s="2" t="s">
        <v>3463</v>
      </c>
      <c r="F332" s="2" t="s">
        <v>2214</v>
      </c>
      <c r="G332" s="2" t="s">
        <v>27</v>
      </c>
      <c r="H332" s="2">
        <v>20220</v>
      </c>
      <c r="I332" t="s">
        <v>1980</v>
      </c>
    </row>
    <row r="333" spans="1:9">
      <c r="A333" s="2" t="s">
        <v>718</v>
      </c>
      <c r="B333" s="2" t="s">
        <v>3464</v>
      </c>
      <c r="C333" s="2" t="s">
        <v>3465</v>
      </c>
      <c r="D333" s="2" t="s">
        <v>3466</v>
      </c>
      <c r="E333" s="2" t="s">
        <v>3467</v>
      </c>
      <c r="F333" s="2" t="s">
        <v>3468</v>
      </c>
      <c r="G333" s="2" t="s">
        <v>27</v>
      </c>
      <c r="H333" s="2">
        <v>33436</v>
      </c>
      <c r="I333" t="s">
        <v>1972</v>
      </c>
    </row>
    <row r="334" spans="1:9">
      <c r="A334" s="2" t="s">
        <v>720</v>
      </c>
      <c r="B334" s="2" t="s">
        <v>3469</v>
      </c>
      <c r="C334" s="2" t="s">
        <v>3470</v>
      </c>
      <c r="D334" s="2" t="s">
        <v>3471</v>
      </c>
      <c r="E334" s="2" t="s">
        <v>3472</v>
      </c>
      <c r="F334" s="2" t="s">
        <v>2015</v>
      </c>
      <c r="G334" s="2" t="s">
        <v>27</v>
      </c>
      <c r="H334" s="2">
        <v>90094</v>
      </c>
      <c r="I334" t="s">
        <v>1972</v>
      </c>
    </row>
    <row r="335" spans="1:9">
      <c r="A335" s="2" t="s">
        <v>722</v>
      </c>
      <c r="B335" s="2" t="s">
        <v>3473</v>
      </c>
      <c r="C335" s="2" t="s">
        <v>3474</v>
      </c>
      <c r="D335" s="2" t="s">
        <v>3475</v>
      </c>
      <c r="E335" s="2" t="s">
        <v>3476</v>
      </c>
      <c r="F335" s="2" t="s">
        <v>3342</v>
      </c>
      <c r="G335" s="2" t="s">
        <v>27</v>
      </c>
      <c r="H335" s="2">
        <v>21275</v>
      </c>
      <c r="I335" t="s">
        <v>1972</v>
      </c>
    </row>
    <row r="336" spans="1:9">
      <c r="A336" s="2" t="s">
        <v>724</v>
      </c>
      <c r="B336" s="2" t="s">
        <v>3477</v>
      </c>
      <c r="C336" s="2"/>
      <c r="D336" s="2"/>
      <c r="E336" s="2" t="s">
        <v>3478</v>
      </c>
      <c r="F336" s="2" t="s">
        <v>2964</v>
      </c>
      <c r="G336" s="2" t="s">
        <v>27</v>
      </c>
      <c r="H336" s="2">
        <v>84125</v>
      </c>
      <c r="I336" t="s">
        <v>1980</v>
      </c>
    </row>
    <row r="337" spans="1:9">
      <c r="A337" s="2" t="s">
        <v>726</v>
      </c>
      <c r="B337" s="2" t="s">
        <v>3479</v>
      </c>
      <c r="C337" s="2" t="s">
        <v>3480</v>
      </c>
      <c r="D337" s="2" t="s">
        <v>3481</v>
      </c>
      <c r="E337" s="2" t="s">
        <v>3482</v>
      </c>
      <c r="F337" s="2" t="s">
        <v>2818</v>
      </c>
      <c r="G337" s="2" t="s">
        <v>27</v>
      </c>
      <c r="H337" s="2">
        <v>75049</v>
      </c>
      <c r="I337" t="s">
        <v>1972</v>
      </c>
    </row>
    <row r="338" spans="1:9">
      <c r="A338" s="2" t="s">
        <v>728</v>
      </c>
      <c r="B338" s="2" t="s">
        <v>3483</v>
      </c>
      <c r="C338" s="2" t="s">
        <v>3484</v>
      </c>
      <c r="D338" s="2" t="s">
        <v>3485</v>
      </c>
      <c r="E338" s="2" t="s">
        <v>3486</v>
      </c>
      <c r="F338" s="2" t="s">
        <v>3487</v>
      </c>
      <c r="G338" s="2" t="s">
        <v>25</v>
      </c>
      <c r="H338" s="2" t="s">
        <v>3488</v>
      </c>
      <c r="I338" t="s">
        <v>1980</v>
      </c>
    </row>
    <row r="339" spans="1:9">
      <c r="A339" s="2" t="s">
        <v>3489</v>
      </c>
      <c r="B339" s="2" t="s">
        <v>3490</v>
      </c>
      <c r="C339" s="2"/>
      <c r="D339" s="2" t="s">
        <v>3491</v>
      </c>
      <c r="E339" s="2" t="s">
        <v>3492</v>
      </c>
      <c r="F339" s="2" t="s">
        <v>2315</v>
      </c>
      <c r="G339" s="2" t="s">
        <v>27</v>
      </c>
      <c r="H339" s="2">
        <v>43240</v>
      </c>
      <c r="I339" t="s">
        <v>1980</v>
      </c>
    </row>
    <row r="340" spans="1:9">
      <c r="A340" s="2" t="s">
        <v>731</v>
      </c>
      <c r="B340" s="2" t="s">
        <v>3493</v>
      </c>
      <c r="C340" s="2" t="s">
        <v>3494</v>
      </c>
      <c r="D340" s="2" t="s">
        <v>3495</v>
      </c>
      <c r="E340" s="2" t="s">
        <v>3496</v>
      </c>
      <c r="F340" s="2" t="s">
        <v>2066</v>
      </c>
      <c r="G340" s="2" t="s">
        <v>27</v>
      </c>
      <c r="H340" s="2">
        <v>10184</v>
      </c>
      <c r="I340" t="s">
        <v>1980</v>
      </c>
    </row>
    <row r="341" spans="1:9">
      <c r="A341" s="2" t="s">
        <v>733</v>
      </c>
      <c r="B341" s="2" t="s">
        <v>3497</v>
      </c>
      <c r="C341" s="2" t="s">
        <v>3498</v>
      </c>
      <c r="D341" s="2" t="s">
        <v>3499</v>
      </c>
      <c r="E341" s="2" t="s">
        <v>3500</v>
      </c>
      <c r="F341" s="2" t="s">
        <v>2186</v>
      </c>
      <c r="G341" s="2" t="s">
        <v>27</v>
      </c>
      <c r="H341" s="2">
        <v>2216</v>
      </c>
      <c r="I341" t="s">
        <v>1972</v>
      </c>
    </row>
    <row r="342" spans="1:9">
      <c r="A342" s="2" t="s">
        <v>735</v>
      </c>
      <c r="B342" s="2" t="s">
        <v>3501</v>
      </c>
      <c r="C342" s="2" t="s">
        <v>3502</v>
      </c>
      <c r="D342" s="2" t="s">
        <v>3503</v>
      </c>
      <c r="E342" s="2" t="s">
        <v>3504</v>
      </c>
      <c r="F342" s="2" t="s">
        <v>3116</v>
      </c>
      <c r="G342" s="2" t="s">
        <v>27</v>
      </c>
      <c r="H342" s="2">
        <v>94132</v>
      </c>
      <c r="I342" t="s">
        <v>1972</v>
      </c>
    </row>
    <row r="343" spans="1:9">
      <c r="A343" s="2" t="s">
        <v>737</v>
      </c>
      <c r="B343" s="2" t="s">
        <v>3505</v>
      </c>
      <c r="C343" s="2" t="s">
        <v>3506</v>
      </c>
      <c r="D343" s="2" t="s">
        <v>3507</v>
      </c>
      <c r="E343" s="2" t="s">
        <v>3508</v>
      </c>
      <c r="F343" s="2" t="s">
        <v>3509</v>
      </c>
      <c r="G343" s="2" t="s">
        <v>27</v>
      </c>
      <c r="H343" s="2">
        <v>46295</v>
      </c>
      <c r="I343" t="s">
        <v>1980</v>
      </c>
    </row>
    <row r="344" spans="1:9">
      <c r="A344" s="2" t="s">
        <v>3510</v>
      </c>
      <c r="B344" s="2" t="s">
        <v>3511</v>
      </c>
      <c r="C344" s="2" t="s">
        <v>3512</v>
      </c>
      <c r="D344" s="2"/>
      <c r="E344" s="2" t="s">
        <v>3513</v>
      </c>
      <c r="F344" s="2" t="s">
        <v>3514</v>
      </c>
      <c r="G344" s="2" t="s">
        <v>27</v>
      </c>
      <c r="H344" s="2">
        <v>32209</v>
      </c>
      <c r="I344" t="s">
        <v>1980</v>
      </c>
    </row>
    <row r="345" spans="1:9">
      <c r="A345" s="2" t="s">
        <v>739</v>
      </c>
      <c r="B345" s="2" t="s">
        <v>3515</v>
      </c>
      <c r="C345" s="2" t="s">
        <v>3516</v>
      </c>
      <c r="D345" s="2"/>
      <c r="E345" s="2" t="s">
        <v>3517</v>
      </c>
      <c r="F345" s="2" t="s">
        <v>3518</v>
      </c>
      <c r="G345" s="2" t="s">
        <v>27</v>
      </c>
      <c r="H345" s="2">
        <v>98148</v>
      </c>
      <c r="I345" t="s">
        <v>1980</v>
      </c>
    </row>
    <row r="346" spans="1:9">
      <c r="A346" s="2" t="s">
        <v>741</v>
      </c>
      <c r="B346" s="2" t="s">
        <v>3519</v>
      </c>
      <c r="C346" s="2"/>
      <c r="D346" s="2" t="s">
        <v>3520</v>
      </c>
      <c r="E346" s="2" t="s">
        <v>3521</v>
      </c>
      <c r="F346" s="2" t="s">
        <v>3522</v>
      </c>
      <c r="G346" s="2" t="s">
        <v>26</v>
      </c>
      <c r="H346" s="2" t="s">
        <v>3523</v>
      </c>
      <c r="I346" t="s">
        <v>1972</v>
      </c>
    </row>
    <row r="347" spans="1:9">
      <c r="A347" s="2" t="s">
        <v>743</v>
      </c>
      <c r="B347" s="2" t="s">
        <v>3524</v>
      </c>
      <c r="C347" s="2" t="s">
        <v>3525</v>
      </c>
      <c r="D347" s="2" t="s">
        <v>3526</v>
      </c>
      <c r="E347" s="2" t="s">
        <v>3527</v>
      </c>
      <c r="F347" s="2" t="s">
        <v>2771</v>
      </c>
      <c r="G347" s="2" t="s">
        <v>27</v>
      </c>
      <c r="H347" s="2">
        <v>36109</v>
      </c>
      <c r="I347" t="s">
        <v>1980</v>
      </c>
    </row>
    <row r="348" spans="1:9">
      <c r="A348" s="2" t="s">
        <v>745</v>
      </c>
      <c r="B348" s="2" t="s">
        <v>3528</v>
      </c>
      <c r="C348" s="2" t="s">
        <v>3529</v>
      </c>
      <c r="D348" s="2" t="s">
        <v>3530</v>
      </c>
      <c r="E348" s="2" t="s">
        <v>3531</v>
      </c>
      <c r="F348" s="2" t="s">
        <v>2353</v>
      </c>
      <c r="G348" s="2" t="s">
        <v>27</v>
      </c>
      <c r="H348" s="2">
        <v>75372</v>
      </c>
      <c r="I348" t="s">
        <v>1972</v>
      </c>
    </row>
    <row r="349" spans="1:9">
      <c r="A349" s="2" t="s">
        <v>747</v>
      </c>
      <c r="B349" s="2" t="s">
        <v>3532</v>
      </c>
      <c r="C349" s="2" t="s">
        <v>3533</v>
      </c>
      <c r="D349" s="2" t="s">
        <v>3534</v>
      </c>
      <c r="E349" s="2" t="s">
        <v>3535</v>
      </c>
      <c r="F349" s="2" t="s">
        <v>3536</v>
      </c>
      <c r="G349" s="2" t="s">
        <v>27</v>
      </c>
      <c r="H349" s="2">
        <v>66622</v>
      </c>
      <c r="I349" t="s">
        <v>1980</v>
      </c>
    </row>
    <row r="350" spans="1:9">
      <c r="A350" s="2" t="s">
        <v>749</v>
      </c>
      <c r="B350" s="2" t="s">
        <v>3537</v>
      </c>
      <c r="C350" s="2" t="s">
        <v>3538</v>
      </c>
      <c r="D350" s="2" t="s">
        <v>3539</v>
      </c>
      <c r="E350" s="2" t="s">
        <v>3540</v>
      </c>
      <c r="F350" s="2" t="s">
        <v>3541</v>
      </c>
      <c r="G350" s="2" t="s">
        <v>27</v>
      </c>
      <c r="H350" s="2">
        <v>75799</v>
      </c>
      <c r="I350" t="s">
        <v>1980</v>
      </c>
    </row>
    <row r="351" spans="1:9">
      <c r="A351" s="2" t="s">
        <v>751</v>
      </c>
      <c r="B351" s="2" t="s">
        <v>3542</v>
      </c>
      <c r="C351" s="2" t="s">
        <v>3543</v>
      </c>
      <c r="D351" s="2" t="s">
        <v>3544</v>
      </c>
      <c r="E351" s="2" t="s">
        <v>3545</v>
      </c>
      <c r="F351" s="2" t="s">
        <v>2015</v>
      </c>
      <c r="G351" s="2" t="s">
        <v>27</v>
      </c>
      <c r="H351" s="2">
        <v>90065</v>
      </c>
      <c r="I351" t="s">
        <v>1980</v>
      </c>
    </row>
    <row r="352" spans="1:9">
      <c r="A352" s="2" t="s">
        <v>753</v>
      </c>
      <c r="B352" s="2" t="s">
        <v>3546</v>
      </c>
      <c r="C352" s="2" t="s">
        <v>3547</v>
      </c>
      <c r="D352" s="2" t="s">
        <v>3548</v>
      </c>
      <c r="E352" s="2" t="s">
        <v>3549</v>
      </c>
      <c r="F352" s="2" t="s">
        <v>3550</v>
      </c>
      <c r="G352" s="2" t="s">
        <v>27</v>
      </c>
      <c r="H352" s="2">
        <v>71137</v>
      </c>
      <c r="I352" t="s">
        <v>1980</v>
      </c>
    </row>
    <row r="353" spans="1:9">
      <c r="A353" s="2" t="s">
        <v>755</v>
      </c>
      <c r="B353" s="2" t="s">
        <v>3551</v>
      </c>
      <c r="C353" s="2" t="s">
        <v>3552</v>
      </c>
      <c r="D353" s="2" t="s">
        <v>3553</v>
      </c>
      <c r="E353" s="2" t="s">
        <v>3554</v>
      </c>
      <c r="F353" s="2" t="s">
        <v>3555</v>
      </c>
      <c r="G353" s="2" t="s">
        <v>27</v>
      </c>
      <c r="H353" s="2">
        <v>83722</v>
      </c>
      <c r="I353" t="s">
        <v>1980</v>
      </c>
    </row>
    <row r="354" spans="1:9">
      <c r="A354" s="2" t="s">
        <v>3556</v>
      </c>
      <c r="B354" s="2" t="s">
        <v>3557</v>
      </c>
      <c r="C354" s="2" t="s">
        <v>3558</v>
      </c>
      <c r="D354" s="2" t="s">
        <v>3559</v>
      </c>
      <c r="E354" s="2" t="s">
        <v>3560</v>
      </c>
      <c r="F354" s="2" t="s">
        <v>2205</v>
      </c>
      <c r="G354" s="2" t="s">
        <v>27</v>
      </c>
      <c r="H354" s="2">
        <v>92415</v>
      </c>
      <c r="I354" t="s">
        <v>1980</v>
      </c>
    </row>
    <row r="355" spans="1:9">
      <c r="A355" s="2" t="s">
        <v>758</v>
      </c>
      <c r="B355" s="2" t="s">
        <v>3561</v>
      </c>
      <c r="C355" s="2"/>
      <c r="D355" s="2" t="s">
        <v>3562</v>
      </c>
      <c r="E355" s="2" t="s">
        <v>3563</v>
      </c>
      <c r="F355" s="2" t="s">
        <v>2771</v>
      </c>
      <c r="G355" s="2" t="s">
        <v>27</v>
      </c>
      <c r="H355" s="2">
        <v>36177</v>
      </c>
      <c r="I355" t="s">
        <v>1972</v>
      </c>
    </row>
    <row r="356" spans="1:9">
      <c r="A356" s="2" t="s">
        <v>760</v>
      </c>
      <c r="B356" s="2" t="s">
        <v>3564</v>
      </c>
      <c r="C356" s="2" t="s">
        <v>3565</v>
      </c>
      <c r="D356" s="2"/>
      <c r="E356" s="2" t="s">
        <v>3566</v>
      </c>
      <c r="F356" s="2" t="s">
        <v>3567</v>
      </c>
      <c r="G356" s="2" t="s">
        <v>27</v>
      </c>
      <c r="H356" s="2">
        <v>34981</v>
      </c>
      <c r="I356" t="s">
        <v>1980</v>
      </c>
    </row>
    <row r="357" spans="1:9">
      <c r="A357" s="2" t="s">
        <v>762</v>
      </c>
      <c r="B357" s="2" t="s">
        <v>3568</v>
      </c>
      <c r="C357" s="2" t="s">
        <v>3569</v>
      </c>
      <c r="D357" s="2" t="s">
        <v>3570</v>
      </c>
      <c r="E357" s="2" t="s">
        <v>3571</v>
      </c>
      <c r="F357" s="2" t="s">
        <v>2721</v>
      </c>
      <c r="G357" s="2" t="s">
        <v>27</v>
      </c>
      <c r="H357" s="2">
        <v>27415</v>
      </c>
      <c r="I357" t="s">
        <v>1972</v>
      </c>
    </row>
    <row r="358" spans="1:9">
      <c r="A358" s="2" t="s">
        <v>764</v>
      </c>
      <c r="B358" s="2" t="s">
        <v>3572</v>
      </c>
      <c r="C358" s="2" t="s">
        <v>3573</v>
      </c>
      <c r="D358" s="2" t="s">
        <v>3574</v>
      </c>
      <c r="E358" s="2" t="s">
        <v>3575</v>
      </c>
      <c r="F358" s="2" t="s">
        <v>3025</v>
      </c>
      <c r="G358" s="2" t="s">
        <v>27</v>
      </c>
      <c r="H358" s="2">
        <v>94237</v>
      </c>
      <c r="I358" t="s">
        <v>1972</v>
      </c>
    </row>
    <row r="359" spans="1:9">
      <c r="A359" s="2" t="s">
        <v>766</v>
      </c>
      <c r="B359" s="2" t="s">
        <v>3576</v>
      </c>
      <c r="C359" s="2"/>
      <c r="D359" s="2" t="s">
        <v>3577</v>
      </c>
      <c r="E359" s="2" t="s">
        <v>3578</v>
      </c>
      <c r="F359" s="2" t="s">
        <v>3579</v>
      </c>
      <c r="G359" s="2" t="s">
        <v>27</v>
      </c>
      <c r="H359" s="2">
        <v>78682</v>
      </c>
      <c r="I359" t="s">
        <v>1980</v>
      </c>
    </row>
    <row r="360" spans="1:9">
      <c r="A360" s="2" t="s">
        <v>768</v>
      </c>
      <c r="B360" s="2" t="s">
        <v>3580</v>
      </c>
      <c r="C360" s="2" t="s">
        <v>3581</v>
      </c>
      <c r="D360" s="2" t="s">
        <v>3582</v>
      </c>
      <c r="E360" s="2" t="s">
        <v>3583</v>
      </c>
      <c r="F360" s="2" t="s">
        <v>3584</v>
      </c>
      <c r="G360" s="2" t="s">
        <v>27</v>
      </c>
      <c r="H360" s="2">
        <v>22096</v>
      </c>
      <c r="I360" t="s">
        <v>1980</v>
      </c>
    </row>
    <row r="361" spans="1:9">
      <c r="A361" s="2" t="s">
        <v>770</v>
      </c>
      <c r="B361" s="2" t="s">
        <v>3585</v>
      </c>
      <c r="C361" s="2" t="s">
        <v>3586</v>
      </c>
      <c r="D361" s="2" t="s">
        <v>3587</v>
      </c>
      <c r="E361" s="2" t="s">
        <v>3588</v>
      </c>
      <c r="F361" s="2" t="s">
        <v>3589</v>
      </c>
      <c r="G361" s="2" t="s">
        <v>25</v>
      </c>
      <c r="H361" s="2" t="s">
        <v>3590</v>
      </c>
      <c r="I361" t="s">
        <v>1980</v>
      </c>
    </row>
    <row r="362" spans="1:9">
      <c r="A362" s="2" t="s">
        <v>772</v>
      </c>
      <c r="B362" s="2" t="s">
        <v>3591</v>
      </c>
      <c r="C362" s="2" t="s">
        <v>3592</v>
      </c>
      <c r="D362" s="2" t="s">
        <v>3593</v>
      </c>
      <c r="E362" s="2" t="s">
        <v>3594</v>
      </c>
      <c r="F362" s="2" t="s">
        <v>3243</v>
      </c>
      <c r="G362" s="2" t="s">
        <v>27</v>
      </c>
      <c r="H362" s="2">
        <v>29220</v>
      </c>
      <c r="I362" t="s">
        <v>1980</v>
      </c>
    </row>
    <row r="363" spans="1:9">
      <c r="A363" s="2" t="s">
        <v>3595</v>
      </c>
      <c r="B363" s="2" t="s">
        <v>3596</v>
      </c>
      <c r="C363" s="2" t="s">
        <v>3597</v>
      </c>
      <c r="D363" s="2" t="s">
        <v>3598</v>
      </c>
      <c r="E363" s="2" t="s">
        <v>3599</v>
      </c>
      <c r="F363" s="2" t="s">
        <v>2533</v>
      </c>
      <c r="G363" s="2" t="s">
        <v>27</v>
      </c>
      <c r="H363" s="2">
        <v>37215</v>
      </c>
      <c r="I363" t="s">
        <v>1972</v>
      </c>
    </row>
    <row r="364" spans="1:9">
      <c r="A364" s="2" t="s">
        <v>774</v>
      </c>
      <c r="B364" s="2" t="s">
        <v>3600</v>
      </c>
      <c r="C364" s="2" t="s">
        <v>3601</v>
      </c>
      <c r="D364" s="2" t="s">
        <v>3602</v>
      </c>
      <c r="E364" s="2" t="s">
        <v>3603</v>
      </c>
      <c r="F364" s="2" t="s">
        <v>3125</v>
      </c>
      <c r="G364" s="2" t="s">
        <v>27</v>
      </c>
      <c r="H364" s="2">
        <v>85025</v>
      </c>
      <c r="I364" t="s">
        <v>1972</v>
      </c>
    </row>
    <row r="365" spans="1:9">
      <c r="A365" s="2" t="s">
        <v>776</v>
      </c>
      <c r="B365" s="2" t="s">
        <v>3604</v>
      </c>
      <c r="C365" s="2" t="s">
        <v>3605</v>
      </c>
      <c r="D365" s="2"/>
      <c r="E365" s="2" t="s">
        <v>3606</v>
      </c>
      <c r="F365" s="2" t="s">
        <v>3607</v>
      </c>
      <c r="G365" s="2" t="s">
        <v>27</v>
      </c>
      <c r="H365" s="2">
        <v>33233</v>
      </c>
      <c r="I365" t="s">
        <v>1980</v>
      </c>
    </row>
    <row r="366" spans="1:9">
      <c r="A366" s="2" t="s">
        <v>778</v>
      </c>
      <c r="B366" s="2" t="s">
        <v>3608</v>
      </c>
      <c r="C366" s="2" t="s">
        <v>3609</v>
      </c>
      <c r="D366" s="2" t="s">
        <v>3610</v>
      </c>
      <c r="E366" s="2" t="s">
        <v>3611</v>
      </c>
      <c r="F366" s="2" t="s">
        <v>2383</v>
      </c>
      <c r="G366" s="2" t="s">
        <v>27</v>
      </c>
      <c r="H366" s="2">
        <v>93762</v>
      </c>
      <c r="I366" t="s">
        <v>1972</v>
      </c>
    </row>
    <row r="367" spans="1:9">
      <c r="A367" s="2" t="s">
        <v>780</v>
      </c>
      <c r="B367" s="2" t="s">
        <v>3612</v>
      </c>
      <c r="C367" s="2" t="s">
        <v>3613</v>
      </c>
      <c r="D367" s="2"/>
      <c r="E367" s="2" t="s">
        <v>3614</v>
      </c>
      <c r="F367" s="2" t="s">
        <v>3615</v>
      </c>
      <c r="G367" s="2" t="s">
        <v>27</v>
      </c>
      <c r="H367" s="2">
        <v>92825</v>
      </c>
      <c r="I367" t="s">
        <v>1980</v>
      </c>
    </row>
    <row r="368" spans="1:9">
      <c r="A368" s="2" t="s">
        <v>782</v>
      </c>
      <c r="B368" s="2" t="s">
        <v>3616</v>
      </c>
      <c r="C368" s="2"/>
      <c r="D368" s="2" t="s">
        <v>3617</v>
      </c>
      <c r="E368" s="2" t="s">
        <v>3618</v>
      </c>
      <c r="F368" s="2" t="s">
        <v>2557</v>
      </c>
      <c r="G368" s="2" t="s">
        <v>27</v>
      </c>
      <c r="H368" s="2">
        <v>23605</v>
      </c>
      <c r="I368" t="s">
        <v>1980</v>
      </c>
    </row>
    <row r="369" spans="1:9">
      <c r="A369" s="2" t="s">
        <v>784</v>
      </c>
      <c r="B369" s="2" t="s">
        <v>3619</v>
      </c>
      <c r="C369" s="2"/>
      <c r="D369" s="2"/>
      <c r="E369" s="2" t="s">
        <v>3620</v>
      </c>
      <c r="F369" s="2" t="s">
        <v>2912</v>
      </c>
      <c r="G369" s="2" t="s">
        <v>27</v>
      </c>
      <c r="H369" s="2">
        <v>29305</v>
      </c>
      <c r="I369" t="s">
        <v>1972</v>
      </c>
    </row>
    <row r="370" spans="1:9">
      <c r="A370" s="2" t="s">
        <v>786</v>
      </c>
      <c r="B370" s="2" t="s">
        <v>3621</v>
      </c>
      <c r="C370" s="2" t="s">
        <v>3622</v>
      </c>
      <c r="D370" s="2" t="s">
        <v>3623</v>
      </c>
      <c r="E370" s="2" t="s">
        <v>3624</v>
      </c>
      <c r="F370" s="2" t="s">
        <v>2916</v>
      </c>
      <c r="G370" s="2" t="s">
        <v>27</v>
      </c>
      <c r="H370" s="2">
        <v>10305</v>
      </c>
      <c r="I370" t="s">
        <v>1980</v>
      </c>
    </row>
    <row r="371" spans="1:9">
      <c r="A371" s="2" t="s">
        <v>788</v>
      </c>
      <c r="B371" s="2" t="s">
        <v>3625</v>
      </c>
      <c r="C371" s="2"/>
      <c r="D371" s="2"/>
      <c r="E371" s="2" t="s">
        <v>3626</v>
      </c>
      <c r="F371" s="2" t="s">
        <v>3396</v>
      </c>
      <c r="G371" s="2" t="s">
        <v>27</v>
      </c>
      <c r="H371" s="2">
        <v>89115</v>
      </c>
      <c r="I371" t="s">
        <v>1972</v>
      </c>
    </row>
    <row r="372" spans="1:9">
      <c r="A372" s="2" t="s">
        <v>790</v>
      </c>
      <c r="B372" s="2" t="s">
        <v>3627</v>
      </c>
      <c r="C372" s="2" t="s">
        <v>3628</v>
      </c>
      <c r="D372" s="2" t="s">
        <v>3629</v>
      </c>
      <c r="E372" s="2" t="s">
        <v>3630</v>
      </c>
      <c r="F372" s="2" t="s">
        <v>2964</v>
      </c>
      <c r="G372" s="2" t="s">
        <v>27</v>
      </c>
      <c r="H372" s="2">
        <v>84105</v>
      </c>
      <c r="I372" t="s">
        <v>1972</v>
      </c>
    </row>
    <row r="373" spans="1:9">
      <c r="A373" s="2" t="s">
        <v>792</v>
      </c>
      <c r="B373" s="2" t="s">
        <v>3631</v>
      </c>
      <c r="C373" s="2" t="s">
        <v>3632</v>
      </c>
      <c r="D373" s="2" t="s">
        <v>3633</v>
      </c>
      <c r="E373" s="2" t="s">
        <v>3634</v>
      </c>
      <c r="F373" s="2" t="s">
        <v>3518</v>
      </c>
      <c r="G373" s="2" t="s">
        <v>27</v>
      </c>
      <c r="H373" s="2">
        <v>98109</v>
      </c>
      <c r="I373" t="s">
        <v>1972</v>
      </c>
    </row>
    <row r="374" spans="1:9">
      <c r="A374" s="2" t="s">
        <v>794</v>
      </c>
      <c r="B374" s="2" t="s">
        <v>3635</v>
      </c>
      <c r="C374" s="2" t="s">
        <v>3636</v>
      </c>
      <c r="D374" s="2" t="s">
        <v>3637</v>
      </c>
      <c r="E374" s="2" t="s">
        <v>3638</v>
      </c>
      <c r="F374" s="2" t="s">
        <v>3639</v>
      </c>
      <c r="G374" s="2" t="s">
        <v>27</v>
      </c>
      <c r="H374" s="2">
        <v>79764</v>
      </c>
      <c r="I374" t="s">
        <v>1980</v>
      </c>
    </row>
    <row r="375" spans="1:9">
      <c r="A375" s="2" t="s">
        <v>796</v>
      </c>
      <c r="B375" s="2" t="s">
        <v>3640</v>
      </c>
      <c r="C375" s="2"/>
      <c r="D375" s="2" t="s">
        <v>3641</v>
      </c>
      <c r="E375" s="2" t="s">
        <v>3642</v>
      </c>
      <c r="F375" s="2" t="s">
        <v>3643</v>
      </c>
      <c r="G375" s="2" t="s">
        <v>26</v>
      </c>
      <c r="H375" s="2" t="s">
        <v>3644</v>
      </c>
      <c r="I375" t="s">
        <v>1972</v>
      </c>
    </row>
    <row r="376" spans="1:9">
      <c r="A376" s="2" t="s">
        <v>798</v>
      </c>
      <c r="B376" s="2" t="s">
        <v>3645</v>
      </c>
      <c r="C376" s="2" t="s">
        <v>3646</v>
      </c>
      <c r="D376" s="2" t="s">
        <v>3647</v>
      </c>
      <c r="E376" s="2" t="s">
        <v>3648</v>
      </c>
      <c r="F376" s="2" t="s">
        <v>3649</v>
      </c>
      <c r="G376" s="2" t="s">
        <v>27</v>
      </c>
      <c r="H376" s="2">
        <v>75037</v>
      </c>
      <c r="I376" t="s">
        <v>1972</v>
      </c>
    </row>
    <row r="377" spans="1:9">
      <c r="A377" s="2" t="s">
        <v>800</v>
      </c>
      <c r="B377" s="2" t="s">
        <v>3650</v>
      </c>
      <c r="C377" s="2" t="s">
        <v>3651</v>
      </c>
      <c r="D377" s="2" t="s">
        <v>3652</v>
      </c>
      <c r="E377" s="2" t="s">
        <v>3653</v>
      </c>
      <c r="F377" s="2" t="s">
        <v>2005</v>
      </c>
      <c r="G377" s="2" t="s">
        <v>27</v>
      </c>
      <c r="H377" s="2">
        <v>45426</v>
      </c>
      <c r="I377" t="s">
        <v>1972</v>
      </c>
    </row>
    <row r="378" spans="1:9">
      <c r="A378" s="2" t="s">
        <v>802</v>
      </c>
      <c r="B378" s="2" t="s">
        <v>3654</v>
      </c>
      <c r="C378" s="2" t="s">
        <v>3655</v>
      </c>
      <c r="D378" s="2" t="s">
        <v>3656</v>
      </c>
      <c r="E378" s="2" t="s">
        <v>3657</v>
      </c>
      <c r="F378" s="2" t="s">
        <v>2077</v>
      </c>
      <c r="G378" s="2" t="s">
        <v>27</v>
      </c>
      <c r="H378" s="2">
        <v>49560</v>
      </c>
      <c r="I378" t="s">
        <v>1972</v>
      </c>
    </row>
    <row r="379" spans="1:9">
      <c r="A379" s="2" t="s">
        <v>804</v>
      </c>
      <c r="B379" s="2" t="s">
        <v>3658</v>
      </c>
      <c r="C379" s="2" t="s">
        <v>3659</v>
      </c>
      <c r="D379" s="2" t="s">
        <v>3660</v>
      </c>
      <c r="E379" s="2" t="s">
        <v>3661</v>
      </c>
      <c r="F379" s="2" t="s">
        <v>2959</v>
      </c>
      <c r="G379" s="2" t="s">
        <v>26</v>
      </c>
      <c r="H379" s="2" t="s">
        <v>2112</v>
      </c>
      <c r="I379" t="s">
        <v>1980</v>
      </c>
    </row>
    <row r="380" spans="1:9">
      <c r="A380" s="2" t="s">
        <v>806</v>
      </c>
      <c r="B380" s="2" t="s">
        <v>3662</v>
      </c>
      <c r="C380" s="2" t="s">
        <v>3663</v>
      </c>
      <c r="D380" s="2" t="s">
        <v>3664</v>
      </c>
      <c r="E380" s="2" t="s">
        <v>3665</v>
      </c>
      <c r="F380" s="2" t="s">
        <v>3666</v>
      </c>
      <c r="G380" s="2" t="s">
        <v>26</v>
      </c>
      <c r="H380" s="2" t="s">
        <v>2452</v>
      </c>
      <c r="I380" t="s">
        <v>1972</v>
      </c>
    </row>
    <row r="381" spans="1:9">
      <c r="A381" s="2" t="s">
        <v>808</v>
      </c>
      <c r="B381" s="2" t="s">
        <v>3667</v>
      </c>
      <c r="C381" s="2" t="s">
        <v>3668</v>
      </c>
      <c r="D381" s="2"/>
      <c r="E381" s="2" t="s">
        <v>3669</v>
      </c>
      <c r="F381" s="2" t="s">
        <v>3670</v>
      </c>
      <c r="G381" s="2" t="s">
        <v>25</v>
      </c>
      <c r="H381" s="2" t="s">
        <v>3671</v>
      </c>
      <c r="I381" t="s">
        <v>1972</v>
      </c>
    </row>
    <row r="382" spans="1:9">
      <c r="A382" s="2" t="s">
        <v>3672</v>
      </c>
      <c r="B382" s="2" t="s">
        <v>3673</v>
      </c>
      <c r="C382" s="2" t="s">
        <v>3674</v>
      </c>
      <c r="D382" s="2" t="s">
        <v>3675</v>
      </c>
      <c r="E382" s="2" t="s">
        <v>3676</v>
      </c>
      <c r="F382" s="2" t="s">
        <v>1991</v>
      </c>
      <c r="G382" s="2" t="s">
        <v>27</v>
      </c>
      <c r="H382" s="2">
        <v>62756</v>
      </c>
      <c r="I382" t="s">
        <v>1980</v>
      </c>
    </row>
    <row r="383" spans="1:9">
      <c r="A383" s="2" t="s">
        <v>811</v>
      </c>
      <c r="B383" s="2" t="s">
        <v>3677</v>
      </c>
      <c r="C383" s="2" t="s">
        <v>3678</v>
      </c>
      <c r="D383" s="2" t="s">
        <v>3679</v>
      </c>
      <c r="E383" s="2" t="s">
        <v>3680</v>
      </c>
      <c r="F383" s="2" t="s">
        <v>2015</v>
      </c>
      <c r="G383" s="2" t="s">
        <v>27</v>
      </c>
      <c r="H383" s="2">
        <v>90010</v>
      </c>
      <c r="I383" t="s">
        <v>1972</v>
      </c>
    </row>
    <row r="384" spans="1:9">
      <c r="A384" s="2" t="s">
        <v>813</v>
      </c>
      <c r="B384" s="2" t="s">
        <v>3681</v>
      </c>
      <c r="C384" s="2" t="s">
        <v>3682</v>
      </c>
      <c r="D384" s="2" t="s">
        <v>3683</v>
      </c>
      <c r="E384" s="2" t="s">
        <v>3684</v>
      </c>
      <c r="F384" s="2" t="s">
        <v>3342</v>
      </c>
      <c r="G384" s="2" t="s">
        <v>27</v>
      </c>
      <c r="H384" s="2">
        <v>21239</v>
      </c>
      <c r="I384" t="s">
        <v>1980</v>
      </c>
    </row>
    <row r="385" spans="1:9">
      <c r="A385" s="2" t="s">
        <v>815</v>
      </c>
      <c r="B385" s="2" t="s">
        <v>3685</v>
      </c>
      <c r="C385" s="2"/>
      <c r="D385" s="2" t="s">
        <v>3686</v>
      </c>
      <c r="E385" s="2" t="s">
        <v>3687</v>
      </c>
      <c r="F385" s="2" t="s">
        <v>3688</v>
      </c>
      <c r="G385" s="2" t="s">
        <v>27</v>
      </c>
      <c r="H385" s="2">
        <v>17126</v>
      </c>
      <c r="I385" t="s">
        <v>1972</v>
      </c>
    </row>
    <row r="386" spans="1:9">
      <c r="A386" s="2" t="s">
        <v>817</v>
      </c>
      <c r="B386" s="2" t="s">
        <v>3689</v>
      </c>
      <c r="C386" s="2"/>
      <c r="D386" s="2" t="s">
        <v>3690</v>
      </c>
      <c r="E386" s="2" t="s">
        <v>3691</v>
      </c>
      <c r="F386" s="2" t="s">
        <v>2353</v>
      </c>
      <c r="G386" s="2" t="s">
        <v>27</v>
      </c>
      <c r="H386" s="2">
        <v>75216</v>
      </c>
      <c r="I386" t="s">
        <v>1980</v>
      </c>
    </row>
    <row r="387" spans="1:9">
      <c r="A387" s="2" t="s">
        <v>819</v>
      </c>
      <c r="B387" s="2" t="s">
        <v>3692</v>
      </c>
      <c r="C387" s="2" t="s">
        <v>3693</v>
      </c>
      <c r="D387" s="2" t="s">
        <v>3694</v>
      </c>
      <c r="E387" s="2" t="s">
        <v>3695</v>
      </c>
      <c r="F387" s="2" t="s">
        <v>2403</v>
      </c>
      <c r="G387" s="2" t="s">
        <v>27</v>
      </c>
      <c r="H387" s="2">
        <v>64125</v>
      </c>
      <c r="I387" t="s">
        <v>1972</v>
      </c>
    </row>
    <row r="388" spans="1:9">
      <c r="A388" s="2" t="s">
        <v>821</v>
      </c>
      <c r="B388" s="2" t="s">
        <v>3696</v>
      </c>
      <c r="C388" s="2"/>
      <c r="D388" s="2" t="s">
        <v>3697</v>
      </c>
      <c r="E388" s="2" t="s">
        <v>3698</v>
      </c>
      <c r="F388" s="2" t="s">
        <v>1991</v>
      </c>
      <c r="G388" s="2" t="s">
        <v>27</v>
      </c>
      <c r="H388" s="2">
        <v>62723</v>
      </c>
      <c r="I388" t="s">
        <v>1972</v>
      </c>
    </row>
    <row r="389" spans="1:9">
      <c r="A389" s="2" t="s">
        <v>823</v>
      </c>
      <c r="B389" s="2" t="s">
        <v>3699</v>
      </c>
      <c r="C389" s="2" t="s">
        <v>3700</v>
      </c>
      <c r="D389" s="2" t="s">
        <v>3701</v>
      </c>
      <c r="E389" s="2" t="s">
        <v>3702</v>
      </c>
      <c r="F389" s="2" t="s">
        <v>3703</v>
      </c>
      <c r="G389" s="2" t="s">
        <v>27</v>
      </c>
      <c r="H389" s="2">
        <v>6510</v>
      </c>
      <c r="I389" t="s">
        <v>1972</v>
      </c>
    </row>
    <row r="390" spans="1:9">
      <c r="A390" s="2" t="s">
        <v>825</v>
      </c>
      <c r="B390" s="2" t="s">
        <v>3704</v>
      </c>
      <c r="C390" s="2" t="s">
        <v>3705</v>
      </c>
      <c r="D390" s="2" t="s">
        <v>3706</v>
      </c>
      <c r="E390" s="2" t="s">
        <v>3707</v>
      </c>
      <c r="F390" s="2" t="s">
        <v>3708</v>
      </c>
      <c r="G390" s="2" t="s">
        <v>27</v>
      </c>
      <c r="H390" s="2">
        <v>30045</v>
      </c>
      <c r="I390" t="s">
        <v>1972</v>
      </c>
    </row>
    <row r="391" spans="1:9">
      <c r="A391" s="2" t="s">
        <v>827</v>
      </c>
      <c r="B391" s="2" t="s">
        <v>3709</v>
      </c>
      <c r="C391" s="2" t="s">
        <v>3710</v>
      </c>
      <c r="D391" s="2" t="s">
        <v>3711</v>
      </c>
      <c r="E391" s="2" t="s">
        <v>3712</v>
      </c>
      <c r="F391" s="2" t="s">
        <v>3713</v>
      </c>
      <c r="G391" s="2" t="s">
        <v>27</v>
      </c>
      <c r="H391" s="2">
        <v>28805</v>
      </c>
      <c r="I391" t="s">
        <v>1972</v>
      </c>
    </row>
    <row r="392" spans="1:9">
      <c r="A392" s="2" t="s">
        <v>829</v>
      </c>
      <c r="B392" s="2" t="s">
        <v>3714</v>
      </c>
      <c r="C392" s="2" t="s">
        <v>3715</v>
      </c>
      <c r="D392" s="2"/>
      <c r="E392" s="2" t="s">
        <v>3716</v>
      </c>
      <c r="F392" s="2" t="s">
        <v>2261</v>
      </c>
      <c r="G392" s="2" t="s">
        <v>27</v>
      </c>
      <c r="H392" s="2">
        <v>55123</v>
      </c>
      <c r="I392" t="s">
        <v>1972</v>
      </c>
    </row>
    <row r="393" spans="1:9">
      <c r="A393" s="2" t="s">
        <v>831</v>
      </c>
      <c r="B393" s="2" t="s">
        <v>3717</v>
      </c>
      <c r="C393" s="2" t="s">
        <v>3718</v>
      </c>
      <c r="D393" s="2"/>
      <c r="E393" s="2" t="s">
        <v>3719</v>
      </c>
      <c r="F393" s="2" t="s">
        <v>2165</v>
      </c>
      <c r="G393" s="2" t="s">
        <v>27</v>
      </c>
      <c r="H393" s="2">
        <v>55458</v>
      </c>
      <c r="I393" t="s">
        <v>1980</v>
      </c>
    </row>
    <row r="394" spans="1:9">
      <c r="A394" s="2" t="s">
        <v>833</v>
      </c>
      <c r="B394" s="2" t="s">
        <v>3720</v>
      </c>
      <c r="C394" s="2" t="s">
        <v>3721</v>
      </c>
      <c r="D394" s="2" t="s">
        <v>3722</v>
      </c>
      <c r="E394" s="2" t="s">
        <v>3723</v>
      </c>
      <c r="F394" s="2" t="s">
        <v>2599</v>
      </c>
      <c r="G394" s="2" t="s">
        <v>27</v>
      </c>
      <c r="H394" s="2">
        <v>92725</v>
      </c>
      <c r="I394" t="s">
        <v>1980</v>
      </c>
    </row>
    <row r="395" spans="1:9">
      <c r="A395" s="2" t="s">
        <v>3724</v>
      </c>
      <c r="B395" s="2" t="s">
        <v>3725</v>
      </c>
      <c r="C395" s="2" t="s">
        <v>3726</v>
      </c>
      <c r="D395" s="2" t="s">
        <v>3727</v>
      </c>
      <c r="E395" s="2" t="s">
        <v>3728</v>
      </c>
      <c r="F395" s="2" t="s">
        <v>3729</v>
      </c>
      <c r="G395" s="2" t="s">
        <v>27</v>
      </c>
      <c r="H395" s="2">
        <v>21747</v>
      </c>
      <c r="I395" t="s">
        <v>1972</v>
      </c>
    </row>
    <row r="396" spans="1:9">
      <c r="A396" s="2" t="s">
        <v>835</v>
      </c>
      <c r="B396" s="2" t="s">
        <v>3730</v>
      </c>
      <c r="C396" s="2" t="s">
        <v>3731</v>
      </c>
      <c r="D396" s="2" t="s">
        <v>3732</v>
      </c>
      <c r="E396" s="2" t="s">
        <v>3733</v>
      </c>
      <c r="F396" s="2" t="s">
        <v>2165</v>
      </c>
      <c r="G396" s="2" t="s">
        <v>27</v>
      </c>
      <c r="H396" s="2">
        <v>55458</v>
      </c>
      <c r="I396" t="s">
        <v>1980</v>
      </c>
    </row>
    <row r="397" spans="1:9">
      <c r="A397" s="2" t="s">
        <v>837</v>
      </c>
      <c r="B397" s="2" t="s">
        <v>3734</v>
      </c>
      <c r="C397" s="2" t="s">
        <v>3735</v>
      </c>
      <c r="D397" s="2"/>
      <c r="E397" s="2" t="s">
        <v>3736</v>
      </c>
      <c r="F397" s="2" t="s">
        <v>2214</v>
      </c>
      <c r="G397" s="2" t="s">
        <v>27</v>
      </c>
      <c r="H397" s="2">
        <v>20420</v>
      </c>
      <c r="I397" t="s">
        <v>1972</v>
      </c>
    </row>
    <row r="398" spans="1:9">
      <c r="A398" s="2" t="s">
        <v>839</v>
      </c>
      <c r="B398" s="2" t="s">
        <v>3737</v>
      </c>
      <c r="C398" s="2" t="s">
        <v>3738</v>
      </c>
      <c r="D398" s="2" t="s">
        <v>3739</v>
      </c>
      <c r="E398" s="2" t="s">
        <v>3740</v>
      </c>
      <c r="F398" s="2" t="s">
        <v>2205</v>
      </c>
      <c r="G398" s="2" t="s">
        <v>27</v>
      </c>
      <c r="H398" s="2">
        <v>92415</v>
      </c>
      <c r="I398" t="s">
        <v>1980</v>
      </c>
    </row>
    <row r="399" spans="1:9">
      <c r="A399" s="2" t="s">
        <v>841</v>
      </c>
      <c r="B399" s="2" t="s">
        <v>3741</v>
      </c>
      <c r="C399" s="2" t="s">
        <v>3742</v>
      </c>
      <c r="D399" s="2" t="s">
        <v>3743</v>
      </c>
      <c r="E399" s="2" t="s">
        <v>3744</v>
      </c>
      <c r="F399" s="2" t="s">
        <v>2191</v>
      </c>
      <c r="G399" s="2" t="s">
        <v>27</v>
      </c>
      <c r="H399" s="2">
        <v>14609</v>
      </c>
      <c r="I399" t="s">
        <v>1972</v>
      </c>
    </row>
    <row r="400" spans="1:9">
      <c r="A400" s="2" t="s">
        <v>843</v>
      </c>
      <c r="B400" s="2" t="s">
        <v>3745</v>
      </c>
      <c r="C400" s="2" t="s">
        <v>3746</v>
      </c>
      <c r="D400" s="2" t="s">
        <v>3747</v>
      </c>
      <c r="E400" s="2" t="s">
        <v>3748</v>
      </c>
      <c r="F400" s="2" t="s">
        <v>2087</v>
      </c>
      <c r="G400" s="2" t="s">
        <v>27</v>
      </c>
      <c r="H400" s="2">
        <v>98664</v>
      </c>
      <c r="I400" t="s">
        <v>1972</v>
      </c>
    </row>
    <row r="401" spans="1:9">
      <c r="A401" s="2" t="s">
        <v>845</v>
      </c>
      <c r="B401" s="2" t="s">
        <v>3749</v>
      </c>
      <c r="C401" s="2" t="s">
        <v>3750</v>
      </c>
      <c r="D401" s="2" t="s">
        <v>3751</v>
      </c>
      <c r="E401" s="2" t="s">
        <v>3752</v>
      </c>
      <c r="F401" s="2" t="s">
        <v>3753</v>
      </c>
      <c r="G401" s="2" t="s">
        <v>25</v>
      </c>
      <c r="H401" s="2" t="s">
        <v>3754</v>
      </c>
      <c r="I401" t="s">
        <v>1980</v>
      </c>
    </row>
    <row r="402" spans="1:9">
      <c r="A402" s="2" t="s">
        <v>847</v>
      </c>
      <c r="B402" s="2" t="s">
        <v>3755</v>
      </c>
      <c r="C402" s="2" t="s">
        <v>3756</v>
      </c>
      <c r="D402" s="2" t="s">
        <v>3757</v>
      </c>
      <c r="E402" s="2" t="s">
        <v>3758</v>
      </c>
      <c r="F402" s="2" t="s">
        <v>2214</v>
      </c>
      <c r="G402" s="2" t="s">
        <v>27</v>
      </c>
      <c r="H402" s="2">
        <v>20057</v>
      </c>
      <c r="I402" t="s">
        <v>1980</v>
      </c>
    </row>
    <row r="403" spans="1:9">
      <c r="A403" s="2" t="s">
        <v>849</v>
      </c>
      <c r="B403" s="2" t="s">
        <v>3759</v>
      </c>
      <c r="C403" s="2" t="s">
        <v>3760</v>
      </c>
      <c r="D403" s="2" t="s">
        <v>3761</v>
      </c>
      <c r="E403" s="2" t="s">
        <v>3762</v>
      </c>
      <c r="F403" s="2" t="s">
        <v>3438</v>
      </c>
      <c r="G403" s="2" t="s">
        <v>27</v>
      </c>
      <c r="H403" s="2">
        <v>37924</v>
      </c>
      <c r="I403" t="s">
        <v>1972</v>
      </c>
    </row>
    <row r="404" spans="1:9">
      <c r="A404" s="2" t="s">
        <v>851</v>
      </c>
      <c r="B404" s="2" t="s">
        <v>3763</v>
      </c>
      <c r="C404" s="2" t="s">
        <v>3764</v>
      </c>
      <c r="D404" s="2" t="s">
        <v>3765</v>
      </c>
      <c r="E404" s="2" t="s">
        <v>3766</v>
      </c>
      <c r="F404" s="2" t="s">
        <v>2150</v>
      </c>
      <c r="G404" s="2" t="s">
        <v>27</v>
      </c>
      <c r="H404" s="2">
        <v>25336</v>
      </c>
      <c r="I404" t="s">
        <v>1972</v>
      </c>
    </row>
    <row r="405" spans="1:9">
      <c r="A405" s="2" t="s">
        <v>853</v>
      </c>
      <c r="B405" s="2" t="s">
        <v>3767</v>
      </c>
      <c r="C405" s="2" t="s">
        <v>3768</v>
      </c>
      <c r="D405" s="2" t="s">
        <v>3769</v>
      </c>
      <c r="E405" s="2" t="s">
        <v>3770</v>
      </c>
      <c r="F405" s="2" t="s">
        <v>2353</v>
      </c>
      <c r="G405" s="2" t="s">
        <v>27</v>
      </c>
      <c r="H405" s="2">
        <v>75372</v>
      </c>
      <c r="I405" t="s">
        <v>1980</v>
      </c>
    </row>
    <row r="406" spans="1:9">
      <c r="A406" s="2" t="s">
        <v>855</v>
      </c>
      <c r="B406" s="2" t="s">
        <v>32</v>
      </c>
      <c r="C406" s="2" t="s">
        <v>3771</v>
      </c>
      <c r="D406" s="2" t="s">
        <v>3772</v>
      </c>
      <c r="E406" s="2" t="s">
        <v>3773</v>
      </c>
      <c r="F406" s="2" t="s">
        <v>3774</v>
      </c>
      <c r="G406" s="2" t="s">
        <v>26</v>
      </c>
      <c r="H406" s="2" t="s">
        <v>3775</v>
      </c>
      <c r="I406" t="s">
        <v>1980</v>
      </c>
    </row>
    <row r="407" spans="1:9">
      <c r="A407" s="2" t="s">
        <v>857</v>
      </c>
      <c r="B407" s="2" t="s">
        <v>3776</v>
      </c>
      <c r="C407" s="2" t="s">
        <v>3777</v>
      </c>
      <c r="D407" s="2" t="s">
        <v>3778</v>
      </c>
      <c r="E407" s="2" t="s">
        <v>3779</v>
      </c>
      <c r="F407" s="2" t="s">
        <v>3780</v>
      </c>
      <c r="G407" s="2" t="s">
        <v>27</v>
      </c>
      <c r="H407" s="2">
        <v>95973</v>
      </c>
      <c r="I407" t="s">
        <v>1972</v>
      </c>
    </row>
    <row r="408" spans="1:9">
      <c r="A408" s="2" t="s">
        <v>859</v>
      </c>
      <c r="B408" s="2" t="s">
        <v>3781</v>
      </c>
      <c r="C408" s="2" t="s">
        <v>3782</v>
      </c>
      <c r="D408" s="2" t="s">
        <v>3783</v>
      </c>
      <c r="E408" s="2" t="s">
        <v>3784</v>
      </c>
      <c r="F408" s="2" t="s">
        <v>2155</v>
      </c>
      <c r="G408" s="2" t="s">
        <v>27</v>
      </c>
      <c r="H408" s="2">
        <v>72215</v>
      </c>
      <c r="I408" t="s">
        <v>1972</v>
      </c>
    </row>
    <row r="409" spans="1:9">
      <c r="A409" s="2" t="s">
        <v>861</v>
      </c>
      <c r="B409" s="2" t="s">
        <v>3785</v>
      </c>
      <c r="C409" s="2"/>
      <c r="D409" s="2" t="s">
        <v>3786</v>
      </c>
      <c r="E409" s="2" t="s">
        <v>3787</v>
      </c>
      <c r="F409" s="2" t="s">
        <v>3788</v>
      </c>
      <c r="G409" s="2" t="s">
        <v>26</v>
      </c>
      <c r="H409" s="2" t="s">
        <v>3789</v>
      </c>
      <c r="I409" t="s">
        <v>1980</v>
      </c>
    </row>
    <row r="410" spans="1:9">
      <c r="A410" s="2" t="s">
        <v>863</v>
      </c>
      <c r="B410" s="2" t="s">
        <v>3790</v>
      </c>
      <c r="C410" s="2" t="s">
        <v>3791</v>
      </c>
      <c r="D410" s="2" t="s">
        <v>3792</v>
      </c>
      <c r="E410" s="2" t="s">
        <v>3793</v>
      </c>
      <c r="F410" s="2" t="s">
        <v>3794</v>
      </c>
      <c r="G410" s="2" t="s">
        <v>27</v>
      </c>
      <c r="H410" s="2">
        <v>8922</v>
      </c>
      <c r="I410" t="s">
        <v>1972</v>
      </c>
    </row>
    <row r="411" spans="1:9">
      <c r="A411" s="2" t="s">
        <v>865</v>
      </c>
      <c r="B411" s="2" t="s">
        <v>3795</v>
      </c>
      <c r="C411" s="2"/>
      <c r="D411" s="2" t="s">
        <v>3796</v>
      </c>
      <c r="E411" s="2" t="s">
        <v>3797</v>
      </c>
      <c r="F411" s="2" t="s">
        <v>3798</v>
      </c>
      <c r="G411" s="2" t="s">
        <v>26</v>
      </c>
      <c r="H411" s="2" t="s">
        <v>3799</v>
      </c>
      <c r="I411" t="s">
        <v>1972</v>
      </c>
    </row>
    <row r="412" spans="1:9">
      <c r="A412" s="2" t="s">
        <v>867</v>
      </c>
      <c r="B412" s="2" t="s">
        <v>3800</v>
      </c>
      <c r="C412" s="2"/>
      <c r="D412" s="2" t="s">
        <v>3801</v>
      </c>
      <c r="E412" s="2" t="s">
        <v>3802</v>
      </c>
      <c r="F412" s="2" t="s">
        <v>3116</v>
      </c>
      <c r="G412" s="2" t="s">
        <v>27</v>
      </c>
      <c r="H412" s="2">
        <v>94132</v>
      </c>
      <c r="I412" t="s">
        <v>1980</v>
      </c>
    </row>
    <row r="413" spans="1:9">
      <c r="A413" s="2" t="s">
        <v>869</v>
      </c>
      <c r="B413" s="2" t="s">
        <v>3803</v>
      </c>
      <c r="C413" s="2"/>
      <c r="D413" s="2" t="s">
        <v>3804</v>
      </c>
      <c r="E413" s="2" t="s">
        <v>3805</v>
      </c>
      <c r="F413" s="2" t="s">
        <v>3806</v>
      </c>
      <c r="G413" s="2" t="s">
        <v>27</v>
      </c>
      <c r="H413" s="2">
        <v>70505</v>
      </c>
      <c r="I413" t="s">
        <v>1972</v>
      </c>
    </row>
    <row r="414" spans="1:9">
      <c r="A414" s="2" t="s">
        <v>871</v>
      </c>
      <c r="B414" s="2" t="s">
        <v>3807</v>
      </c>
      <c r="C414" s="2"/>
      <c r="D414" s="2" t="s">
        <v>3808</v>
      </c>
      <c r="E414" s="2" t="s">
        <v>3809</v>
      </c>
      <c r="F414" s="2" t="s">
        <v>3810</v>
      </c>
      <c r="G414" s="2" t="s">
        <v>27</v>
      </c>
      <c r="H414" s="2">
        <v>92191</v>
      </c>
      <c r="I414" t="s">
        <v>1972</v>
      </c>
    </row>
    <row r="415" spans="1:9">
      <c r="A415" s="2" t="s">
        <v>873</v>
      </c>
      <c r="B415" s="2" t="s">
        <v>3811</v>
      </c>
      <c r="C415" s="2" t="s">
        <v>3812</v>
      </c>
      <c r="D415" s="2" t="s">
        <v>3813</v>
      </c>
      <c r="E415" s="2" t="s">
        <v>3814</v>
      </c>
      <c r="F415" s="2" t="s">
        <v>3815</v>
      </c>
      <c r="G415" s="2" t="s">
        <v>27</v>
      </c>
      <c r="H415" s="2">
        <v>91841</v>
      </c>
      <c r="I415" t="s">
        <v>1972</v>
      </c>
    </row>
    <row r="416" spans="1:9">
      <c r="A416" s="2" t="s">
        <v>875</v>
      </c>
      <c r="B416" s="2" t="s">
        <v>3816</v>
      </c>
      <c r="C416" s="2"/>
      <c r="D416" s="2" t="s">
        <v>3817</v>
      </c>
      <c r="E416" s="2" t="s">
        <v>3818</v>
      </c>
      <c r="F416" s="2" t="s">
        <v>3541</v>
      </c>
      <c r="G416" s="2" t="s">
        <v>27</v>
      </c>
      <c r="H416" s="2">
        <v>75799</v>
      </c>
      <c r="I416" t="s">
        <v>1972</v>
      </c>
    </row>
    <row r="417" spans="1:9">
      <c r="A417" s="2" t="s">
        <v>877</v>
      </c>
      <c r="B417" s="2" t="s">
        <v>3819</v>
      </c>
      <c r="C417" s="2" t="s">
        <v>3820</v>
      </c>
      <c r="D417" s="2"/>
      <c r="E417" s="2" t="s">
        <v>3821</v>
      </c>
      <c r="F417" s="2" t="s">
        <v>3806</v>
      </c>
      <c r="G417" s="2" t="s">
        <v>27</v>
      </c>
      <c r="H417" s="2">
        <v>70593</v>
      </c>
      <c r="I417" t="s">
        <v>1980</v>
      </c>
    </row>
    <row r="418" spans="1:9">
      <c r="A418" s="2" t="s">
        <v>879</v>
      </c>
      <c r="B418" s="2" t="s">
        <v>3822</v>
      </c>
      <c r="C418" s="2"/>
      <c r="D418" s="2" t="s">
        <v>3823</v>
      </c>
      <c r="E418" s="2" t="s">
        <v>3824</v>
      </c>
      <c r="F418" s="2" t="s">
        <v>2005</v>
      </c>
      <c r="G418" s="2" t="s">
        <v>27</v>
      </c>
      <c r="H418" s="2">
        <v>45426</v>
      </c>
      <c r="I418" t="s">
        <v>1972</v>
      </c>
    </row>
    <row r="419" spans="1:9">
      <c r="A419" s="2" t="s">
        <v>881</v>
      </c>
      <c r="B419" s="2" t="s">
        <v>3825</v>
      </c>
      <c r="C419" s="2"/>
      <c r="D419" s="2" t="s">
        <v>3826</v>
      </c>
      <c r="E419" s="2" t="s">
        <v>3827</v>
      </c>
      <c r="F419" s="2" t="s">
        <v>3125</v>
      </c>
      <c r="G419" s="2" t="s">
        <v>27</v>
      </c>
      <c r="H419" s="2">
        <v>85072</v>
      </c>
      <c r="I419" t="s">
        <v>1972</v>
      </c>
    </row>
    <row r="420" spans="1:9">
      <c r="A420" s="2" t="s">
        <v>883</v>
      </c>
      <c r="B420" s="2" t="s">
        <v>3828</v>
      </c>
      <c r="C420" s="2" t="s">
        <v>3829</v>
      </c>
      <c r="D420" s="2"/>
      <c r="E420" s="2" t="s">
        <v>3830</v>
      </c>
      <c r="F420" s="2" t="s">
        <v>3025</v>
      </c>
      <c r="G420" s="2" t="s">
        <v>27</v>
      </c>
      <c r="H420" s="2">
        <v>94263</v>
      </c>
      <c r="I420" t="s">
        <v>1972</v>
      </c>
    </row>
    <row r="421" spans="1:9">
      <c r="A421" s="2" t="s">
        <v>885</v>
      </c>
      <c r="B421" s="2" t="s">
        <v>3831</v>
      </c>
      <c r="C421" s="2" t="s">
        <v>3832</v>
      </c>
      <c r="D421" s="2" t="s">
        <v>3833</v>
      </c>
      <c r="E421" s="2" t="s">
        <v>3834</v>
      </c>
      <c r="F421" s="2" t="s">
        <v>3362</v>
      </c>
      <c r="G421" s="2" t="s">
        <v>27</v>
      </c>
      <c r="H421" s="2">
        <v>68505</v>
      </c>
      <c r="I421" t="s">
        <v>1972</v>
      </c>
    </row>
    <row r="422" spans="1:9">
      <c r="A422" s="2" t="s">
        <v>3835</v>
      </c>
      <c r="B422" s="2" t="s">
        <v>3836</v>
      </c>
      <c r="C422" s="2" t="s">
        <v>3837</v>
      </c>
      <c r="D422" s="2" t="s">
        <v>3838</v>
      </c>
      <c r="E422" s="2" t="s">
        <v>3839</v>
      </c>
      <c r="F422" s="2" t="s">
        <v>3688</v>
      </c>
      <c r="G422" s="2" t="s">
        <v>27</v>
      </c>
      <c r="H422" s="2">
        <v>17126</v>
      </c>
      <c r="I422" t="s">
        <v>1980</v>
      </c>
    </row>
    <row r="423" spans="1:9">
      <c r="A423" s="2" t="s">
        <v>3840</v>
      </c>
      <c r="B423" s="2" t="s">
        <v>3841</v>
      </c>
      <c r="C423" s="2" t="s">
        <v>3842</v>
      </c>
      <c r="D423" s="2" t="s">
        <v>3843</v>
      </c>
      <c r="E423" s="2" t="s">
        <v>3844</v>
      </c>
      <c r="F423" s="2" t="s">
        <v>2172</v>
      </c>
      <c r="G423" s="2" t="s">
        <v>27</v>
      </c>
      <c r="H423" s="2">
        <v>70174</v>
      </c>
      <c r="I423" t="s">
        <v>1972</v>
      </c>
    </row>
    <row r="424" spans="1:9">
      <c r="A424" s="2" t="s">
        <v>888</v>
      </c>
      <c r="B424" s="2" t="s">
        <v>3845</v>
      </c>
      <c r="C424" s="2"/>
      <c r="D424" s="2" t="s">
        <v>3846</v>
      </c>
      <c r="E424" s="2" t="s">
        <v>3847</v>
      </c>
      <c r="F424" s="2" t="s">
        <v>3848</v>
      </c>
      <c r="G424" s="2" t="s">
        <v>27</v>
      </c>
      <c r="H424" s="2">
        <v>53726</v>
      </c>
      <c r="I424" t="s">
        <v>1980</v>
      </c>
    </row>
    <row r="425" spans="1:9">
      <c r="A425" s="2" t="s">
        <v>890</v>
      </c>
      <c r="B425" s="2" t="s">
        <v>3849</v>
      </c>
      <c r="C425" s="2"/>
      <c r="D425" s="2" t="s">
        <v>3850</v>
      </c>
      <c r="E425" s="2" t="s">
        <v>3851</v>
      </c>
      <c r="F425" s="2" t="s">
        <v>2150</v>
      </c>
      <c r="G425" s="2" t="s">
        <v>27</v>
      </c>
      <c r="H425" s="2">
        <v>25336</v>
      </c>
      <c r="I425" t="s">
        <v>1980</v>
      </c>
    </row>
    <row r="426" spans="1:9">
      <c r="A426" s="2" t="s">
        <v>892</v>
      </c>
      <c r="B426" s="2" t="s">
        <v>3852</v>
      </c>
      <c r="C426" s="2" t="s">
        <v>3853</v>
      </c>
      <c r="D426" s="2" t="s">
        <v>3854</v>
      </c>
      <c r="E426" s="2" t="s">
        <v>3855</v>
      </c>
      <c r="F426" s="2" t="s">
        <v>2155</v>
      </c>
      <c r="G426" s="2" t="s">
        <v>27</v>
      </c>
      <c r="H426" s="2">
        <v>72204</v>
      </c>
      <c r="I426" t="s">
        <v>1972</v>
      </c>
    </row>
    <row r="427" spans="1:9">
      <c r="A427" s="2" t="s">
        <v>894</v>
      </c>
      <c r="B427" s="2" t="s">
        <v>3856</v>
      </c>
      <c r="C427" s="2" t="s">
        <v>3857</v>
      </c>
      <c r="D427" s="2" t="s">
        <v>3858</v>
      </c>
      <c r="E427" s="2" t="s">
        <v>3859</v>
      </c>
      <c r="F427" s="2" t="s">
        <v>2528</v>
      </c>
      <c r="G427" s="2" t="s">
        <v>27</v>
      </c>
      <c r="H427" s="2">
        <v>99507</v>
      </c>
      <c r="I427" t="s">
        <v>1980</v>
      </c>
    </row>
    <row r="428" spans="1:9">
      <c r="A428" s="2" t="s">
        <v>896</v>
      </c>
      <c r="B428" s="2" t="s">
        <v>3860</v>
      </c>
      <c r="C428" s="2" t="s">
        <v>3861</v>
      </c>
      <c r="D428" s="2" t="s">
        <v>3862</v>
      </c>
      <c r="E428" s="2" t="s">
        <v>3863</v>
      </c>
      <c r="F428" s="2" t="s">
        <v>3864</v>
      </c>
      <c r="G428" s="2" t="s">
        <v>26</v>
      </c>
      <c r="H428" s="2" t="s">
        <v>3865</v>
      </c>
      <c r="I428" t="s">
        <v>1972</v>
      </c>
    </row>
    <row r="429" spans="1:9">
      <c r="A429" s="2" t="s">
        <v>898</v>
      </c>
      <c r="B429" s="2" t="s">
        <v>3866</v>
      </c>
      <c r="C429" s="2"/>
      <c r="D429" s="2" t="s">
        <v>3867</v>
      </c>
      <c r="E429" s="2" t="s">
        <v>3868</v>
      </c>
      <c r="F429" s="2" t="s">
        <v>3116</v>
      </c>
      <c r="G429" s="2" t="s">
        <v>27</v>
      </c>
      <c r="H429" s="2">
        <v>94110</v>
      </c>
      <c r="I429" t="s">
        <v>1972</v>
      </c>
    </row>
    <row r="430" spans="1:9">
      <c r="A430" s="2" t="s">
        <v>900</v>
      </c>
      <c r="B430" s="2" t="s">
        <v>3869</v>
      </c>
      <c r="C430" s="2" t="s">
        <v>3870</v>
      </c>
      <c r="D430" s="2" t="s">
        <v>3871</v>
      </c>
      <c r="E430" s="2" t="s">
        <v>3872</v>
      </c>
      <c r="F430" s="2" t="s">
        <v>2867</v>
      </c>
      <c r="G430" s="2" t="s">
        <v>27</v>
      </c>
      <c r="H430" s="2">
        <v>44485</v>
      </c>
      <c r="I430" t="s">
        <v>1980</v>
      </c>
    </row>
    <row r="431" spans="1:9">
      <c r="A431" s="2" t="s">
        <v>3873</v>
      </c>
      <c r="B431" s="2" t="s">
        <v>3874</v>
      </c>
      <c r="C431" s="2" t="s">
        <v>3875</v>
      </c>
      <c r="D431" s="2" t="s">
        <v>3876</v>
      </c>
      <c r="E431" s="2" t="s">
        <v>3877</v>
      </c>
      <c r="F431" s="2" t="s">
        <v>3878</v>
      </c>
      <c r="G431" s="2" t="s">
        <v>27</v>
      </c>
      <c r="H431" s="2">
        <v>23324</v>
      </c>
      <c r="I431" t="s">
        <v>1980</v>
      </c>
    </row>
    <row r="432" spans="1:9">
      <c r="A432" s="2" t="s">
        <v>903</v>
      </c>
      <c r="B432" s="2" t="s">
        <v>3879</v>
      </c>
      <c r="C432" s="2" t="s">
        <v>3880</v>
      </c>
      <c r="D432" s="2" t="s">
        <v>3881</v>
      </c>
      <c r="E432" s="2" t="s">
        <v>3882</v>
      </c>
      <c r="F432" s="2" t="s">
        <v>3883</v>
      </c>
      <c r="G432" s="2" t="s">
        <v>27</v>
      </c>
      <c r="H432" s="2">
        <v>39236</v>
      </c>
      <c r="I432" t="s">
        <v>1972</v>
      </c>
    </row>
    <row r="433" spans="1:9">
      <c r="A433" s="2" t="s">
        <v>905</v>
      </c>
      <c r="B433" s="2" t="s">
        <v>3884</v>
      </c>
      <c r="C433" s="2" t="s">
        <v>3885</v>
      </c>
      <c r="D433" s="2" t="s">
        <v>3886</v>
      </c>
      <c r="E433" s="2" t="s">
        <v>3887</v>
      </c>
      <c r="F433" s="2" t="s">
        <v>3888</v>
      </c>
      <c r="G433" s="2" t="s">
        <v>26</v>
      </c>
      <c r="H433" s="2" t="s">
        <v>3889</v>
      </c>
      <c r="I433" t="s">
        <v>1972</v>
      </c>
    </row>
    <row r="434" spans="1:9">
      <c r="A434" s="2" t="s">
        <v>907</v>
      </c>
      <c r="B434" s="2" t="s">
        <v>3890</v>
      </c>
      <c r="C434" s="2"/>
      <c r="D434" s="2" t="s">
        <v>3891</v>
      </c>
      <c r="E434" s="2" t="s">
        <v>3892</v>
      </c>
      <c r="F434" s="2" t="s">
        <v>3147</v>
      </c>
      <c r="G434" s="2" t="s">
        <v>27</v>
      </c>
      <c r="H434" s="2">
        <v>53277</v>
      </c>
      <c r="I434" t="s">
        <v>1980</v>
      </c>
    </row>
    <row r="435" spans="1:9">
      <c r="A435" s="2" t="s">
        <v>909</v>
      </c>
      <c r="B435" s="2" t="s">
        <v>3893</v>
      </c>
      <c r="C435" s="2" t="s">
        <v>3894</v>
      </c>
      <c r="D435" s="2" t="s">
        <v>3895</v>
      </c>
      <c r="E435" s="2" t="s">
        <v>3896</v>
      </c>
      <c r="F435" s="2" t="s">
        <v>3025</v>
      </c>
      <c r="G435" s="2" t="s">
        <v>27</v>
      </c>
      <c r="H435" s="2">
        <v>94250</v>
      </c>
      <c r="I435" t="s">
        <v>1972</v>
      </c>
    </row>
    <row r="436" spans="1:9">
      <c r="A436" s="2" t="s">
        <v>911</v>
      </c>
      <c r="B436" s="2" t="s">
        <v>3897</v>
      </c>
      <c r="C436" s="2"/>
      <c r="D436" s="2" t="s">
        <v>3898</v>
      </c>
      <c r="E436" s="2" t="s">
        <v>3899</v>
      </c>
      <c r="F436" s="2" t="s">
        <v>2186</v>
      </c>
      <c r="G436" s="2" t="s">
        <v>27</v>
      </c>
      <c r="H436" s="2">
        <v>2298</v>
      </c>
      <c r="I436" t="s">
        <v>1980</v>
      </c>
    </row>
    <row r="437" spans="1:9">
      <c r="A437" s="2" t="s">
        <v>913</v>
      </c>
      <c r="B437" s="2" t="s">
        <v>3900</v>
      </c>
      <c r="C437" s="2" t="s">
        <v>3901</v>
      </c>
      <c r="D437" s="2" t="s">
        <v>3902</v>
      </c>
      <c r="E437" s="2" t="s">
        <v>3903</v>
      </c>
      <c r="F437" s="2" t="s">
        <v>3536</v>
      </c>
      <c r="G437" s="2" t="s">
        <v>27</v>
      </c>
      <c r="H437" s="2">
        <v>66622</v>
      </c>
      <c r="I437" t="s">
        <v>1980</v>
      </c>
    </row>
    <row r="438" spans="1:9">
      <c r="A438" s="2" t="s">
        <v>915</v>
      </c>
      <c r="B438" s="2" t="s">
        <v>3904</v>
      </c>
      <c r="C438" s="2" t="s">
        <v>3905</v>
      </c>
      <c r="D438" s="2" t="s">
        <v>3906</v>
      </c>
      <c r="E438" s="2" t="s">
        <v>3907</v>
      </c>
      <c r="F438" s="2" t="s">
        <v>2577</v>
      </c>
      <c r="G438" s="2" t="s">
        <v>27</v>
      </c>
      <c r="H438" s="2">
        <v>58122</v>
      </c>
      <c r="I438" t="s">
        <v>1972</v>
      </c>
    </row>
    <row r="439" spans="1:9">
      <c r="A439" s="2" t="s">
        <v>917</v>
      </c>
      <c r="B439" s="2" t="s">
        <v>3908</v>
      </c>
      <c r="C439" s="2"/>
      <c r="D439" s="2" t="s">
        <v>3909</v>
      </c>
      <c r="E439" s="2" t="s">
        <v>3910</v>
      </c>
      <c r="F439" s="2" t="s">
        <v>2056</v>
      </c>
      <c r="G439" s="2" t="s">
        <v>27</v>
      </c>
      <c r="H439" s="2">
        <v>77095</v>
      </c>
      <c r="I439" t="s">
        <v>1980</v>
      </c>
    </row>
    <row r="440" spans="1:9">
      <c r="A440" s="2" t="s">
        <v>3911</v>
      </c>
      <c r="B440" s="2" t="s">
        <v>3912</v>
      </c>
      <c r="C440" s="2" t="s">
        <v>3913</v>
      </c>
      <c r="D440" s="2" t="s">
        <v>3914</v>
      </c>
      <c r="E440" s="2" t="s">
        <v>3915</v>
      </c>
      <c r="F440" s="2" t="s">
        <v>2390</v>
      </c>
      <c r="G440" s="2" t="s">
        <v>27</v>
      </c>
      <c r="H440" s="2">
        <v>73190</v>
      </c>
      <c r="I440" t="s">
        <v>1980</v>
      </c>
    </row>
    <row r="441" spans="1:9">
      <c r="A441" s="2" t="s">
        <v>921</v>
      </c>
      <c r="B441" s="2" t="s">
        <v>3916</v>
      </c>
      <c r="C441" s="2" t="s">
        <v>3917</v>
      </c>
      <c r="D441" s="2" t="s">
        <v>3918</v>
      </c>
      <c r="E441" s="2" t="s">
        <v>3919</v>
      </c>
      <c r="F441" s="2" t="s">
        <v>2060</v>
      </c>
      <c r="G441" s="2" t="s">
        <v>26</v>
      </c>
      <c r="H441" s="2" t="s">
        <v>2061</v>
      </c>
      <c r="I441" t="s">
        <v>1980</v>
      </c>
    </row>
    <row r="442" spans="1:9">
      <c r="A442" s="2" t="s">
        <v>923</v>
      </c>
      <c r="B442" s="2" t="s">
        <v>3920</v>
      </c>
      <c r="C442" s="2" t="s">
        <v>3921</v>
      </c>
      <c r="D442" s="2" t="s">
        <v>3922</v>
      </c>
      <c r="E442" s="2" t="s">
        <v>3923</v>
      </c>
      <c r="F442" s="2" t="s">
        <v>2378</v>
      </c>
      <c r="G442" s="2" t="s">
        <v>27</v>
      </c>
      <c r="H442" s="2">
        <v>14205</v>
      </c>
      <c r="I442" t="s">
        <v>1972</v>
      </c>
    </row>
    <row r="443" spans="1:9">
      <c r="A443" s="2" t="s">
        <v>925</v>
      </c>
      <c r="B443" s="2" t="s">
        <v>3924</v>
      </c>
      <c r="C443" s="2" t="s">
        <v>3925</v>
      </c>
      <c r="D443" s="2" t="s">
        <v>3926</v>
      </c>
      <c r="E443" s="2" t="s">
        <v>3927</v>
      </c>
      <c r="F443" s="2" t="s">
        <v>3219</v>
      </c>
      <c r="G443" s="2" t="s">
        <v>26</v>
      </c>
      <c r="H443" s="2" t="s">
        <v>3220</v>
      </c>
      <c r="I443" t="s">
        <v>1972</v>
      </c>
    </row>
    <row r="444" spans="1:9">
      <c r="A444" s="2" t="s">
        <v>927</v>
      </c>
      <c r="B444" s="2" t="s">
        <v>3928</v>
      </c>
      <c r="C444" s="2" t="s">
        <v>3929</v>
      </c>
      <c r="D444" s="2" t="s">
        <v>3930</v>
      </c>
      <c r="E444" s="2" t="s">
        <v>3931</v>
      </c>
      <c r="F444" s="2" t="s">
        <v>3932</v>
      </c>
      <c r="G444" s="2" t="s">
        <v>27</v>
      </c>
      <c r="H444" s="2">
        <v>18018</v>
      </c>
      <c r="I444" t="s">
        <v>1980</v>
      </c>
    </row>
    <row r="445" spans="1:9">
      <c r="A445" s="2" t="s">
        <v>929</v>
      </c>
      <c r="B445" s="2" t="s">
        <v>3933</v>
      </c>
      <c r="C445" s="2" t="s">
        <v>3934</v>
      </c>
      <c r="D445" s="2" t="s">
        <v>3935</v>
      </c>
      <c r="E445" s="2" t="s">
        <v>3936</v>
      </c>
      <c r="F445" s="2" t="s">
        <v>3937</v>
      </c>
      <c r="G445" s="2" t="s">
        <v>26</v>
      </c>
      <c r="H445" s="2" t="s">
        <v>3938</v>
      </c>
      <c r="I445" t="s">
        <v>1972</v>
      </c>
    </row>
    <row r="446" spans="1:9">
      <c r="A446" s="2" t="s">
        <v>931</v>
      </c>
      <c r="B446" s="2" t="s">
        <v>3939</v>
      </c>
      <c r="C446" s="2" t="s">
        <v>3940</v>
      </c>
      <c r="D446" s="2" t="s">
        <v>3941</v>
      </c>
      <c r="E446" s="2" t="s">
        <v>3942</v>
      </c>
      <c r="F446" s="2" t="s">
        <v>3943</v>
      </c>
      <c r="G446" s="2" t="s">
        <v>26</v>
      </c>
      <c r="H446" s="2" t="s">
        <v>3944</v>
      </c>
      <c r="I446" t="s">
        <v>1980</v>
      </c>
    </row>
    <row r="447" spans="1:9">
      <c r="A447" s="2" t="s">
        <v>933</v>
      </c>
      <c r="B447" s="2" t="s">
        <v>3945</v>
      </c>
      <c r="C447" s="2" t="s">
        <v>3946</v>
      </c>
      <c r="D447" s="2"/>
      <c r="E447" s="2" t="s">
        <v>3947</v>
      </c>
      <c r="F447" s="2" t="s">
        <v>3428</v>
      </c>
      <c r="G447" s="2" t="s">
        <v>26</v>
      </c>
      <c r="H447" s="2" t="s">
        <v>2112</v>
      </c>
      <c r="I447" t="s">
        <v>1972</v>
      </c>
    </row>
    <row r="448" spans="1:9">
      <c r="A448" s="2" t="s">
        <v>935</v>
      </c>
      <c r="B448" s="2" t="s">
        <v>3948</v>
      </c>
      <c r="C448" s="2" t="s">
        <v>3949</v>
      </c>
      <c r="D448" s="2" t="s">
        <v>3950</v>
      </c>
      <c r="E448" s="2" t="s">
        <v>3951</v>
      </c>
      <c r="F448" s="2" t="s">
        <v>2200</v>
      </c>
      <c r="G448" s="2" t="s">
        <v>25</v>
      </c>
      <c r="H448" s="2" t="s">
        <v>3952</v>
      </c>
      <c r="I448" t="s">
        <v>1972</v>
      </c>
    </row>
    <row r="449" spans="1:9">
      <c r="A449" s="2" t="s">
        <v>937</v>
      </c>
      <c r="B449" s="2" t="s">
        <v>3953</v>
      </c>
      <c r="C449" s="2" t="s">
        <v>3954</v>
      </c>
      <c r="D449" s="2"/>
      <c r="E449" s="2" t="s">
        <v>3955</v>
      </c>
      <c r="F449" s="2" t="s">
        <v>3125</v>
      </c>
      <c r="G449" s="2" t="s">
        <v>27</v>
      </c>
      <c r="H449" s="2">
        <v>85099</v>
      </c>
      <c r="I449" t="s">
        <v>1980</v>
      </c>
    </row>
    <row r="450" spans="1:9">
      <c r="A450" s="2" t="s">
        <v>939</v>
      </c>
      <c r="B450" s="2" t="s">
        <v>3956</v>
      </c>
      <c r="C450" s="2" t="s">
        <v>3957</v>
      </c>
      <c r="D450" s="2" t="s">
        <v>3958</v>
      </c>
      <c r="E450" s="2" t="s">
        <v>3959</v>
      </c>
      <c r="F450" s="2" t="s">
        <v>3960</v>
      </c>
      <c r="G450" s="2" t="s">
        <v>26</v>
      </c>
      <c r="H450" s="2" t="s">
        <v>3961</v>
      </c>
      <c r="I450" t="s">
        <v>1980</v>
      </c>
    </row>
    <row r="451" spans="1:9">
      <c r="A451" s="2" t="s">
        <v>941</v>
      </c>
      <c r="B451" s="2" t="s">
        <v>3962</v>
      </c>
      <c r="C451" s="2" t="s">
        <v>3963</v>
      </c>
      <c r="D451" s="2" t="s">
        <v>3964</v>
      </c>
      <c r="E451" s="2" t="s">
        <v>3965</v>
      </c>
      <c r="F451" s="2" t="s">
        <v>2239</v>
      </c>
      <c r="G451" s="2" t="s">
        <v>27</v>
      </c>
      <c r="H451" s="2">
        <v>43610</v>
      </c>
      <c r="I451" t="s">
        <v>1980</v>
      </c>
    </row>
    <row r="452" spans="1:9">
      <c r="A452" s="2" t="s">
        <v>943</v>
      </c>
      <c r="B452" s="2" t="s">
        <v>3966</v>
      </c>
      <c r="C452" s="2" t="s">
        <v>3967</v>
      </c>
      <c r="D452" s="2" t="s">
        <v>3968</v>
      </c>
      <c r="E452" s="2" t="s">
        <v>3969</v>
      </c>
      <c r="F452" s="2" t="s">
        <v>3970</v>
      </c>
      <c r="G452" s="2" t="s">
        <v>26</v>
      </c>
      <c r="H452" s="2" t="s">
        <v>3971</v>
      </c>
      <c r="I452" t="s">
        <v>1980</v>
      </c>
    </row>
    <row r="453" spans="1:9">
      <c r="A453" s="2" t="s">
        <v>945</v>
      </c>
      <c r="B453" s="2" t="s">
        <v>3972</v>
      </c>
      <c r="C453" s="2" t="s">
        <v>3973</v>
      </c>
      <c r="D453" s="2" t="s">
        <v>3974</v>
      </c>
      <c r="E453" s="2" t="s">
        <v>3975</v>
      </c>
      <c r="F453" s="2" t="s">
        <v>2328</v>
      </c>
      <c r="G453" s="2" t="s">
        <v>27</v>
      </c>
      <c r="H453" s="2">
        <v>28210</v>
      </c>
      <c r="I453" t="s">
        <v>1972</v>
      </c>
    </row>
    <row r="454" spans="1:9">
      <c r="A454" s="2" t="s">
        <v>919</v>
      </c>
      <c r="B454" s="2" t="s">
        <v>3976</v>
      </c>
      <c r="C454" s="2" t="s">
        <v>3977</v>
      </c>
      <c r="D454" s="2" t="s">
        <v>3978</v>
      </c>
      <c r="E454" s="2" t="s">
        <v>3979</v>
      </c>
      <c r="F454" s="2" t="s">
        <v>3518</v>
      </c>
      <c r="G454" s="2" t="s">
        <v>27</v>
      </c>
      <c r="H454" s="2">
        <v>98109</v>
      </c>
      <c r="I454" t="s">
        <v>1980</v>
      </c>
    </row>
    <row r="455" spans="1:9">
      <c r="A455" s="2" t="s">
        <v>948</v>
      </c>
      <c r="B455" s="2" t="s">
        <v>3980</v>
      </c>
      <c r="C455" s="2" t="s">
        <v>3981</v>
      </c>
      <c r="D455" s="2" t="s">
        <v>3982</v>
      </c>
      <c r="E455" s="2" t="s">
        <v>3983</v>
      </c>
      <c r="F455" s="2" t="s">
        <v>3030</v>
      </c>
      <c r="G455" s="2" t="s">
        <v>27</v>
      </c>
      <c r="H455" s="2">
        <v>18706</v>
      </c>
      <c r="I455" t="s">
        <v>1980</v>
      </c>
    </row>
    <row r="456" spans="1:9">
      <c r="A456" s="2" t="s">
        <v>950</v>
      </c>
      <c r="B456" s="2" t="s">
        <v>3984</v>
      </c>
      <c r="C456" s="2" t="s">
        <v>3985</v>
      </c>
      <c r="D456" s="2"/>
      <c r="E456" s="2" t="s">
        <v>3986</v>
      </c>
      <c r="F456" s="2" t="s">
        <v>3987</v>
      </c>
      <c r="G456" s="2" t="s">
        <v>26</v>
      </c>
      <c r="H456" s="2" t="s">
        <v>1979</v>
      </c>
      <c r="I456" t="s">
        <v>1972</v>
      </c>
    </row>
    <row r="457" spans="1:9">
      <c r="A457" s="2" t="s">
        <v>952</v>
      </c>
      <c r="B457" s="2" t="s">
        <v>3988</v>
      </c>
      <c r="C457" s="2" t="s">
        <v>3989</v>
      </c>
      <c r="D457" s="2" t="s">
        <v>3990</v>
      </c>
      <c r="E457" s="2" t="s">
        <v>3991</v>
      </c>
      <c r="F457" s="2" t="s">
        <v>3992</v>
      </c>
      <c r="G457" s="2" t="s">
        <v>26</v>
      </c>
      <c r="H457" s="2" t="s">
        <v>2798</v>
      </c>
      <c r="I457" t="s">
        <v>1972</v>
      </c>
    </row>
    <row r="458" spans="1:9">
      <c r="A458" s="2" t="s">
        <v>954</v>
      </c>
      <c r="B458" s="2" t="s">
        <v>3993</v>
      </c>
      <c r="C458" s="2" t="s">
        <v>3994</v>
      </c>
      <c r="D458" s="2" t="s">
        <v>3995</v>
      </c>
      <c r="E458" s="2" t="s">
        <v>3996</v>
      </c>
      <c r="F458" s="2" t="s">
        <v>2309</v>
      </c>
      <c r="G458" s="2" t="s">
        <v>25</v>
      </c>
      <c r="H458" s="2" t="s">
        <v>3997</v>
      </c>
      <c r="I458" t="s">
        <v>1980</v>
      </c>
    </row>
    <row r="459" spans="1:9">
      <c r="A459" s="2" t="s">
        <v>956</v>
      </c>
      <c r="B459" s="2" t="s">
        <v>3998</v>
      </c>
      <c r="C459" s="2" t="s">
        <v>3999</v>
      </c>
      <c r="D459" s="2" t="s">
        <v>4000</v>
      </c>
      <c r="E459" s="2" t="s">
        <v>4001</v>
      </c>
      <c r="F459" s="2" t="s">
        <v>2191</v>
      </c>
      <c r="G459" s="2" t="s">
        <v>27</v>
      </c>
      <c r="H459" s="2">
        <v>14652</v>
      </c>
      <c r="I459" t="s">
        <v>1980</v>
      </c>
    </row>
    <row r="460" spans="1:9">
      <c r="A460" s="2" t="s">
        <v>958</v>
      </c>
      <c r="B460" s="2" t="s">
        <v>4002</v>
      </c>
      <c r="C460" s="2" t="s">
        <v>4003</v>
      </c>
      <c r="D460" s="2" t="s">
        <v>4004</v>
      </c>
      <c r="E460" s="2" t="s">
        <v>4005</v>
      </c>
      <c r="F460" s="2" t="s">
        <v>2168</v>
      </c>
      <c r="G460" s="2" t="s">
        <v>27</v>
      </c>
      <c r="H460" s="2">
        <v>85754</v>
      </c>
      <c r="I460" t="s">
        <v>1980</v>
      </c>
    </row>
    <row r="461" spans="1:9">
      <c r="A461" s="2" t="s">
        <v>960</v>
      </c>
      <c r="B461" s="2" t="s">
        <v>4006</v>
      </c>
      <c r="C461" s="2" t="s">
        <v>4007</v>
      </c>
      <c r="D461" s="2" t="s">
        <v>4008</v>
      </c>
      <c r="E461" s="2" t="s">
        <v>4009</v>
      </c>
      <c r="F461" s="2" t="s">
        <v>2165</v>
      </c>
      <c r="G461" s="2" t="s">
        <v>27</v>
      </c>
      <c r="H461" s="2">
        <v>55480</v>
      </c>
      <c r="I461" t="s">
        <v>1980</v>
      </c>
    </row>
    <row r="462" spans="1:9">
      <c r="A462" s="2" t="s">
        <v>962</v>
      </c>
      <c r="B462" s="2" t="s">
        <v>4010</v>
      </c>
      <c r="C462" s="2" t="s">
        <v>4011</v>
      </c>
      <c r="D462" s="2" t="s">
        <v>4012</v>
      </c>
      <c r="E462" s="2" t="s">
        <v>4013</v>
      </c>
      <c r="F462" s="2" t="s">
        <v>4014</v>
      </c>
      <c r="G462" s="2" t="s">
        <v>26</v>
      </c>
      <c r="H462" s="2" t="s">
        <v>4015</v>
      </c>
      <c r="I462" t="s">
        <v>1972</v>
      </c>
    </row>
    <row r="463" spans="1:9">
      <c r="A463" s="2" t="s">
        <v>964</v>
      </c>
      <c r="B463" s="2" t="s">
        <v>4016</v>
      </c>
      <c r="C463" s="2" t="s">
        <v>4017</v>
      </c>
      <c r="D463" s="2" t="s">
        <v>4018</v>
      </c>
      <c r="E463" s="2" t="s">
        <v>4019</v>
      </c>
      <c r="F463" s="2" t="s">
        <v>4020</v>
      </c>
      <c r="G463" s="2" t="s">
        <v>25</v>
      </c>
      <c r="H463" s="2" t="s">
        <v>4021</v>
      </c>
      <c r="I463" t="s">
        <v>1972</v>
      </c>
    </row>
    <row r="464" spans="1:9">
      <c r="A464" s="2" t="s">
        <v>966</v>
      </c>
      <c r="B464" s="2" t="s">
        <v>4022</v>
      </c>
      <c r="C464" s="2" t="s">
        <v>4023</v>
      </c>
      <c r="D464" s="2" t="s">
        <v>4024</v>
      </c>
      <c r="E464" s="2" t="s">
        <v>4025</v>
      </c>
      <c r="F464" s="2" t="s">
        <v>3075</v>
      </c>
      <c r="G464" s="2" t="s">
        <v>27</v>
      </c>
      <c r="H464" s="2">
        <v>31119</v>
      </c>
      <c r="I464" t="s">
        <v>1972</v>
      </c>
    </row>
    <row r="465" spans="1:9">
      <c r="A465" s="2" t="s">
        <v>968</v>
      </c>
      <c r="B465" s="2" t="s">
        <v>4026</v>
      </c>
      <c r="C465" s="2" t="s">
        <v>4027</v>
      </c>
      <c r="D465" s="2" t="s">
        <v>4028</v>
      </c>
      <c r="E465" s="2" t="s">
        <v>4029</v>
      </c>
      <c r="F465" s="2" t="s">
        <v>4030</v>
      </c>
      <c r="G465" s="2" t="s">
        <v>26</v>
      </c>
      <c r="H465" s="2" t="s">
        <v>4031</v>
      </c>
      <c r="I465" t="s">
        <v>1980</v>
      </c>
    </row>
    <row r="466" spans="1:9">
      <c r="A466" s="2" t="s">
        <v>970</v>
      </c>
      <c r="B466" s="2" t="s">
        <v>4032</v>
      </c>
      <c r="C466" s="2" t="s">
        <v>4033</v>
      </c>
      <c r="D466" s="2" t="s">
        <v>4034</v>
      </c>
      <c r="E466" s="2" t="s">
        <v>4035</v>
      </c>
      <c r="F466" s="2" t="s">
        <v>2899</v>
      </c>
      <c r="G466" s="2" t="s">
        <v>25</v>
      </c>
      <c r="H466" s="2" t="s">
        <v>2900</v>
      </c>
      <c r="I466" t="s">
        <v>1980</v>
      </c>
    </row>
    <row r="467" spans="1:9">
      <c r="A467" s="2" t="s">
        <v>972</v>
      </c>
      <c r="B467" s="2" t="s">
        <v>4036</v>
      </c>
      <c r="C467" s="2" t="s">
        <v>4037</v>
      </c>
      <c r="D467" s="2" t="s">
        <v>4038</v>
      </c>
      <c r="E467" s="2" t="s">
        <v>4039</v>
      </c>
      <c r="F467" s="2" t="s">
        <v>3438</v>
      </c>
      <c r="G467" s="2" t="s">
        <v>27</v>
      </c>
      <c r="H467" s="2">
        <v>37939</v>
      </c>
      <c r="I467" t="s">
        <v>1972</v>
      </c>
    </row>
    <row r="468" spans="1:9">
      <c r="A468" s="2" t="s">
        <v>974</v>
      </c>
      <c r="B468" s="2" t="s">
        <v>4040</v>
      </c>
      <c r="C468" s="2" t="s">
        <v>4041</v>
      </c>
      <c r="D468" s="2" t="s">
        <v>4042</v>
      </c>
      <c r="E468" s="2" t="s">
        <v>4043</v>
      </c>
      <c r="F468" s="2" t="s">
        <v>4044</v>
      </c>
      <c r="G468" s="2" t="s">
        <v>27</v>
      </c>
      <c r="H468" s="2">
        <v>48604</v>
      </c>
      <c r="I468" t="s">
        <v>1972</v>
      </c>
    </row>
    <row r="469" spans="1:9">
      <c r="A469" s="2" t="s">
        <v>976</v>
      </c>
      <c r="B469" s="2" t="s">
        <v>4045</v>
      </c>
      <c r="C469" s="2" t="s">
        <v>4046</v>
      </c>
      <c r="D469" s="2" t="s">
        <v>4047</v>
      </c>
      <c r="E469" s="2" t="s">
        <v>4048</v>
      </c>
      <c r="F469" s="2" t="s">
        <v>4049</v>
      </c>
      <c r="G469" s="2" t="s">
        <v>27</v>
      </c>
      <c r="H469" s="2">
        <v>32092</v>
      </c>
      <c r="I469" t="s">
        <v>1980</v>
      </c>
    </row>
    <row r="470" spans="1:9">
      <c r="A470" s="2" t="s">
        <v>978</v>
      </c>
      <c r="B470" s="2" t="s">
        <v>4050</v>
      </c>
      <c r="C470" s="2" t="s">
        <v>4051</v>
      </c>
      <c r="D470" s="2"/>
      <c r="E470" s="2" t="s">
        <v>4052</v>
      </c>
      <c r="F470" s="2" t="s">
        <v>4053</v>
      </c>
      <c r="G470" s="2" t="s">
        <v>27</v>
      </c>
      <c r="H470" s="2">
        <v>94913</v>
      </c>
      <c r="I470" t="s">
        <v>1972</v>
      </c>
    </row>
    <row r="471" spans="1:9">
      <c r="A471" s="2" t="s">
        <v>4054</v>
      </c>
      <c r="B471" s="2" t="s">
        <v>4055</v>
      </c>
      <c r="C471" s="2" t="s">
        <v>4056</v>
      </c>
      <c r="D471" s="2" t="s">
        <v>4057</v>
      </c>
      <c r="E471" s="2" t="s">
        <v>4058</v>
      </c>
      <c r="F471" s="2" t="s">
        <v>2024</v>
      </c>
      <c r="G471" s="2" t="s">
        <v>27</v>
      </c>
      <c r="H471" s="2">
        <v>95113</v>
      </c>
      <c r="I471" t="s">
        <v>1972</v>
      </c>
    </row>
    <row r="472" spans="1:9">
      <c r="A472" s="2" t="s">
        <v>982</v>
      </c>
      <c r="B472" s="2" t="s">
        <v>4059</v>
      </c>
      <c r="C472" s="2" t="s">
        <v>4060</v>
      </c>
      <c r="D472" s="2" t="s">
        <v>4061</v>
      </c>
      <c r="E472" s="2" t="s">
        <v>4062</v>
      </c>
      <c r="F472" s="2" t="s">
        <v>3708</v>
      </c>
      <c r="G472" s="2" t="s">
        <v>27</v>
      </c>
      <c r="H472" s="2">
        <v>30045</v>
      </c>
      <c r="I472" t="s">
        <v>1972</v>
      </c>
    </row>
    <row r="473" spans="1:9">
      <c r="A473" s="2" t="s">
        <v>984</v>
      </c>
      <c r="B473" s="2" t="s">
        <v>4063</v>
      </c>
      <c r="C473" s="2"/>
      <c r="D473" s="2" t="s">
        <v>4064</v>
      </c>
      <c r="E473" s="2" t="s">
        <v>4065</v>
      </c>
      <c r="F473" s="2" t="s">
        <v>3536</v>
      </c>
      <c r="G473" s="2" t="s">
        <v>27</v>
      </c>
      <c r="H473" s="2">
        <v>66622</v>
      </c>
      <c r="I473" t="s">
        <v>1972</v>
      </c>
    </row>
    <row r="474" spans="1:9">
      <c r="A474" s="2" t="s">
        <v>986</v>
      </c>
      <c r="B474" s="2" t="s">
        <v>4066</v>
      </c>
      <c r="C474" s="2" t="s">
        <v>4067</v>
      </c>
      <c r="D474" s="2" t="s">
        <v>4068</v>
      </c>
      <c r="E474" s="2" t="s">
        <v>4069</v>
      </c>
      <c r="F474" s="2" t="s">
        <v>3014</v>
      </c>
      <c r="G474" s="2" t="s">
        <v>27</v>
      </c>
      <c r="H474" s="2">
        <v>66276</v>
      </c>
      <c r="I474" t="s">
        <v>1980</v>
      </c>
    </row>
    <row r="475" spans="1:9">
      <c r="A475" s="2" t="s">
        <v>988</v>
      </c>
      <c r="B475" s="2" t="s">
        <v>4070</v>
      </c>
      <c r="C475" s="2" t="s">
        <v>4071</v>
      </c>
      <c r="D475" s="2" t="s">
        <v>4072</v>
      </c>
      <c r="E475" s="2" t="s">
        <v>4073</v>
      </c>
      <c r="F475" s="2" t="s">
        <v>3518</v>
      </c>
      <c r="G475" s="2" t="s">
        <v>27</v>
      </c>
      <c r="H475" s="2">
        <v>98148</v>
      </c>
      <c r="I475" t="s">
        <v>1980</v>
      </c>
    </row>
    <row r="476" spans="1:9">
      <c r="A476" s="2" t="s">
        <v>990</v>
      </c>
      <c r="B476" s="2" t="s">
        <v>4074</v>
      </c>
      <c r="C476" s="2" t="s">
        <v>4075</v>
      </c>
      <c r="D476" s="2" t="s">
        <v>4076</v>
      </c>
      <c r="E476" s="2" t="s">
        <v>4077</v>
      </c>
      <c r="F476" s="2" t="s">
        <v>3106</v>
      </c>
      <c r="G476" s="2" t="s">
        <v>26</v>
      </c>
      <c r="H476" s="2" t="s">
        <v>3107</v>
      </c>
      <c r="I476" t="s">
        <v>1972</v>
      </c>
    </row>
    <row r="477" spans="1:9">
      <c r="A477" s="2" t="s">
        <v>992</v>
      </c>
      <c r="B477" s="2" t="s">
        <v>4078</v>
      </c>
      <c r="C477" s="2" t="s">
        <v>4079</v>
      </c>
      <c r="D477" s="2"/>
      <c r="E477" s="2" t="s">
        <v>4080</v>
      </c>
      <c r="F477" s="2" t="s">
        <v>4081</v>
      </c>
      <c r="G477" s="2" t="s">
        <v>27</v>
      </c>
      <c r="H477" s="2">
        <v>34745</v>
      </c>
      <c r="I477" t="s">
        <v>1980</v>
      </c>
    </row>
    <row r="478" spans="1:9">
      <c r="A478" s="2" t="s">
        <v>994</v>
      </c>
      <c r="B478" s="2" t="s">
        <v>4082</v>
      </c>
      <c r="C478" s="2" t="s">
        <v>4083</v>
      </c>
      <c r="D478" s="2" t="s">
        <v>4084</v>
      </c>
      <c r="E478" s="2" t="s">
        <v>4085</v>
      </c>
      <c r="F478" s="2" t="s">
        <v>2191</v>
      </c>
      <c r="G478" s="2" t="s">
        <v>27</v>
      </c>
      <c r="H478" s="2">
        <v>14683</v>
      </c>
      <c r="I478" t="s">
        <v>1972</v>
      </c>
    </row>
    <row r="479" spans="1:9">
      <c r="A479" s="2" t="s">
        <v>996</v>
      </c>
      <c r="B479" s="2" t="s">
        <v>4086</v>
      </c>
      <c r="C479" s="2" t="s">
        <v>4087</v>
      </c>
      <c r="D479" s="2" t="s">
        <v>4088</v>
      </c>
      <c r="E479" s="2" t="s">
        <v>4089</v>
      </c>
      <c r="F479" s="2" t="s">
        <v>3541</v>
      </c>
      <c r="G479" s="2" t="s">
        <v>27</v>
      </c>
      <c r="H479" s="2">
        <v>75799</v>
      </c>
      <c r="I479" t="s">
        <v>1980</v>
      </c>
    </row>
    <row r="480" spans="1:9">
      <c r="A480" s="2" t="s">
        <v>980</v>
      </c>
      <c r="B480" s="2" t="s">
        <v>4090</v>
      </c>
      <c r="C480" s="2" t="s">
        <v>4091</v>
      </c>
      <c r="D480" s="2" t="s">
        <v>4092</v>
      </c>
      <c r="E480" s="2" t="s">
        <v>4093</v>
      </c>
      <c r="F480" s="2" t="s">
        <v>4094</v>
      </c>
      <c r="G480" s="2" t="s">
        <v>27</v>
      </c>
      <c r="H480" s="2">
        <v>11388</v>
      </c>
      <c r="I480" t="s">
        <v>1972</v>
      </c>
    </row>
    <row r="481" spans="1:9">
      <c r="A481" s="2" t="s">
        <v>4095</v>
      </c>
      <c r="B481" s="2" t="s">
        <v>4096</v>
      </c>
      <c r="C481" s="2"/>
      <c r="D481" s="2" t="s">
        <v>4097</v>
      </c>
      <c r="E481" s="2" t="s">
        <v>4098</v>
      </c>
      <c r="F481" s="2" t="s">
        <v>4099</v>
      </c>
      <c r="G481" s="2" t="s">
        <v>27</v>
      </c>
      <c r="H481" s="2">
        <v>20167</v>
      </c>
      <c r="I481" t="s">
        <v>1972</v>
      </c>
    </row>
    <row r="482" spans="1:9">
      <c r="A482" s="2" t="s">
        <v>4100</v>
      </c>
      <c r="B482" s="2" t="s">
        <v>4101</v>
      </c>
      <c r="C482" s="2" t="s">
        <v>4102</v>
      </c>
      <c r="D482" s="2" t="s">
        <v>4103</v>
      </c>
      <c r="E482" s="2" t="s">
        <v>4104</v>
      </c>
      <c r="F482" s="2" t="s">
        <v>2033</v>
      </c>
      <c r="G482" s="2" t="s">
        <v>27</v>
      </c>
      <c r="H482" s="2">
        <v>23203</v>
      </c>
      <c r="I482" t="s">
        <v>1980</v>
      </c>
    </row>
    <row r="483" spans="1:9">
      <c r="A483" s="2" t="s">
        <v>999</v>
      </c>
      <c r="B483" s="2" t="s">
        <v>4105</v>
      </c>
      <c r="C483" s="2" t="s">
        <v>4106</v>
      </c>
      <c r="D483" s="2" t="s">
        <v>4107</v>
      </c>
      <c r="E483" s="2" t="s">
        <v>4108</v>
      </c>
      <c r="F483" s="2" t="s">
        <v>4109</v>
      </c>
      <c r="G483" s="2" t="s">
        <v>25</v>
      </c>
      <c r="H483" s="2" t="s">
        <v>2420</v>
      </c>
      <c r="I483" t="s">
        <v>1980</v>
      </c>
    </row>
    <row r="484" spans="1:9">
      <c r="A484" s="2" t="s">
        <v>1001</v>
      </c>
      <c r="B484" s="2" t="s">
        <v>4110</v>
      </c>
      <c r="C484" s="2" t="s">
        <v>4111</v>
      </c>
      <c r="D484" s="2" t="s">
        <v>4112</v>
      </c>
      <c r="E484" s="2" t="s">
        <v>4113</v>
      </c>
      <c r="F484" s="2" t="s">
        <v>2726</v>
      </c>
      <c r="G484" s="2" t="s">
        <v>27</v>
      </c>
      <c r="H484" s="2">
        <v>22309</v>
      </c>
      <c r="I484" t="s">
        <v>1972</v>
      </c>
    </row>
    <row r="485" spans="1:9">
      <c r="A485" s="2" t="s">
        <v>1003</v>
      </c>
      <c r="B485" s="2" t="s">
        <v>4114</v>
      </c>
      <c r="C485" s="2"/>
      <c r="D485" s="2" t="s">
        <v>4115</v>
      </c>
      <c r="E485" s="2" t="s">
        <v>4116</v>
      </c>
      <c r="F485" s="2" t="s">
        <v>2964</v>
      </c>
      <c r="G485" s="2" t="s">
        <v>27</v>
      </c>
      <c r="H485" s="2">
        <v>84115</v>
      </c>
      <c r="I485" t="s">
        <v>1972</v>
      </c>
    </row>
    <row r="486" spans="1:9">
      <c r="A486" s="2" t="s">
        <v>1005</v>
      </c>
      <c r="B486" s="2" t="s">
        <v>4117</v>
      </c>
      <c r="C486" s="2" t="s">
        <v>4118</v>
      </c>
      <c r="D486" s="2"/>
      <c r="E486" s="2" t="s">
        <v>4119</v>
      </c>
      <c r="F486" s="2" t="s">
        <v>2024</v>
      </c>
      <c r="G486" s="2" t="s">
        <v>27</v>
      </c>
      <c r="H486" s="2">
        <v>95108</v>
      </c>
      <c r="I486" t="s">
        <v>1980</v>
      </c>
    </row>
    <row r="487" spans="1:9">
      <c r="A487" s="2" t="s">
        <v>1007</v>
      </c>
      <c r="B487" s="2" t="s">
        <v>4120</v>
      </c>
      <c r="C487" s="2" t="s">
        <v>4121</v>
      </c>
      <c r="D487" s="2" t="s">
        <v>4122</v>
      </c>
      <c r="E487" s="2" t="s">
        <v>4123</v>
      </c>
      <c r="F487" s="2" t="s">
        <v>4124</v>
      </c>
      <c r="G487" s="2" t="s">
        <v>26</v>
      </c>
      <c r="H487" s="2" t="s">
        <v>4125</v>
      </c>
      <c r="I487" t="s">
        <v>1972</v>
      </c>
    </row>
    <row r="488" spans="1:9">
      <c r="A488" s="2" t="s">
        <v>1009</v>
      </c>
      <c r="B488" s="2" t="s">
        <v>4126</v>
      </c>
      <c r="C488" s="2" t="s">
        <v>4127</v>
      </c>
      <c r="D488" s="2" t="s">
        <v>4128</v>
      </c>
      <c r="E488" s="2" t="s">
        <v>4129</v>
      </c>
      <c r="F488" s="2" t="s">
        <v>4130</v>
      </c>
      <c r="G488" s="2" t="s">
        <v>26</v>
      </c>
      <c r="H488" s="2" t="s">
        <v>2572</v>
      </c>
      <c r="I488" t="s">
        <v>1972</v>
      </c>
    </row>
    <row r="489" spans="1:9">
      <c r="A489" s="2" t="s">
        <v>1011</v>
      </c>
      <c r="B489" s="2" t="s">
        <v>4131</v>
      </c>
      <c r="C489" s="2" t="s">
        <v>4132</v>
      </c>
      <c r="D489" s="2" t="s">
        <v>4133</v>
      </c>
      <c r="E489" s="2" t="s">
        <v>4134</v>
      </c>
      <c r="F489" s="2" t="s">
        <v>4130</v>
      </c>
      <c r="G489" s="2" t="s">
        <v>26</v>
      </c>
      <c r="H489" s="2" t="s">
        <v>2572</v>
      </c>
      <c r="I489" t="s">
        <v>1980</v>
      </c>
    </row>
    <row r="490" spans="1:9">
      <c r="A490" s="2" t="s">
        <v>1013</v>
      </c>
      <c r="B490" s="2" t="s">
        <v>4135</v>
      </c>
      <c r="C490" s="2" t="s">
        <v>4136</v>
      </c>
      <c r="D490" s="2" t="s">
        <v>4137</v>
      </c>
      <c r="E490" s="2" t="s">
        <v>4138</v>
      </c>
      <c r="F490" s="2" t="s">
        <v>4139</v>
      </c>
      <c r="G490" s="2" t="s">
        <v>26</v>
      </c>
      <c r="H490" s="2" t="s">
        <v>2882</v>
      </c>
      <c r="I490" t="s">
        <v>1972</v>
      </c>
    </row>
    <row r="491" spans="1:9">
      <c r="A491" s="2" t="s">
        <v>1015</v>
      </c>
      <c r="B491" s="2" t="s">
        <v>4140</v>
      </c>
      <c r="C491" s="2" t="s">
        <v>4141</v>
      </c>
      <c r="D491" s="2" t="s">
        <v>4142</v>
      </c>
      <c r="E491" s="2" t="s">
        <v>4143</v>
      </c>
      <c r="F491" s="2" t="s">
        <v>2475</v>
      </c>
      <c r="G491" s="2" t="s">
        <v>27</v>
      </c>
      <c r="H491" s="2">
        <v>79945</v>
      </c>
      <c r="I491" t="s">
        <v>1980</v>
      </c>
    </row>
    <row r="492" spans="1:9">
      <c r="A492" s="2" t="s">
        <v>1017</v>
      </c>
      <c r="B492" s="2" t="s">
        <v>4144</v>
      </c>
      <c r="C492" s="2" t="s">
        <v>4145</v>
      </c>
      <c r="D492" s="2" t="s">
        <v>4146</v>
      </c>
      <c r="E492" s="2" t="s">
        <v>4147</v>
      </c>
      <c r="F492" s="2" t="s">
        <v>2219</v>
      </c>
      <c r="G492" s="2" t="s">
        <v>27</v>
      </c>
      <c r="H492" s="2">
        <v>33355</v>
      </c>
      <c r="I492" t="s">
        <v>1980</v>
      </c>
    </row>
    <row r="493" spans="1:9">
      <c r="A493" s="2" t="s">
        <v>1019</v>
      </c>
      <c r="B493" s="2" t="s">
        <v>4148</v>
      </c>
      <c r="C493" s="2"/>
      <c r="D493" s="2" t="s">
        <v>4149</v>
      </c>
      <c r="E493" s="2" t="s">
        <v>4150</v>
      </c>
      <c r="F493" s="2" t="s">
        <v>3509</v>
      </c>
      <c r="G493" s="2" t="s">
        <v>27</v>
      </c>
      <c r="H493" s="2">
        <v>46295</v>
      </c>
      <c r="I493" t="s">
        <v>1980</v>
      </c>
    </row>
    <row r="494" spans="1:9">
      <c r="A494" s="2" t="s">
        <v>1021</v>
      </c>
      <c r="B494" s="2" t="s">
        <v>4151</v>
      </c>
      <c r="C494" s="2" t="s">
        <v>4152</v>
      </c>
      <c r="D494" s="2" t="s">
        <v>4153</v>
      </c>
      <c r="E494" s="2" t="s">
        <v>4154</v>
      </c>
      <c r="F494" s="2" t="s">
        <v>3147</v>
      </c>
      <c r="G494" s="2" t="s">
        <v>27</v>
      </c>
      <c r="H494" s="2">
        <v>53234</v>
      </c>
      <c r="I494" t="s">
        <v>1972</v>
      </c>
    </row>
    <row r="495" spans="1:9">
      <c r="A495" s="2" t="s">
        <v>1023</v>
      </c>
      <c r="B495" s="2" t="s">
        <v>4155</v>
      </c>
      <c r="C495" s="2" t="s">
        <v>4156</v>
      </c>
      <c r="D495" s="2" t="s">
        <v>4157</v>
      </c>
      <c r="E495" s="2" t="s">
        <v>4158</v>
      </c>
      <c r="F495" s="2" t="s">
        <v>3356</v>
      </c>
      <c r="G495" s="2" t="s">
        <v>25</v>
      </c>
      <c r="H495" s="2" t="s">
        <v>3357</v>
      </c>
      <c r="I495" t="s">
        <v>1980</v>
      </c>
    </row>
    <row r="496" spans="1:9">
      <c r="A496" s="2" t="s">
        <v>1025</v>
      </c>
      <c r="B496" s="2" t="s">
        <v>4159</v>
      </c>
      <c r="C496" s="2" t="s">
        <v>4160</v>
      </c>
      <c r="D496" s="2" t="s">
        <v>4161</v>
      </c>
      <c r="E496" s="2" t="s">
        <v>4162</v>
      </c>
      <c r="F496" s="2" t="s">
        <v>3096</v>
      </c>
      <c r="G496" s="2" t="s">
        <v>27</v>
      </c>
      <c r="H496" s="2">
        <v>70836</v>
      </c>
      <c r="I496" t="s">
        <v>1980</v>
      </c>
    </row>
    <row r="497" spans="1:9">
      <c r="A497" s="2" t="s">
        <v>1027</v>
      </c>
      <c r="B497" s="2" t="s">
        <v>4163</v>
      </c>
      <c r="C497" s="2"/>
      <c r="D497" s="2" t="s">
        <v>4164</v>
      </c>
      <c r="E497" s="2" t="s">
        <v>4165</v>
      </c>
      <c r="F497" s="2" t="s">
        <v>3309</v>
      </c>
      <c r="G497" s="2" t="s">
        <v>27</v>
      </c>
      <c r="H497" s="2">
        <v>6816</v>
      </c>
      <c r="I497" t="s">
        <v>1972</v>
      </c>
    </row>
    <row r="498" spans="1:9">
      <c r="A498" s="2" t="s">
        <v>1029</v>
      </c>
      <c r="B498" s="2" t="s">
        <v>4166</v>
      </c>
      <c r="C498" s="2" t="s">
        <v>4167</v>
      </c>
      <c r="D498" s="2" t="s">
        <v>4168</v>
      </c>
      <c r="E498" s="2" t="s">
        <v>4169</v>
      </c>
      <c r="F498" s="2" t="s">
        <v>2253</v>
      </c>
      <c r="G498" s="2" t="s">
        <v>27</v>
      </c>
      <c r="H498" s="2">
        <v>32590</v>
      </c>
      <c r="I498" t="s">
        <v>1980</v>
      </c>
    </row>
    <row r="499" spans="1:9">
      <c r="A499" s="2" t="s">
        <v>1031</v>
      </c>
      <c r="B499" s="2" t="s">
        <v>4170</v>
      </c>
      <c r="C499" s="2" t="s">
        <v>4171</v>
      </c>
      <c r="D499" s="2" t="s">
        <v>4172</v>
      </c>
      <c r="E499" s="2" t="s">
        <v>4173</v>
      </c>
      <c r="F499" s="2" t="s">
        <v>4174</v>
      </c>
      <c r="G499" s="2" t="s">
        <v>26</v>
      </c>
      <c r="H499" s="2" t="s">
        <v>2112</v>
      </c>
      <c r="I499" t="s">
        <v>1980</v>
      </c>
    </row>
    <row r="500" spans="1:9">
      <c r="A500" s="2" t="s">
        <v>4175</v>
      </c>
      <c r="B500" s="2" t="s">
        <v>4176</v>
      </c>
      <c r="C500" s="2" t="s">
        <v>4177</v>
      </c>
      <c r="D500" s="2" t="s">
        <v>4178</v>
      </c>
      <c r="E500" s="2" t="s">
        <v>4179</v>
      </c>
      <c r="F500" s="2" t="s">
        <v>3264</v>
      </c>
      <c r="G500" s="2" t="s">
        <v>25</v>
      </c>
      <c r="H500" s="2" t="s">
        <v>3265</v>
      </c>
      <c r="I500" t="s">
        <v>1972</v>
      </c>
    </row>
    <row r="501" spans="1:9">
      <c r="A501" s="2" t="s">
        <v>1035</v>
      </c>
      <c r="B501" s="2" t="s">
        <v>4180</v>
      </c>
      <c r="C501" s="2"/>
      <c r="D501" s="2" t="s">
        <v>4181</v>
      </c>
      <c r="E501" s="2" t="s">
        <v>4182</v>
      </c>
      <c r="F501" s="2" t="s">
        <v>2959</v>
      </c>
      <c r="G501" s="2" t="s">
        <v>26</v>
      </c>
      <c r="H501" s="2" t="s">
        <v>2112</v>
      </c>
      <c r="I501" t="s">
        <v>1972</v>
      </c>
    </row>
    <row r="502" spans="1:9">
      <c r="A502" s="2" t="s">
        <v>1037</v>
      </c>
      <c r="B502" s="2" t="s">
        <v>4183</v>
      </c>
      <c r="C502" s="2"/>
      <c r="D502" s="2" t="s">
        <v>4184</v>
      </c>
      <c r="E502" s="2" t="s">
        <v>4185</v>
      </c>
      <c r="F502" s="2" t="s">
        <v>2077</v>
      </c>
      <c r="G502" s="2" t="s">
        <v>27</v>
      </c>
      <c r="H502" s="2">
        <v>49518</v>
      </c>
      <c r="I502" t="s">
        <v>1980</v>
      </c>
    </row>
    <row r="503" spans="1:9">
      <c r="A503" s="2" t="s">
        <v>1039</v>
      </c>
      <c r="B503" s="2" t="s">
        <v>4186</v>
      </c>
      <c r="C503" s="2" t="s">
        <v>4187</v>
      </c>
      <c r="D503" s="2" t="s">
        <v>4188</v>
      </c>
      <c r="E503" s="2" t="s">
        <v>4189</v>
      </c>
      <c r="F503" s="2" t="s">
        <v>3391</v>
      </c>
      <c r="G503" s="2" t="s">
        <v>25</v>
      </c>
      <c r="H503" s="2" t="s">
        <v>3392</v>
      </c>
      <c r="I503" t="s">
        <v>1980</v>
      </c>
    </row>
    <row r="504" spans="1:9">
      <c r="A504" s="2" t="s">
        <v>4190</v>
      </c>
      <c r="B504" s="2" t="s">
        <v>4191</v>
      </c>
      <c r="C504" s="2" t="s">
        <v>4192</v>
      </c>
      <c r="D504" s="2" t="s">
        <v>4193</v>
      </c>
      <c r="E504" s="2" t="s">
        <v>4194</v>
      </c>
      <c r="F504" s="2" t="s">
        <v>2403</v>
      </c>
      <c r="G504" s="2" t="s">
        <v>27</v>
      </c>
      <c r="H504" s="2">
        <v>66160</v>
      </c>
      <c r="I504" t="s">
        <v>1980</v>
      </c>
    </row>
    <row r="505" spans="1:9">
      <c r="A505" s="2" t="s">
        <v>4195</v>
      </c>
      <c r="B505" s="2" t="s">
        <v>4196</v>
      </c>
      <c r="C505" s="2"/>
      <c r="D505" s="2" t="s">
        <v>4197</v>
      </c>
      <c r="E505" s="2" t="s">
        <v>4198</v>
      </c>
      <c r="F505" s="2" t="s">
        <v>4199</v>
      </c>
      <c r="G505" s="2" t="s">
        <v>27</v>
      </c>
      <c r="H505" s="2">
        <v>14905</v>
      </c>
      <c r="I505" t="s">
        <v>1980</v>
      </c>
    </row>
    <row r="506" spans="1:9">
      <c r="A506" s="2" t="s">
        <v>4200</v>
      </c>
      <c r="B506" s="2" t="s">
        <v>4201</v>
      </c>
      <c r="C506" s="2" t="s">
        <v>4202</v>
      </c>
      <c r="D506" s="2" t="s">
        <v>4203</v>
      </c>
      <c r="E506" s="2" t="s">
        <v>4204</v>
      </c>
      <c r="F506" s="2" t="s">
        <v>3147</v>
      </c>
      <c r="G506" s="2" t="s">
        <v>27</v>
      </c>
      <c r="H506" s="2">
        <v>53205</v>
      </c>
      <c r="I506" t="s">
        <v>1972</v>
      </c>
    </row>
    <row r="507" spans="1:9">
      <c r="A507" s="2" t="s">
        <v>1041</v>
      </c>
      <c r="B507" s="2" t="s">
        <v>4205</v>
      </c>
      <c r="C507" s="2" t="s">
        <v>4206</v>
      </c>
      <c r="D507" s="2" t="s">
        <v>4207</v>
      </c>
      <c r="E507" s="2" t="s">
        <v>4208</v>
      </c>
      <c r="F507" s="2" t="s">
        <v>4209</v>
      </c>
      <c r="G507" s="2" t="s">
        <v>27</v>
      </c>
      <c r="H507" s="2">
        <v>27264</v>
      </c>
      <c r="I507" t="s">
        <v>1980</v>
      </c>
    </row>
    <row r="508" spans="1:9">
      <c r="A508" s="2" t="s">
        <v>1043</v>
      </c>
      <c r="B508" s="2" t="s">
        <v>4210</v>
      </c>
      <c r="C508" s="2" t="s">
        <v>4211</v>
      </c>
      <c r="D508" s="2" t="s">
        <v>4212</v>
      </c>
      <c r="E508" s="2" t="s">
        <v>4213</v>
      </c>
      <c r="F508" s="2" t="s">
        <v>2475</v>
      </c>
      <c r="G508" s="2" t="s">
        <v>27</v>
      </c>
      <c r="H508" s="2">
        <v>88546</v>
      </c>
      <c r="I508" t="s">
        <v>1972</v>
      </c>
    </row>
    <row r="509" spans="1:9">
      <c r="A509" s="2" t="s">
        <v>1045</v>
      </c>
      <c r="B509" s="2" t="s">
        <v>4214</v>
      </c>
      <c r="C509" s="2" t="s">
        <v>4215</v>
      </c>
      <c r="D509" s="2" t="s">
        <v>4216</v>
      </c>
      <c r="E509" s="2" t="s">
        <v>4217</v>
      </c>
      <c r="F509" s="2" t="s">
        <v>4218</v>
      </c>
      <c r="G509" s="2" t="s">
        <v>27</v>
      </c>
      <c r="H509" s="2">
        <v>44185</v>
      </c>
      <c r="I509" t="s">
        <v>1972</v>
      </c>
    </row>
    <row r="510" spans="1:9">
      <c r="A510" s="2" t="s">
        <v>1047</v>
      </c>
      <c r="B510" s="2" t="s">
        <v>4219</v>
      </c>
      <c r="C510" s="2" t="s">
        <v>4220</v>
      </c>
      <c r="D510" s="2" t="s">
        <v>4221</v>
      </c>
      <c r="E510" s="2" t="s">
        <v>4222</v>
      </c>
      <c r="F510" s="2" t="s">
        <v>4223</v>
      </c>
      <c r="G510" s="2" t="s">
        <v>26</v>
      </c>
      <c r="H510" s="2" t="s">
        <v>4224</v>
      </c>
      <c r="I510" t="s">
        <v>1980</v>
      </c>
    </row>
    <row r="511" spans="1:9">
      <c r="A511" s="2" t="s">
        <v>1033</v>
      </c>
      <c r="B511" s="2" t="s">
        <v>4225</v>
      </c>
      <c r="C511" s="2" t="s">
        <v>4226</v>
      </c>
      <c r="D511" s="2" t="s">
        <v>4227</v>
      </c>
      <c r="E511" s="2" t="s">
        <v>4228</v>
      </c>
      <c r="F511" s="2" t="s">
        <v>4229</v>
      </c>
      <c r="G511" s="2" t="s">
        <v>26</v>
      </c>
      <c r="H511" s="2" t="s">
        <v>4230</v>
      </c>
      <c r="I511" t="s">
        <v>1972</v>
      </c>
    </row>
    <row r="512" spans="1:9">
      <c r="A512" s="2" t="s">
        <v>1050</v>
      </c>
      <c r="B512" s="2" t="s">
        <v>4231</v>
      </c>
      <c r="C512" s="2" t="s">
        <v>4232</v>
      </c>
      <c r="D512" s="2" t="s">
        <v>4233</v>
      </c>
      <c r="E512" s="2" t="s">
        <v>4234</v>
      </c>
      <c r="F512" s="2" t="s">
        <v>3774</v>
      </c>
      <c r="G512" s="2" t="s">
        <v>26</v>
      </c>
      <c r="H512" s="2" t="s">
        <v>3775</v>
      </c>
      <c r="I512" t="s">
        <v>1972</v>
      </c>
    </row>
    <row r="513" spans="1:9">
      <c r="A513" s="2" t="s">
        <v>1052</v>
      </c>
      <c r="B513" s="2" t="s">
        <v>4235</v>
      </c>
      <c r="C513" s="2" t="s">
        <v>4236</v>
      </c>
      <c r="D513" s="2" t="s">
        <v>4237</v>
      </c>
      <c r="E513" s="2" t="s">
        <v>4238</v>
      </c>
      <c r="F513" s="2" t="s">
        <v>2200</v>
      </c>
      <c r="G513" s="2" t="s">
        <v>27</v>
      </c>
      <c r="H513" s="2">
        <v>35244</v>
      </c>
      <c r="I513" t="s">
        <v>1972</v>
      </c>
    </row>
    <row r="514" spans="1:9">
      <c r="A514" s="2" t="s">
        <v>1054</v>
      </c>
      <c r="B514" s="2" t="s">
        <v>4239</v>
      </c>
      <c r="C514" s="2" t="s">
        <v>4240</v>
      </c>
      <c r="D514" s="2" t="s">
        <v>4241</v>
      </c>
      <c r="E514" s="2" t="s">
        <v>4242</v>
      </c>
      <c r="F514" s="2" t="s">
        <v>4243</v>
      </c>
      <c r="G514" s="2" t="s">
        <v>27</v>
      </c>
      <c r="H514" s="2">
        <v>56372</v>
      </c>
      <c r="I514" t="s">
        <v>1980</v>
      </c>
    </row>
    <row r="515" spans="1:9">
      <c r="A515" s="2" t="s">
        <v>1056</v>
      </c>
      <c r="B515" s="2" t="s">
        <v>4244</v>
      </c>
      <c r="C515" s="2" t="s">
        <v>4245</v>
      </c>
      <c r="D515" s="2"/>
      <c r="E515" s="2" t="s">
        <v>4246</v>
      </c>
      <c r="F515" s="2" t="s">
        <v>2046</v>
      </c>
      <c r="G515" s="2" t="s">
        <v>27</v>
      </c>
      <c r="H515" s="2">
        <v>19191</v>
      </c>
      <c r="I515" t="s">
        <v>1980</v>
      </c>
    </row>
    <row r="516" spans="1:9">
      <c r="A516" s="2" t="s">
        <v>1058</v>
      </c>
      <c r="B516" s="2" t="s">
        <v>4247</v>
      </c>
      <c r="C516" s="2" t="s">
        <v>4248</v>
      </c>
      <c r="D516" s="2" t="s">
        <v>4249</v>
      </c>
      <c r="E516" s="2" t="s">
        <v>4250</v>
      </c>
      <c r="F516" s="2" t="s">
        <v>2848</v>
      </c>
      <c r="G516" s="2" t="s">
        <v>27</v>
      </c>
      <c r="H516" s="2">
        <v>48211</v>
      </c>
      <c r="I516" t="s">
        <v>1972</v>
      </c>
    </row>
    <row r="517" spans="1:9">
      <c r="A517" s="2" t="s">
        <v>1060</v>
      </c>
      <c r="B517" s="2" t="s">
        <v>4251</v>
      </c>
      <c r="C517" s="2" t="s">
        <v>4252</v>
      </c>
      <c r="D517" s="2" t="s">
        <v>4253</v>
      </c>
      <c r="E517" s="2" t="s">
        <v>4254</v>
      </c>
      <c r="F517" s="2" t="s">
        <v>2042</v>
      </c>
      <c r="G517" s="2" t="s">
        <v>27</v>
      </c>
      <c r="H517" s="2">
        <v>63180</v>
      </c>
      <c r="I517" t="s">
        <v>1980</v>
      </c>
    </row>
    <row r="518" spans="1:9">
      <c r="A518" s="2" t="s">
        <v>1062</v>
      </c>
      <c r="B518" s="2" t="s">
        <v>4255</v>
      </c>
      <c r="C518" s="2"/>
      <c r="D518" s="2" t="s">
        <v>4256</v>
      </c>
      <c r="E518" s="2" t="s">
        <v>4257</v>
      </c>
      <c r="F518" s="2" t="s">
        <v>4258</v>
      </c>
      <c r="G518" s="2" t="s">
        <v>27</v>
      </c>
      <c r="H518" s="2">
        <v>12305</v>
      </c>
      <c r="I518" t="s">
        <v>1972</v>
      </c>
    </row>
    <row r="519" spans="1:9">
      <c r="A519" s="2" t="s">
        <v>1064</v>
      </c>
      <c r="B519" s="2" t="s">
        <v>4259</v>
      </c>
      <c r="C519" s="2"/>
      <c r="D519" s="2" t="s">
        <v>4260</v>
      </c>
      <c r="E519" s="2" t="s">
        <v>4261</v>
      </c>
      <c r="F519" s="2" t="s">
        <v>4262</v>
      </c>
      <c r="G519" s="2" t="s">
        <v>27</v>
      </c>
      <c r="H519" s="2">
        <v>33805</v>
      </c>
      <c r="I519" t="s">
        <v>1980</v>
      </c>
    </row>
    <row r="520" spans="1:9">
      <c r="A520" s="2" t="s">
        <v>1066</v>
      </c>
      <c r="B520" s="2" t="s">
        <v>4263</v>
      </c>
      <c r="C520" s="2" t="s">
        <v>4264</v>
      </c>
      <c r="D520" s="2" t="s">
        <v>4265</v>
      </c>
      <c r="E520" s="2" t="s">
        <v>4266</v>
      </c>
      <c r="F520" s="2" t="s">
        <v>4267</v>
      </c>
      <c r="G520" s="2" t="s">
        <v>27</v>
      </c>
      <c r="H520" s="2">
        <v>32941</v>
      </c>
      <c r="I520" t="s">
        <v>1980</v>
      </c>
    </row>
    <row r="521" spans="1:9">
      <c r="A521" s="2" t="s">
        <v>4268</v>
      </c>
      <c r="B521" s="2" t="s">
        <v>4269</v>
      </c>
      <c r="C521" s="2" t="s">
        <v>4270</v>
      </c>
      <c r="D521" s="2" t="s">
        <v>4271</v>
      </c>
      <c r="E521" s="2" t="s">
        <v>4272</v>
      </c>
      <c r="F521" s="2" t="s">
        <v>2056</v>
      </c>
      <c r="G521" s="2" t="s">
        <v>27</v>
      </c>
      <c r="H521" s="2">
        <v>77075</v>
      </c>
      <c r="I521" t="s">
        <v>1980</v>
      </c>
    </row>
    <row r="522" spans="1:9">
      <c r="A522" s="2" t="s">
        <v>1069</v>
      </c>
      <c r="B522" s="2" t="s">
        <v>4273</v>
      </c>
      <c r="C522" s="2" t="s">
        <v>4274</v>
      </c>
      <c r="D522" s="2" t="s">
        <v>4275</v>
      </c>
      <c r="E522" s="2" t="s">
        <v>4276</v>
      </c>
      <c r="F522" s="2" t="s">
        <v>2172</v>
      </c>
      <c r="G522" s="2" t="s">
        <v>27</v>
      </c>
      <c r="H522" s="2">
        <v>70179</v>
      </c>
      <c r="I522" t="s">
        <v>1980</v>
      </c>
    </row>
    <row r="523" spans="1:9">
      <c r="A523" s="2" t="s">
        <v>4277</v>
      </c>
      <c r="B523" s="2" t="s">
        <v>4278</v>
      </c>
      <c r="C523" s="2" t="s">
        <v>4279</v>
      </c>
      <c r="D523" s="2" t="s">
        <v>4280</v>
      </c>
      <c r="E523" s="2" t="s">
        <v>4281</v>
      </c>
      <c r="F523" s="2" t="s">
        <v>2390</v>
      </c>
      <c r="G523" s="2" t="s">
        <v>27</v>
      </c>
      <c r="H523" s="2">
        <v>73142</v>
      </c>
      <c r="I523" t="s">
        <v>1980</v>
      </c>
    </row>
    <row r="524" spans="1:9">
      <c r="A524" s="2" t="s">
        <v>1071</v>
      </c>
      <c r="B524" s="2" t="s">
        <v>4282</v>
      </c>
      <c r="C524" s="2" t="s">
        <v>4283</v>
      </c>
      <c r="D524" s="2" t="s">
        <v>4284</v>
      </c>
      <c r="E524" s="2" t="s">
        <v>4285</v>
      </c>
      <c r="F524" s="2" t="s">
        <v>3536</v>
      </c>
      <c r="G524" s="2" t="s">
        <v>27</v>
      </c>
      <c r="H524" s="2">
        <v>66617</v>
      </c>
      <c r="I524" t="s">
        <v>1980</v>
      </c>
    </row>
    <row r="525" spans="1:9">
      <c r="A525" s="2" t="s">
        <v>1073</v>
      </c>
      <c r="B525" s="2" t="s">
        <v>4286</v>
      </c>
      <c r="C525" s="2" t="s">
        <v>4287</v>
      </c>
      <c r="D525" s="2" t="s">
        <v>4288</v>
      </c>
      <c r="E525" s="2" t="s">
        <v>4289</v>
      </c>
      <c r="F525" s="2" t="s">
        <v>4290</v>
      </c>
      <c r="G525" s="2" t="s">
        <v>26</v>
      </c>
      <c r="H525" s="2" t="s">
        <v>3644</v>
      </c>
      <c r="I525" t="s">
        <v>1980</v>
      </c>
    </row>
    <row r="526" spans="1:9">
      <c r="A526" s="2" t="s">
        <v>1075</v>
      </c>
      <c r="B526" s="2" t="s">
        <v>4291</v>
      </c>
      <c r="C526" s="2"/>
      <c r="D526" s="2" t="s">
        <v>4292</v>
      </c>
      <c r="E526" s="2" t="s">
        <v>4293</v>
      </c>
      <c r="F526" s="2" t="s">
        <v>1991</v>
      </c>
      <c r="G526" s="2" t="s">
        <v>27</v>
      </c>
      <c r="H526" s="2">
        <v>62723</v>
      </c>
      <c r="I526" t="s">
        <v>1980</v>
      </c>
    </row>
    <row r="527" spans="1:9">
      <c r="A527" s="2" t="s">
        <v>1077</v>
      </c>
      <c r="B527" s="2" t="s">
        <v>4294</v>
      </c>
      <c r="C527" s="2"/>
      <c r="D527" s="2" t="s">
        <v>4295</v>
      </c>
      <c r="E527" s="2" t="s">
        <v>4296</v>
      </c>
      <c r="F527" s="2" t="s">
        <v>4297</v>
      </c>
      <c r="G527" s="2" t="s">
        <v>27</v>
      </c>
      <c r="H527" s="2">
        <v>8104</v>
      </c>
      <c r="I527" t="s">
        <v>1972</v>
      </c>
    </row>
    <row r="528" spans="1:9">
      <c r="A528" s="2" t="s">
        <v>1079</v>
      </c>
      <c r="B528" s="2" t="s">
        <v>4298</v>
      </c>
      <c r="C528" s="2" t="s">
        <v>4299</v>
      </c>
      <c r="D528" s="2" t="s">
        <v>4300</v>
      </c>
      <c r="E528" s="2" t="s">
        <v>4301</v>
      </c>
      <c r="F528" s="2" t="s">
        <v>3518</v>
      </c>
      <c r="G528" s="2" t="s">
        <v>27</v>
      </c>
      <c r="H528" s="2">
        <v>98185</v>
      </c>
      <c r="I528" t="s">
        <v>1972</v>
      </c>
    </row>
    <row r="529" spans="1:9">
      <c r="A529" s="2" t="s">
        <v>1081</v>
      </c>
      <c r="B529" s="2" t="s">
        <v>4302</v>
      </c>
      <c r="C529" s="2" t="s">
        <v>4303</v>
      </c>
      <c r="D529" s="2" t="s">
        <v>4304</v>
      </c>
      <c r="E529" s="2" t="s">
        <v>4305</v>
      </c>
      <c r="F529" s="2" t="s">
        <v>2270</v>
      </c>
      <c r="G529" s="2" t="s">
        <v>25</v>
      </c>
      <c r="H529" s="2" t="s">
        <v>2271</v>
      </c>
      <c r="I529" t="s">
        <v>1980</v>
      </c>
    </row>
    <row r="530" spans="1:9">
      <c r="A530" s="2" t="s">
        <v>1083</v>
      </c>
      <c r="B530" s="2" t="s">
        <v>4306</v>
      </c>
      <c r="C530" s="2" t="s">
        <v>4307</v>
      </c>
      <c r="D530" s="2" t="s">
        <v>4308</v>
      </c>
      <c r="E530" s="2" t="s">
        <v>4309</v>
      </c>
      <c r="F530" s="2" t="s">
        <v>4310</v>
      </c>
      <c r="G530" s="2" t="s">
        <v>27</v>
      </c>
      <c r="H530" s="2">
        <v>76711</v>
      </c>
      <c r="I530" t="s">
        <v>1980</v>
      </c>
    </row>
    <row r="531" spans="1:9">
      <c r="A531" s="2" t="s">
        <v>1085</v>
      </c>
      <c r="B531" s="2" t="s">
        <v>4311</v>
      </c>
      <c r="C531" s="2" t="s">
        <v>4312</v>
      </c>
      <c r="D531" s="2" t="s">
        <v>4313</v>
      </c>
      <c r="E531" s="2" t="s">
        <v>4314</v>
      </c>
      <c r="F531" s="2" t="s">
        <v>2033</v>
      </c>
      <c r="G531" s="2" t="s">
        <v>27</v>
      </c>
      <c r="H531" s="2">
        <v>23242</v>
      </c>
      <c r="I531" t="s">
        <v>1980</v>
      </c>
    </row>
    <row r="532" spans="1:9">
      <c r="A532" s="2" t="s">
        <v>1087</v>
      </c>
      <c r="B532" s="2" t="s">
        <v>4315</v>
      </c>
      <c r="C532" s="2" t="s">
        <v>4316</v>
      </c>
      <c r="D532" s="2" t="s">
        <v>4317</v>
      </c>
      <c r="E532" s="2" t="s">
        <v>4318</v>
      </c>
      <c r="F532" s="2" t="s">
        <v>2239</v>
      </c>
      <c r="G532" s="2" t="s">
        <v>27</v>
      </c>
      <c r="H532" s="2">
        <v>43610</v>
      </c>
      <c r="I532" t="s">
        <v>1980</v>
      </c>
    </row>
    <row r="533" spans="1:9">
      <c r="A533" s="2" t="s">
        <v>1089</v>
      </c>
      <c r="B533" s="2" t="s">
        <v>4319</v>
      </c>
      <c r="C533" s="2" t="s">
        <v>4320</v>
      </c>
      <c r="D533" s="2" t="s">
        <v>4321</v>
      </c>
      <c r="E533" s="2" t="s">
        <v>4322</v>
      </c>
      <c r="F533" s="2" t="s">
        <v>2508</v>
      </c>
      <c r="G533" s="2" t="s">
        <v>27</v>
      </c>
      <c r="H533" s="2">
        <v>25705</v>
      </c>
      <c r="I533" t="s">
        <v>1980</v>
      </c>
    </row>
    <row r="534" spans="1:9">
      <c r="A534" s="2" t="s">
        <v>1091</v>
      </c>
      <c r="B534" s="2" t="s">
        <v>4323</v>
      </c>
      <c r="C534" s="2" t="s">
        <v>4324</v>
      </c>
      <c r="D534" s="2" t="s">
        <v>4325</v>
      </c>
      <c r="E534" s="2" t="s">
        <v>4326</v>
      </c>
      <c r="F534" s="2" t="s">
        <v>4327</v>
      </c>
      <c r="G534" s="2" t="s">
        <v>27</v>
      </c>
      <c r="H534" s="2">
        <v>33884</v>
      </c>
      <c r="I534" t="s">
        <v>1972</v>
      </c>
    </row>
    <row r="535" spans="1:9">
      <c r="A535" s="2" t="s">
        <v>1093</v>
      </c>
      <c r="B535" s="2" t="s">
        <v>4328</v>
      </c>
      <c r="C535" s="2"/>
      <c r="D535" s="2" t="s">
        <v>4329</v>
      </c>
      <c r="E535" s="2" t="s">
        <v>4330</v>
      </c>
      <c r="F535" s="2" t="s">
        <v>2353</v>
      </c>
      <c r="G535" s="2" t="s">
        <v>27</v>
      </c>
      <c r="H535" s="2">
        <v>75323</v>
      </c>
      <c r="I535" t="s">
        <v>1980</v>
      </c>
    </row>
    <row r="536" spans="1:9">
      <c r="A536" s="2" t="s">
        <v>1095</v>
      </c>
      <c r="B536" s="2" t="s">
        <v>4331</v>
      </c>
      <c r="C536" s="2" t="s">
        <v>4332</v>
      </c>
      <c r="D536" s="2" t="s">
        <v>4333</v>
      </c>
      <c r="E536" s="2" t="s">
        <v>4334</v>
      </c>
      <c r="F536" s="2" t="s">
        <v>2373</v>
      </c>
      <c r="G536" s="2" t="s">
        <v>26</v>
      </c>
      <c r="H536" s="2" t="s">
        <v>2374</v>
      </c>
      <c r="I536" t="s">
        <v>1972</v>
      </c>
    </row>
    <row r="537" spans="1:9">
      <c r="A537" s="2" t="s">
        <v>1097</v>
      </c>
      <c r="B537" s="2" t="s">
        <v>4335</v>
      </c>
      <c r="C537" s="2"/>
      <c r="D537" s="2" t="s">
        <v>4336</v>
      </c>
      <c r="E537" s="2" t="s">
        <v>4337</v>
      </c>
      <c r="F537" s="2" t="s">
        <v>2627</v>
      </c>
      <c r="G537" s="2" t="s">
        <v>26</v>
      </c>
      <c r="H537" s="2" t="s">
        <v>2572</v>
      </c>
      <c r="I537" t="s">
        <v>1980</v>
      </c>
    </row>
    <row r="538" spans="1:9">
      <c r="A538" s="2" t="s">
        <v>4338</v>
      </c>
      <c r="B538" s="2" t="s">
        <v>4339</v>
      </c>
      <c r="C538" s="2" t="s">
        <v>4340</v>
      </c>
      <c r="D538" s="2" t="s">
        <v>4341</v>
      </c>
      <c r="E538" s="2" t="s">
        <v>4342</v>
      </c>
      <c r="F538" s="2" t="s">
        <v>2315</v>
      </c>
      <c r="G538" s="2" t="s">
        <v>27</v>
      </c>
      <c r="H538" s="2">
        <v>43231</v>
      </c>
      <c r="I538" t="s">
        <v>1980</v>
      </c>
    </row>
    <row r="539" spans="1:9">
      <c r="A539" s="2" t="s">
        <v>1100</v>
      </c>
      <c r="B539" s="2" t="s">
        <v>4343</v>
      </c>
      <c r="C539" s="2" t="s">
        <v>4344</v>
      </c>
      <c r="D539" s="2"/>
      <c r="E539" s="2" t="s">
        <v>4345</v>
      </c>
      <c r="F539" s="2" t="s">
        <v>2582</v>
      </c>
      <c r="G539" s="2" t="s">
        <v>27</v>
      </c>
      <c r="H539" s="2">
        <v>47747</v>
      </c>
      <c r="I539" t="s">
        <v>1972</v>
      </c>
    </row>
    <row r="540" spans="1:9">
      <c r="A540" s="2" t="s">
        <v>1102</v>
      </c>
      <c r="B540" s="2" t="s">
        <v>4346</v>
      </c>
      <c r="C540" s="2" t="s">
        <v>4347</v>
      </c>
      <c r="D540" s="2"/>
      <c r="E540" s="2" t="s">
        <v>4348</v>
      </c>
      <c r="F540" s="2" t="s">
        <v>4349</v>
      </c>
      <c r="G540" s="2" t="s">
        <v>27</v>
      </c>
      <c r="H540" s="2">
        <v>60567</v>
      </c>
      <c r="I540" t="s">
        <v>1972</v>
      </c>
    </row>
    <row r="541" spans="1:9">
      <c r="A541" s="2" t="s">
        <v>1104</v>
      </c>
      <c r="B541" s="2" t="s">
        <v>4350</v>
      </c>
      <c r="C541" s="2" t="s">
        <v>4351</v>
      </c>
      <c r="D541" s="2"/>
      <c r="E541" s="2" t="s">
        <v>4352</v>
      </c>
      <c r="F541" s="2" t="s">
        <v>2150</v>
      </c>
      <c r="G541" s="2" t="s">
        <v>27</v>
      </c>
      <c r="H541" s="2">
        <v>29424</v>
      </c>
      <c r="I541" t="s">
        <v>1980</v>
      </c>
    </row>
    <row r="542" spans="1:9">
      <c r="A542" s="2" t="s">
        <v>1106</v>
      </c>
      <c r="B542" s="2" t="s">
        <v>4353</v>
      </c>
      <c r="C542" s="2" t="s">
        <v>4354</v>
      </c>
      <c r="D542" s="2" t="s">
        <v>4355</v>
      </c>
      <c r="E542" s="2" t="s">
        <v>4356</v>
      </c>
      <c r="F542" s="2" t="s">
        <v>2827</v>
      </c>
      <c r="G542" s="2" t="s">
        <v>27</v>
      </c>
      <c r="H542" s="2">
        <v>48930</v>
      </c>
      <c r="I542" t="s">
        <v>1972</v>
      </c>
    </row>
    <row r="543" spans="1:9">
      <c r="A543" s="2" t="s">
        <v>1108</v>
      </c>
      <c r="B543" s="2" t="s">
        <v>4357</v>
      </c>
      <c r="C543" s="2"/>
      <c r="D543" s="2" t="s">
        <v>4358</v>
      </c>
      <c r="E543" s="2" t="s">
        <v>4359</v>
      </c>
      <c r="F543" s="2" t="s">
        <v>4360</v>
      </c>
      <c r="G543" s="2" t="s">
        <v>26</v>
      </c>
      <c r="H543" s="2" t="s">
        <v>4224</v>
      </c>
      <c r="I543" t="s">
        <v>1972</v>
      </c>
    </row>
    <row r="544" spans="1:9">
      <c r="A544" s="2" t="s">
        <v>1110</v>
      </c>
      <c r="B544" s="2" t="s">
        <v>4361</v>
      </c>
      <c r="C544" s="2" t="s">
        <v>4362</v>
      </c>
      <c r="D544" s="2" t="s">
        <v>4363</v>
      </c>
      <c r="E544" s="2" t="s">
        <v>4364</v>
      </c>
      <c r="F544" s="2" t="s">
        <v>3550</v>
      </c>
      <c r="G544" s="2" t="s">
        <v>27</v>
      </c>
      <c r="H544" s="2">
        <v>71115</v>
      </c>
      <c r="I544" t="s">
        <v>1980</v>
      </c>
    </row>
    <row r="545" spans="1:9">
      <c r="A545" s="2" t="s">
        <v>1112</v>
      </c>
      <c r="B545" s="2" t="s">
        <v>4365</v>
      </c>
      <c r="C545" s="2" t="s">
        <v>4366</v>
      </c>
      <c r="D545" s="2" t="s">
        <v>4367</v>
      </c>
      <c r="E545" s="2" t="s">
        <v>4368</v>
      </c>
      <c r="F545" s="2" t="s">
        <v>2024</v>
      </c>
      <c r="G545" s="2" t="s">
        <v>27</v>
      </c>
      <c r="H545" s="2">
        <v>95194</v>
      </c>
      <c r="I545" t="s">
        <v>1980</v>
      </c>
    </row>
    <row r="546" spans="1:9">
      <c r="A546" s="2" t="s">
        <v>1114</v>
      </c>
      <c r="B546" s="2" t="s">
        <v>4369</v>
      </c>
      <c r="C546" s="2" t="s">
        <v>4370</v>
      </c>
      <c r="D546" s="2" t="s">
        <v>4371</v>
      </c>
      <c r="E546" s="2" t="s">
        <v>4372</v>
      </c>
      <c r="F546" s="2" t="s">
        <v>2046</v>
      </c>
      <c r="G546" s="2" t="s">
        <v>27</v>
      </c>
      <c r="H546" s="2">
        <v>19104</v>
      </c>
      <c r="I546" t="s">
        <v>1980</v>
      </c>
    </row>
    <row r="547" spans="1:9">
      <c r="A547" s="2" t="s">
        <v>1116</v>
      </c>
      <c r="B547" s="2" t="s">
        <v>4373</v>
      </c>
      <c r="C547" s="2" t="s">
        <v>4374</v>
      </c>
      <c r="D547" s="2" t="s">
        <v>4375</v>
      </c>
      <c r="E547" s="2" t="s">
        <v>4376</v>
      </c>
      <c r="F547" s="2" t="s">
        <v>3160</v>
      </c>
      <c r="G547" s="2" t="s">
        <v>25</v>
      </c>
      <c r="H547" s="2" t="s">
        <v>3161</v>
      </c>
      <c r="I547" t="s">
        <v>1980</v>
      </c>
    </row>
    <row r="548" spans="1:9">
      <c r="A548" s="2" t="s">
        <v>1118</v>
      </c>
      <c r="B548" s="2" t="s">
        <v>4377</v>
      </c>
      <c r="C548" s="2"/>
      <c r="D548" s="2" t="s">
        <v>4378</v>
      </c>
      <c r="E548" s="2" t="s">
        <v>4379</v>
      </c>
      <c r="F548" s="2" t="s">
        <v>4380</v>
      </c>
      <c r="G548" s="2" t="s">
        <v>26</v>
      </c>
      <c r="H548" s="2" t="s">
        <v>4381</v>
      </c>
      <c r="I548" t="s">
        <v>1980</v>
      </c>
    </row>
    <row r="549" spans="1:9">
      <c r="A549" s="2" t="s">
        <v>4382</v>
      </c>
      <c r="B549" s="2" t="s">
        <v>4383</v>
      </c>
      <c r="C549" s="2"/>
      <c r="D549" s="2" t="s">
        <v>4384</v>
      </c>
      <c r="E549" s="2" t="s">
        <v>4385</v>
      </c>
      <c r="F549" s="2" t="s">
        <v>3342</v>
      </c>
      <c r="G549" s="2" t="s">
        <v>27</v>
      </c>
      <c r="H549" s="2">
        <v>21229</v>
      </c>
      <c r="I549" t="s">
        <v>1972</v>
      </c>
    </row>
    <row r="550" spans="1:9">
      <c r="A550" s="2" t="s">
        <v>1122</v>
      </c>
      <c r="B550" s="2" t="s">
        <v>4386</v>
      </c>
      <c r="C550" s="2" t="s">
        <v>4387</v>
      </c>
      <c r="D550" s="2" t="s">
        <v>4388</v>
      </c>
      <c r="E550" s="2" t="s">
        <v>4389</v>
      </c>
      <c r="F550" s="2" t="s">
        <v>2390</v>
      </c>
      <c r="G550" s="2" t="s">
        <v>27</v>
      </c>
      <c r="H550" s="2">
        <v>73119</v>
      </c>
      <c r="I550" t="s">
        <v>1972</v>
      </c>
    </row>
    <row r="551" spans="1:9">
      <c r="A551" s="2" t="s">
        <v>1120</v>
      </c>
      <c r="B551" s="2" t="s">
        <v>4390</v>
      </c>
      <c r="C551" s="2" t="s">
        <v>4391</v>
      </c>
      <c r="D551" s="2" t="s">
        <v>4392</v>
      </c>
      <c r="E551" s="2" t="s">
        <v>4393</v>
      </c>
      <c r="F551" s="2" t="s">
        <v>2066</v>
      </c>
      <c r="G551" s="2" t="s">
        <v>27</v>
      </c>
      <c r="H551" s="2">
        <v>10060</v>
      </c>
      <c r="I551" t="s">
        <v>1972</v>
      </c>
    </row>
    <row r="552" spans="1:9">
      <c r="A552" s="2" t="s">
        <v>1125</v>
      </c>
      <c r="B552" s="2" t="s">
        <v>4394</v>
      </c>
      <c r="C552" s="2" t="s">
        <v>4395</v>
      </c>
      <c r="D552" s="2" t="s">
        <v>4396</v>
      </c>
      <c r="E552" s="2" t="s">
        <v>4397</v>
      </c>
      <c r="F552" s="2" t="s">
        <v>2284</v>
      </c>
      <c r="G552" s="2" t="s">
        <v>27</v>
      </c>
      <c r="H552" s="2">
        <v>7112</v>
      </c>
      <c r="I552" t="s">
        <v>1972</v>
      </c>
    </row>
    <row r="553" spans="1:9">
      <c r="A553" s="2" t="s">
        <v>1127</v>
      </c>
      <c r="B553" s="2" t="s">
        <v>4398</v>
      </c>
      <c r="C553" s="2" t="s">
        <v>4399</v>
      </c>
      <c r="D553" s="2" t="s">
        <v>4400</v>
      </c>
      <c r="E553" s="2" t="s">
        <v>4401</v>
      </c>
      <c r="F553" s="2" t="s">
        <v>3703</v>
      </c>
      <c r="G553" s="2" t="s">
        <v>27</v>
      </c>
      <c r="H553" s="2">
        <v>6510</v>
      </c>
      <c r="I553" t="s">
        <v>1980</v>
      </c>
    </row>
    <row r="554" spans="1:9">
      <c r="A554" s="2" t="s">
        <v>1129</v>
      </c>
      <c r="B554" s="2" t="s">
        <v>4402</v>
      </c>
      <c r="C554" s="2" t="s">
        <v>4403</v>
      </c>
      <c r="D554" s="2" t="s">
        <v>4404</v>
      </c>
      <c r="E554" s="2" t="s">
        <v>4405</v>
      </c>
      <c r="F554" s="2" t="s">
        <v>3391</v>
      </c>
      <c r="G554" s="2" t="s">
        <v>25</v>
      </c>
      <c r="H554" s="2" t="s">
        <v>3392</v>
      </c>
      <c r="I554" t="s">
        <v>1972</v>
      </c>
    </row>
    <row r="555" spans="1:9">
      <c r="A555" s="2" t="s">
        <v>1131</v>
      </c>
      <c r="B555" s="2" t="s">
        <v>4406</v>
      </c>
      <c r="C555" s="2" t="s">
        <v>4407</v>
      </c>
      <c r="D555" s="2"/>
      <c r="E555" s="2" t="s">
        <v>4408</v>
      </c>
      <c r="F555" s="2" t="s">
        <v>2239</v>
      </c>
      <c r="G555" s="2" t="s">
        <v>27</v>
      </c>
      <c r="H555" s="2">
        <v>43610</v>
      </c>
      <c r="I555" t="s">
        <v>1980</v>
      </c>
    </row>
    <row r="556" spans="1:9">
      <c r="A556" s="2" t="s">
        <v>1133</v>
      </c>
      <c r="B556" s="2" t="s">
        <v>4409</v>
      </c>
      <c r="C556" s="2"/>
      <c r="D556" s="2" t="s">
        <v>4410</v>
      </c>
      <c r="E556" s="2" t="s">
        <v>4411</v>
      </c>
      <c r="F556" s="2" t="s">
        <v>3190</v>
      </c>
      <c r="G556" s="2" t="s">
        <v>25</v>
      </c>
      <c r="H556" s="2" t="s">
        <v>4412</v>
      </c>
      <c r="I556" t="s">
        <v>1972</v>
      </c>
    </row>
    <row r="557" spans="1:9">
      <c r="A557" s="2" t="s">
        <v>1135</v>
      </c>
      <c r="B557" s="2" t="s">
        <v>4413</v>
      </c>
      <c r="C557" s="2" t="s">
        <v>4414</v>
      </c>
      <c r="D557" s="2" t="s">
        <v>4415</v>
      </c>
      <c r="E557" s="2" t="s">
        <v>4416</v>
      </c>
      <c r="F557" s="2" t="s">
        <v>4417</v>
      </c>
      <c r="G557" s="2" t="s">
        <v>26</v>
      </c>
      <c r="H557" s="2" t="s">
        <v>4418</v>
      </c>
      <c r="I557" t="s">
        <v>1980</v>
      </c>
    </row>
    <row r="558" spans="1:9">
      <c r="A558" s="2" t="s">
        <v>1137</v>
      </c>
      <c r="B558" s="2" t="s">
        <v>4419</v>
      </c>
      <c r="C558" s="2" t="s">
        <v>4420</v>
      </c>
      <c r="D558" s="2"/>
      <c r="E558" s="2" t="s">
        <v>4421</v>
      </c>
      <c r="F558" s="2" t="s">
        <v>3550</v>
      </c>
      <c r="G558" s="2" t="s">
        <v>27</v>
      </c>
      <c r="H558" s="2">
        <v>71161</v>
      </c>
      <c r="I558" t="s">
        <v>1972</v>
      </c>
    </row>
    <row r="559" spans="1:9">
      <c r="A559" s="2" t="s">
        <v>4422</v>
      </c>
      <c r="B559" s="2" t="s">
        <v>4423</v>
      </c>
      <c r="C559" s="2"/>
      <c r="D559" s="2" t="s">
        <v>4424</v>
      </c>
      <c r="E559" s="2" t="s">
        <v>4425</v>
      </c>
      <c r="F559" s="2" t="s">
        <v>4426</v>
      </c>
      <c r="G559" s="2" t="s">
        <v>27</v>
      </c>
      <c r="H559" s="2">
        <v>32835</v>
      </c>
      <c r="I559" t="s">
        <v>1980</v>
      </c>
    </row>
    <row r="560" spans="1:9">
      <c r="A560" s="2" t="s">
        <v>1140</v>
      </c>
      <c r="B560" s="2" t="s">
        <v>4427</v>
      </c>
      <c r="C560" s="2"/>
      <c r="D560" s="2" t="s">
        <v>4428</v>
      </c>
      <c r="E560" s="2" t="s">
        <v>4429</v>
      </c>
      <c r="F560" s="2" t="s">
        <v>3346</v>
      </c>
      <c r="G560" s="2" t="s">
        <v>27</v>
      </c>
      <c r="H560" s="2">
        <v>40515</v>
      </c>
      <c r="I560" t="s">
        <v>1972</v>
      </c>
    </row>
    <row r="561" spans="1:9">
      <c r="A561" s="2" t="s">
        <v>1142</v>
      </c>
      <c r="B561" s="2" t="s">
        <v>4430</v>
      </c>
      <c r="C561" s="2" t="s">
        <v>4431</v>
      </c>
      <c r="D561" s="2" t="s">
        <v>4432</v>
      </c>
      <c r="E561" s="2" t="s">
        <v>4433</v>
      </c>
      <c r="F561" s="2" t="s">
        <v>3147</v>
      </c>
      <c r="G561" s="2" t="s">
        <v>27</v>
      </c>
      <c r="H561" s="2">
        <v>53263</v>
      </c>
      <c r="I561" t="s">
        <v>1972</v>
      </c>
    </row>
    <row r="562" spans="1:9">
      <c r="A562" s="2" t="s">
        <v>1144</v>
      </c>
      <c r="B562" s="2" t="s">
        <v>4434</v>
      </c>
      <c r="C562" s="2"/>
      <c r="D562" s="2" t="s">
        <v>4435</v>
      </c>
      <c r="E562" s="2" t="s">
        <v>4436</v>
      </c>
      <c r="F562" s="2" t="s">
        <v>4437</v>
      </c>
      <c r="G562" s="2" t="s">
        <v>27</v>
      </c>
      <c r="H562" s="2">
        <v>79176</v>
      </c>
      <c r="I562" t="s">
        <v>1972</v>
      </c>
    </row>
    <row r="563" spans="1:9">
      <c r="A563" s="2" t="s">
        <v>1146</v>
      </c>
      <c r="B563" s="2" t="s">
        <v>4438</v>
      </c>
      <c r="C563" s="2"/>
      <c r="D563" s="2" t="s">
        <v>4439</v>
      </c>
      <c r="E563" s="2" t="s">
        <v>4440</v>
      </c>
      <c r="F563" s="2" t="s">
        <v>4441</v>
      </c>
      <c r="G563" s="2" t="s">
        <v>26</v>
      </c>
      <c r="H563" s="2" t="s">
        <v>4442</v>
      </c>
      <c r="I563" t="s">
        <v>1972</v>
      </c>
    </row>
    <row r="564" spans="1:9">
      <c r="A564" s="2" t="s">
        <v>1148</v>
      </c>
      <c r="B564" s="2" t="s">
        <v>4443</v>
      </c>
      <c r="C564" s="2" t="s">
        <v>4444</v>
      </c>
      <c r="D564" s="2" t="s">
        <v>4445</v>
      </c>
      <c r="E564" s="2" t="s">
        <v>4446</v>
      </c>
      <c r="F564" s="2" t="s">
        <v>4447</v>
      </c>
      <c r="G564" s="2" t="s">
        <v>25</v>
      </c>
      <c r="H564" s="2" t="s">
        <v>4448</v>
      </c>
      <c r="I564" t="s">
        <v>1980</v>
      </c>
    </row>
    <row r="565" spans="1:9">
      <c r="A565" s="2" t="s">
        <v>4449</v>
      </c>
      <c r="B565" s="2" t="s">
        <v>4450</v>
      </c>
      <c r="C565" s="2" t="s">
        <v>4451</v>
      </c>
      <c r="D565" s="2" t="s">
        <v>4452</v>
      </c>
      <c r="E565" s="2" t="s">
        <v>4453</v>
      </c>
      <c r="F565" s="2" t="s">
        <v>3075</v>
      </c>
      <c r="G565" s="2" t="s">
        <v>27</v>
      </c>
      <c r="H565" s="2">
        <v>30323</v>
      </c>
      <c r="I565" t="s">
        <v>1980</v>
      </c>
    </row>
    <row r="566" spans="1:9">
      <c r="A566" s="2" t="s">
        <v>1152</v>
      </c>
      <c r="B566" s="2" t="s">
        <v>4454</v>
      </c>
      <c r="C566" s="2" t="s">
        <v>4455</v>
      </c>
      <c r="D566" s="2" t="s">
        <v>4456</v>
      </c>
      <c r="E566" s="2" t="s">
        <v>4457</v>
      </c>
      <c r="F566" s="2" t="s">
        <v>3438</v>
      </c>
      <c r="G566" s="2" t="s">
        <v>27</v>
      </c>
      <c r="H566" s="2">
        <v>37924</v>
      </c>
      <c r="I566" t="s">
        <v>1980</v>
      </c>
    </row>
    <row r="567" spans="1:9">
      <c r="A567" s="2" t="s">
        <v>1154</v>
      </c>
      <c r="B567" s="2" t="s">
        <v>4458</v>
      </c>
      <c r="C567" s="2" t="s">
        <v>4459</v>
      </c>
      <c r="D567" s="2" t="s">
        <v>4460</v>
      </c>
      <c r="E567" s="2" t="s">
        <v>4461</v>
      </c>
      <c r="F567" s="2" t="s">
        <v>3014</v>
      </c>
      <c r="G567" s="2" t="s">
        <v>27</v>
      </c>
      <c r="H567" s="2">
        <v>66225</v>
      </c>
      <c r="I567" t="s">
        <v>1980</v>
      </c>
    </row>
    <row r="568" spans="1:9">
      <c r="A568" s="2" t="s">
        <v>1156</v>
      </c>
      <c r="B568" s="2" t="s">
        <v>4462</v>
      </c>
      <c r="C568" s="2" t="s">
        <v>4463</v>
      </c>
      <c r="D568" s="2" t="s">
        <v>4464</v>
      </c>
      <c r="E568" s="2" t="s">
        <v>4465</v>
      </c>
      <c r="F568" s="2" t="s">
        <v>2219</v>
      </c>
      <c r="G568" s="2" t="s">
        <v>27</v>
      </c>
      <c r="H568" s="2">
        <v>33330</v>
      </c>
      <c r="I568" t="s">
        <v>1972</v>
      </c>
    </row>
    <row r="569" spans="1:9">
      <c r="A569" s="2" t="s">
        <v>1158</v>
      </c>
      <c r="B569" s="2" t="s">
        <v>4466</v>
      </c>
      <c r="C569" s="2"/>
      <c r="D569" s="2" t="s">
        <v>4467</v>
      </c>
      <c r="E569" s="2" t="s">
        <v>4468</v>
      </c>
      <c r="F569" s="2" t="s">
        <v>2105</v>
      </c>
      <c r="G569" s="2" t="s">
        <v>26</v>
      </c>
      <c r="H569" s="2" t="s">
        <v>2106</v>
      </c>
      <c r="I569" t="s">
        <v>1980</v>
      </c>
    </row>
    <row r="570" spans="1:9">
      <c r="A570" s="2" t="s">
        <v>1160</v>
      </c>
      <c r="B570" s="2" t="s">
        <v>4469</v>
      </c>
      <c r="C570" s="2" t="s">
        <v>4470</v>
      </c>
      <c r="D570" s="2" t="s">
        <v>4471</v>
      </c>
      <c r="E570" s="2" t="s">
        <v>4472</v>
      </c>
      <c r="F570" s="2" t="s">
        <v>2414</v>
      </c>
      <c r="G570" s="2" t="s">
        <v>27</v>
      </c>
      <c r="H570" s="2">
        <v>78715</v>
      </c>
      <c r="I570" t="s">
        <v>1972</v>
      </c>
    </row>
    <row r="571" spans="1:9">
      <c r="A571" s="2" t="s">
        <v>4473</v>
      </c>
      <c r="B571" s="2" t="s">
        <v>4474</v>
      </c>
      <c r="C571" s="2" t="s">
        <v>4475</v>
      </c>
      <c r="D571" s="2" t="s">
        <v>4476</v>
      </c>
      <c r="E571" s="2" t="s">
        <v>4477</v>
      </c>
      <c r="F571" s="2" t="s">
        <v>4218</v>
      </c>
      <c r="G571" s="2" t="s">
        <v>27</v>
      </c>
      <c r="H571" s="2">
        <v>44105</v>
      </c>
      <c r="I571" t="s">
        <v>1980</v>
      </c>
    </row>
    <row r="572" spans="1:9">
      <c r="A572" s="2" t="s">
        <v>1163</v>
      </c>
      <c r="B572" s="2" t="s">
        <v>4478</v>
      </c>
      <c r="C572" s="2" t="s">
        <v>4479</v>
      </c>
      <c r="D572" s="2" t="s">
        <v>4480</v>
      </c>
      <c r="E572" s="2" t="s">
        <v>4481</v>
      </c>
      <c r="F572" s="2" t="s">
        <v>4482</v>
      </c>
      <c r="G572" s="2" t="s">
        <v>27</v>
      </c>
      <c r="H572" s="2">
        <v>20784</v>
      </c>
      <c r="I572" t="s">
        <v>1980</v>
      </c>
    </row>
    <row r="573" spans="1:9">
      <c r="A573" s="2" t="s">
        <v>1165</v>
      </c>
      <c r="B573" s="2" t="s">
        <v>4483</v>
      </c>
      <c r="C573" s="2" t="s">
        <v>4484</v>
      </c>
      <c r="D573" s="2" t="s">
        <v>4485</v>
      </c>
      <c r="E573" s="2" t="s">
        <v>4486</v>
      </c>
      <c r="F573" s="2" t="s">
        <v>4487</v>
      </c>
      <c r="G573" s="2" t="s">
        <v>25</v>
      </c>
      <c r="H573" s="2" t="s">
        <v>4488</v>
      </c>
      <c r="I573" t="s">
        <v>1980</v>
      </c>
    </row>
    <row r="574" spans="1:9">
      <c r="A574" s="2" t="s">
        <v>1167</v>
      </c>
      <c r="B574" s="2" t="s">
        <v>4489</v>
      </c>
      <c r="C574" s="2"/>
      <c r="D574" s="2"/>
      <c r="E574" s="2" t="s">
        <v>4490</v>
      </c>
      <c r="F574" s="2" t="s">
        <v>2973</v>
      </c>
      <c r="G574" s="2" t="s">
        <v>27</v>
      </c>
      <c r="H574" s="2">
        <v>91103</v>
      </c>
      <c r="I574" t="s">
        <v>1972</v>
      </c>
    </row>
    <row r="575" spans="1:9">
      <c r="A575" s="2" t="s">
        <v>1169</v>
      </c>
      <c r="B575" s="2" t="s">
        <v>4491</v>
      </c>
      <c r="C575" s="2" t="s">
        <v>4492</v>
      </c>
      <c r="D575" s="2" t="s">
        <v>4493</v>
      </c>
      <c r="E575" s="2" t="s">
        <v>4494</v>
      </c>
      <c r="F575" s="2" t="s">
        <v>3550</v>
      </c>
      <c r="G575" s="2" t="s">
        <v>27</v>
      </c>
      <c r="H575" s="2">
        <v>71161</v>
      </c>
      <c r="I575" t="s">
        <v>1980</v>
      </c>
    </row>
    <row r="576" spans="1:9">
      <c r="A576" s="2" t="s">
        <v>1171</v>
      </c>
      <c r="B576" s="2" t="s">
        <v>4495</v>
      </c>
      <c r="C576" s="2" t="s">
        <v>4496</v>
      </c>
      <c r="D576" s="2"/>
      <c r="E576" s="2" t="s">
        <v>4497</v>
      </c>
      <c r="F576" s="2" t="s">
        <v>2253</v>
      </c>
      <c r="G576" s="2" t="s">
        <v>27</v>
      </c>
      <c r="H576" s="2">
        <v>32590</v>
      </c>
      <c r="I576" t="s">
        <v>1972</v>
      </c>
    </row>
    <row r="577" spans="1:9">
      <c r="A577" s="2" t="s">
        <v>1173</v>
      </c>
      <c r="B577" s="2" t="s">
        <v>4498</v>
      </c>
      <c r="C577" s="2" t="s">
        <v>4499</v>
      </c>
      <c r="D577" s="2" t="s">
        <v>4500</v>
      </c>
      <c r="E577" s="2" t="s">
        <v>4501</v>
      </c>
      <c r="F577" s="2" t="s">
        <v>2015</v>
      </c>
      <c r="G577" s="2" t="s">
        <v>27</v>
      </c>
      <c r="H577" s="2">
        <v>90035</v>
      </c>
      <c r="I577" t="s">
        <v>1980</v>
      </c>
    </row>
    <row r="578" spans="1:9">
      <c r="A578" s="2" t="s">
        <v>1175</v>
      </c>
      <c r="B578" s="2" t="s">
        <v>4502</v>
      </c>
      <c r="C578" s="2" t="s">
        <v>4503</v>
      </c>
      <c r="D578" s="2" t="s">
        <v>4504</v>
      </c>
      <c r="E578" s="2" t="s">
        <v>4505</v>
      </c>
      <c r="F578" s="2" t="s">
        <v>4506</v>
      </c>
      <c r="G578" s="2" t="s">
        <v>27</v>
      </c>
      <c r="H578" s="2">
        <v>27705</v>
      </c>
      <c r="I578" t="s">
        <v>1980</v>
      </c>
    </row>
    <row r="579" spans="1:9">
      <c r="A579" s="2" t="s">
        <v>1150</v>
      </c>
      <c r="B579" s="2" t="s">
        <v>4507</v>
      </c>
      <c r="C579" s="2" t="s">
        <v>4508</v>
      </c>
      <c r="D579" s="2"/>
      <c r="E579" s="2" t="s">
        <v>4509</v>
      </c>
      <c r="F579" s="2" t="s">
        <v>4510</v>
      </c>
      <c r="G579" s="2" t="s">
        <v>25</v>
      </c>
      <c r="H579" s="2" t="s">
        <v>4511</v>
      </c>
      <c r="I579" t="s">
        <v>1980</v>
      </c>
    </row>
    <row r="580" spans="1:9">
      <c r="A580" s="2" t="s">
        <v>1178</v>
      </c>
      <c r="B580" s="2" t="s">
        <v>4512</v>
      </c>
      <c r="C580" s="2" t="s">
        <v>4513</v>
      </c>
      <c r="D580" s="2" t="s">
        <v>4514</v>
      </c>
      <c r="E580" s="2" t="s">
        <v>4515</v>
      </c>
      <c r="F580" s="2" t="s">
        <v>4516</v>
      </c>
      <c r="G580" s="2" t="s">
        <v>26</v>
      </c>
      <c r="H580" s="2" t="s">
        <v>4517</v>
      </c>
      <c r="I580" t="s">
        <v>1980</v>
      </c>
    </row>
    <row r="581" spans="1:9">
      <c r="A581" s="2" t="s">
        <v>4518</v>
      </c>
      <c r="B581" s="2" t="s">
        <v>4519</v>
      </c>
      <c r="C581" s="2" t="s">
        <v>4520</v>
      </c>
      <c r="D581" s="2" t="s">
        <v>4521</v>
      </c>
      <c r="E581" s="2" t="s">
        <v>4522</v>
      </c>
      <c r="F581" s="2" t="s">
        <v>4441</v>
      </c>
      <c r="G581" s="2" t="s">
        <v>26</v>
      </c>
      <c r="H581" s="2" t="s">
        <v>4442</v>
      </c>
      <c r="I581" t="s">
        <v>1980</v>
      </c>
    </row>
    <row r="582" spans="1:9">
      <c r="A582" s="2" t="s">
        <v>1180</v>
      </c>
      <c r="B582" s="2" t="s">
        <v>4523</v>
      </c>
      <c r="C582" s="2" t="s">
        <v>4524</v>
      </c>
      <c r="D582" s="2" t="s">
        <v>4525</v>
      </c>
      <c r="E582" s="2" t="s">
        <v>4526</v>
      </c>
      <c r="F582" s="2" t="s">
        <v>2785</v>
      </c>
      <c r="G582" s="2" t="s">
        <v>27</v>
      </c>
      <c r="H582" s="2">
        <v>90605</v>
      </c>
      <c r="I582" t="s">
        <v>1972</v>
      </c>
    </row>
    <row r="583" spans="1:9">
      <c r="A583" s="2" t="s">
        <v>1182</v>
      </c>
      <c r="B583" s="2" t="s">
        <v>4527</v>
      </c>
      <c r="C583" s="2" t="s">
        <v>4528</v>
      </c>
      <c r="D583" s="2"/>
      <c r="E583" s="2" t="s">
        <v>4529</v>
      </c>
      <c r="F583" s="2" t="s">
        <v>2200</v>
      </c>
      <c r="G583" s="2" t="s">
        <v>25</v>
      </c>
      <c r="H583" s="2" t="s">
        <v>2513</v>
      </c>
      <c r="I583" t="s">
        <v>1972</v>
      </c>
    </row>
    <row r="584" spans="1:9">
      <c r="A584" s="2" t="s">
        <v>1184</v>
      </c>
      <c r="B584" s="2" t="s">
        <v>4530</v>
      </c>
      <c r="C584" s="2" t="s">
        <v>4531</v>
      </c>
      <c r="D584" s="2" t="s">
        <v>4532</v>
      </c>
      <c r="E584" s="2" t="s">
        <v>4533</v>
      </c>
      <c r="F584" s="2" t="s">
        <v>2033</v>
      </c>
      <c r="G584" s="2" t="s">
        <v>27</v>
      </c>
      <c r="H584" s="2">
        <v>23237</v>
      </c>
      <c r="I584" t="s">
        <v>1980</v>
      </c>
    </row>
    <row r="585" spans="1:9">
      <c r="A585" s="2" t="s">
        <v>1186</v>
      </c>
      <c r="B585" s="2" t="s">
        <v>4534</v>
      </c>
      <c r="C585" s="2" t="s">
        <v>4535</v>
      </c>
      <c r="D585" s="2" t="s">
        <v>4536</v>
      </c>
      <c r="E585" s="2" t="s">
        <v>4537</v>
      </c>
      <c r="F585" s="2" t="s">
        <v>4099</v>
      </c>
      <c r="G585" s="2" t="s">
        <v>27</v>
      </c>
      <c r="H585" s="2">
        <v>20167</v>
      </c>
      <c r="I585" t="s">
        <v>1972</v>
      </c>
    </row>
    <row r="586" spans="1:9">
      <c r="A586" s="2" t="s">
        <v>1188</v>
      </c>
      <c r="B586" s="2" t="s">
        <v>4538</v>
      </c>
      <c r="C586" s="2" t="s">
        <v>4539</v>
      </c>
      <c r="D586" s="2" t="s">
        <v>4540</v>
      </c>
      <c r="E586" s="2" t="s">
        <v>4541</v>
      </c>
      <c r="F586" s="2" t="s">
        <v>2652</v>
      </c>
      <c r="G586" s="2" t="s">
        <v>27</v>
      </c>
      <c r="H586" s="2">
        <v>89706</v>
      </c>
      <c r="I586" t="s">
        <v>1980</v>
      </c>
    </row>
    <row r="587" spans="1:9">
      <c r="A587" s="2" t="s">
        <v>4542</v>
      </c>
      <c r="B587" s="2" t="s">
        <v>4543</v>
      </c>
      <c r="C587" s="2" t="s">
        <v>4544</v>
      </c>
      <c r="D587" s="2" t="s">
        <v>4545</v>
      </c>
      <c r="E587" s="2" t="s">
        <v>4546</v>
      </c>
      <c r="F587" s="2" t="s">
        <v>2700</v>
      </c>
      <c r="G587" s="2" t="s">
        <v>26</v>
      </c>
      <c r="H587" s="2" t="s">
        <v>2701</v>
      </c>
      <c r="I587" t="s">
        <v>1972</v>
      </c>
    </row>
    <row r="588" spans="1:9">
      <c r="A588" s="2" t="s">
        <v>1192</v>
      </c>
      <c r="B588" s="2" t="s">
        <v>4547</v>
      </c>
      <c r="C588" s="2"/>
      <c r="D588" s="2" t="s">
        <v>4548</v>
      </c>
      <c r="E588" s="2" t="s">
        <v>4549</v>
      </c>
      <c r="F588" s="2" t="s">
        <v>2261</v>
      </c>
      <c r="G588" s="2" t="s">
        <v>27</v>
      </c>
      <c r="H588" s="2">
        <v>55123</v>
      </c>
      <c r="I588" t="s">
        <v>1980</v>
      </c>
    </row>
    <row r="589" spans="1:9">
      <c r="A589" s="2" t="s">
        <v>1194</v>
      </c>
      <c r="B589" s="2" t="s">
        <v>4550</v>
      </c>
      <c r="C589" s="2" t="s">
        <v>4551</v>
      </c>
      <c r="D589" s="2"/>
      <c r="E589" s="2" t="s">
        <v>4552</v>
      </c>
      <c r="F589" s="2" t="s">
        <v>2594</v>
      </c>
      <c r="G589" s="2" t="s">
        <v>27</v>
      </c>
      <c r="H589" s="2">
        <v>35895</v>
      </c>
      <c r="I589" t="s">
        <v>1972</v>
      </c>
    </row>
    <row r="590" spans="1:9">
      <c r="A590" s="2" t="s">
        <v>1196</v>
      </c>
      <c r="B590" s="2" t="s">
        <v>4553</v>
      </c>
      <c r="C590" s="2" t="s">
        <v>4554</v>
      </c>
      <c r="D590" s="2" t="s">
        <v>4555</v>
      </c>
      <c r="E590" s="2" t="s">
        <v>4556</v>
      </c>
      <c r="F590" s="2" t="s">
        <v>2475</v>
      </c>
      <c r="G590" s="2" t="s">
        <v>27</v>
      </c>
      <c r="H590" s="2">
        <v>88553</v>
      </c>
      <c r="I590" t="s">
        <v>1972</v>
      </c>
    </row>
    <row r="591" spans="1:9">
      <c r="A591" s="2" t="s">
        <v>1198</v>
      </c>
      <c r="B591" s="2" t="s">
        <v>4557</v>
      </c>
      <c r="C591" s="2" t="s">
        <v>4558</v>
      </c>
      <c r="D591" s="2"/>
      <c r="E591" s="2" t="s">
        <v>4559</v>
      </c>
      <c r="F591" s="2" t="s">
        <v>4560</v>
      </c>
      <c r="G591" s="2" t="s">
        <v>27</v>
      </c>
      <c r="H591" s="2">
        <v>30033</v>
      </c>
      <c r="I591" t="s">
        <v>1980</v>
      </c>
    </row>
    <row r="592" spans="1:9">
      <c r="A592" s="2" t="s">
        <v>1200</v>
      </c>
      <c r="B592" s="2" t="s">
        <v>4561</v>
      </c>
      <c r="C592" s="2" t="s">
        <v>4562</v>
      </c>
      <c r="D592" s="2" t="s">
        <v>4563</v>
      </c>
      <c r="E592" s="2" t="s">
        <v>4564</v>
      </c>
      <c r="F592" s="2" t="s">
        <v>2643</v>
      </c>
      <c r="G592" s="2" t="s">
        <v>27</v>
      </c>
      <c r="H592" s="2">
        <v>92668</v>
      </c>
      <c r="I592" t="s">
        <v>1972</v>
      </c>
    </row>
    <row r="593" spans="1:9">
      <c r="A593" s="2" t="s">
        <v>1202</v>
      </c>
      <c r="B593" s="2" t="s">
        <v>4565</v>
      </c>
      <c r="C593" s="2" t="s">
        <v>4566</v>
      </c>
      <c r="D593" s="2"/>
      <c r="E593" s="2" t="s">
        <v>4567</v>
      </c>
      <c r="F593" s="2" t="s">
        <v>4568</v>
      </c>
      <c r="G593" s="2" t="s">
        <v>27</v>
      </c>
      <c r="H593" s="2">
        <v>92648</v>
      </c>
      <c r="I593" t="s">
        <v>1972</v>
      </c>
    </row>
    <row r="594" spans="1:9">
      <c r="A594" s="2" t="s">
        <v>1204</v>
      </c>
      <c r="B594" s="2" t="s">
        <v>4569</v>
      </c>
      <c r="C594" s="2"/>
      <c r="D594" s="2" t="s">
        <v>4570</v>
      </c>
      <c r="E594" s="2" t="s">
        <v>4571</v>
      </c>
      <c r="F594" s="2" t="s">
        <v>3147</v>
      </c>
      <c r="G594" s="2" t="s">
        <v>27</v>
      </c>
      <c r="H594" s="2">
        <v>53285</v>
      </c>
      <c r="I594" t="s">
        <v>1980</v>
      </c>
    </row>
    <row r="595" spans="1:9">
      <c r="A595" s="2" t="s">
        <v>1190</v>
      </c>
      <c r="B595" s="2" t="s">
        <v>4572</v>
      </c>
      <c r="C595" s="2" t="s">
        <v>4573</v>
      </c>
      <c r="D595" s="2"/>
      <c r="E595" s="2" t="s">
        <v>4574</v>
      </c>
      <c r="F595" s="2" t="s">
        <v>2144</v>
      </c>
      <c r="G595" s="2" t="s">
        <v>25</v>
      </c>
      <c r="H595" s="2" t="s">
        <v>2145</v>
      </c>
      <c r="I595" t="s">
        <v>1972</v>
      </c>
    </row>
    <row r="596" spans="1:9">
      <c r="A596" s="2" t="s">
        <v>1207</v>
      </c>
      <c r="B596" s="2" t="s">
        <v>4575</v>
      </c>
      <c r="C596" s="2" t="s">
        <v>4576</v>
      </c>
      <c r="D596" s="2" t="s">
        <v>4577</v>
      </c>
      <c r="E596" s="2" t="s">
        <v>4578</v>
      </c>
      <c r="F596" s="2" t="s">
        <v>2705</v>
      </c>
      <c r="G596" s="2" t="s">
        <v>27</v>
      </c>
      <c r="H596" s="2">
        <v>37416</v>
      </c>
      <c r="I596" t="s">
        <v>1980</v>
      </c>
    </row>
    <row r="597" spans="1:9">
      <c r="A597" s="2" t="s">
        <v>1209</v>
      </c>
      <c r="B597" s="2" t="s">
        <v>4579</v>
      </c>
      <c r="C597" s="2"/>
      <c r="D597" s="2"/>
      <c r="E597" s="2" t="s">
        <v>4580</v>
      </c>
      <c r="F597" s="2" t="s">
        <v>4581</v>
      </c>
      <c r="G597" s="2" t="s">
        <v>25</v>
      </c>
      <c r="H597" s="2" t="s">
        <v>4582</v>
      </c>
      <c r="I597" t="s">
        <v>1980</v>
      </c>
    </row>
    <row r="598" spans="1:9">
      <c r="A598" s="2" t="s">
        <v>1211</v>
      </c>
      <c r="B598" s="2" t="s">
        <v>4583</v>
      </c>
      <c r="C598" s="2" t="s">
        <v>4584</v>
      </c>
      <c r="D598" s="2" t="s">
        <v>4585</v>
      </c>
      <c r="E598" s="2" t="s">
        <v>4586</v>
      </c>
      <c r="F598" s="2" t="s">
        <v>2315</v>
      </c>
      <c r="G598" s="2" t="s">
        <v>27</v>
      </c>
      <c r="H598" s="2">
        <v>43268</v>
      </c>
      <c r="I598" t="s">
        <v>1980</v>
      </c>
    </row>
    <row r="599" spans="1:9">
      <c r="A599" s="2" t="s">
        <v>1213</v>
      </c>
      <c r="B599" s="2" t="s">
        <v>4587</v>
      </c>
      <c r="C599" s="2" t="s">
        <v>4588</v>
      </c>
      <c r="D599" s="2" t="s">
        <v>4589</v>
      </c>
      <c r="E599" s="2" t="s">
        <v>4590</v>
      </c>
      <c r="F599" s="2" t="s">
        <v>2973</v>
      </c>
      <c r="G599" s="2" t="s">
        <v>27</v>
      </c>
      <c r="H599" s="2">
        <v>91186</v>
      </c>
      <c r="I599" t="s">
        <v>1972</v>
      </c>
    </row>
    <row r="600" spans="1:9">
      <c r="A600" s="2" t="s">
        <v>1215</v>
      </c>
      <c r="B600" s="2" t="s">
        <v>4591</v>
      </c>
      <c r="C600" s="2" t="s">
        <v>4592</v>
      </c>
      <c r="D600" s="2" t="s">
        <v>4593</v>
      </c>
      <c r="E600" s="2" t="s">
        <v>4594</v>
      </c>
      <c r="F600" s="2" t="s">
        <v>3116</v>
      </c>
      <c r="G600" s="2" t="s">
        <v>27</v>
      </c>
      <c r="H600" s="2">
        <v>94159</v>
      </c>
      <c r="I600" t="s">
        <v>1972</v>
      </c>
    </row>
    <row r="601" spans="1:9">
      <c r="A601" s="2" t="s">
        <v>1217</v>
      </c>
      <c r="B601" s="2" t="s">
        <v>4595</v>
      </c>
      <c r="C601" s="2" t="s">
        <v>4596</v>
      </c>
      <c r="D601" s="2"/>
      <c r="E601" s="2" t="s">
        <v>4597</v>
      </c>
      <c r="F601" s="2" t="s">
        <v>3550</v>
      </c>
      <c r="G601" s="2" t="s">
        <v>27</v>
      </c>
      <c r="H601" s="2">
        <v>71137</v>
      </c>
      <c r="I601" t="s">
        <v>1972</v>
      </c>
    </row>
    <row r="602" spans="1:9">
      <c r="A602" s="2" t="s">
        <v>1219</v>
      </c>
      <c r="B602" s="2" t="s">
        <v>4598</v>
      </c>
      <c r="C602" s="2" t="s">
        <v>4599</v>
      </c>
      <c r="D602" s="2" t="s">
        <v>4600</v>
      </c>
      <c r="E602" s="2" t="s">
        <v>4601</v>
      </c>
      <c r="F602" s="2" t="s">
        <v>2046</v>
      </c>
      <c r="G602" s="2" t="s">
        <v>27</v>
      </c>
      <c r="H602" s="2">
        <v>19141</v>
      </c>
      <c r="I602" t="s">
        <v>1980</v>
      </c>
    </row>
    <row r="603" spans="1:9">
      <c r="A603" s="2" t="s">
        <v>1221</v>
      </c>
      <c r="B603" s="2" t="s">
        <v>4602</v>
      </c>
      <c r="C603" s="2" t="s">
        <v>4603</v>
      </c>
      <c r="D603" s="2" t="s">
        <v>4604</v>
      </c>
      <c r="E603" s="2" t="s">
        <v>4605</v>
      </c>
      <c r="F603" s="2" t="s">
        <v>2037</v>
      </c>
      <c r="G603" s="2" t="s">
        <v>27</v>
      </c>
      <c r="H603" s="2">
        <v>41905</v>
      </c>
      <c r="I603" t="s">
        <v>1972</v>
      </c>
    </row>
    <row r="604" spans="1:9">
      <c r="A604" s="2" t="s">
        <v>1223</v>
      </c>
      <c r="B604" s="2" t="s">
        <v>4606</v>
      </c>
      <c r="C604" s="2" t="s">
        <v>4607</v>
      </c>
      <c r="D604" s="2" t="s">
        <v>4608</v>
      </c>
      <c r="E604" s="2" t="s">
        <v>4609</v>
      </c>
      <c r="F604" s="2" t="s">
        <v>2239</v>
      </c>
      <c r="G604" s="2" t="s">
        <v>27</v>
      </c>
      <c r="H604" s="2">
        <v>43666</v>
      </c>
      <c r="I604" t="s">
        <v>1972</v>
      </c>
    </row>
    <row r="605" spans="1:9">
      <c r="A605" s="2" t="s">
        <v>1225</v>
      </c>
      <c r="B605" s="2" t="s">
        <v>4610</v>
      </c>
      <c r="C605" s="2" t="s">
        <v>4611</v>
      </c>
      <c r="D605" s="2"/>
      <c r="E605" s="2" t="s">
        <v>4612</v>
      </c>
      <c r="F605" s="2" t="s">
        <v>2368</v>
      </c>
      <c r="G605" s="2" t="s">
        <v>27</v>
      </c>
      <c r="H605" s="2">
        <v>80945</v>
      </c>
      <c r="I605" t="s">
        <v>1980</v>
      </c>
    </row>
    <row r="606" spans="1:9">
      <c r="A606" s="2" t="s">
        <v>1227</v>
      </c>
      <c r="B606" s="2" t="s">
        <v>4613</v>
      </c>
      <c r="C606" s="2"/>
      <c r="D606" s="2" t="s">
        <v>4614</v>
      </c>
      <c r="E606" s="2" t="s">
        <v>4615</v>
      </c>
      <c r="F606" s="2" t="s">
        <v>3864</v>
      </c>
      <c r="G606" s="2" t="s">
        <v>26</v>
      </c>
      <c r="H606" s="2" t="s">
        <v>3865</v>
      </c>
      <c r="I606" t="s">
        <v>1980</v>
      </c>
    </row>
    <row r="607" spans="1:9">
      <c r="A607" s="2" t="s">
        <v>1229</v>
      </c>
      <c r="B607" s="2" t="s">
        <v>4616</v>
      </c>
      <c r="C607" s="2" t="s">
        <v>4617</v>
      </c>
      <c r="D607" s="2" t="s">
        <v>4618</v>
      </c>
      <c r="E607" s="2" t="s">
        <v>4619</v>
      </c>
      <c r="F607" s="2" t="s">
        <v>4620</v>
      </c>
      <c r="G607" s="2" t="s">
        <v>27</v>
      </c>
      <c r="H607" s="2">
        <v>15274</v>
      </c>
      <c r="I607" t="s">
        <v>1972</v>
      </c>
    </row>
    <row r="608" spans="1:9">
      <c r="A608" s="2" t="s">
        <v>4621</v>
      </c>
      <c r="B608" s="2" t="s">
        <v>4622</v>
      </c>
      <c r="C608" s="2" t="s">
        <v>4623</v>
      </c>
      <c r="D608" s="2" t="s">
        <v>4624</v>
      </c>
      <c r="E608" s="2" t="s">
        <v>4625</v>
      </c>
      <c r="F608" s="2" t="s">
        <v>3414</v>
      </c>
      <c r="G608" s="2" t="s">
        <v>27</v>
      </c>
      <c r="H608" s="2">
        <v>33411</v>
      </c>
      <c r="I608" t="s">
        <v>1980</v>
      </c>
    </row>
    <row r="609" spans="1:9">
      <c r="A609" s="2" t="s">
        <v>1232</v>
      </c>
      <c r="B609" s="2" t="s">
        <v>4626</v>
      </c>
      <c r="C609" s="2" t="s">
        <v>4627</v>
      </c>
      <c r="D609" s="2" t="s">
        <v>4628</v>
      </c>
      <c r="E609" s="2" t="s">
        <v>4629</v>
      </c>
      <c r="F609" s="2" t="s">
        <v>3550</v>
      </c>
      <c r="G609" s="2" t="s">
        <v>27</v>
      </c>
      <c r="H609" s="2">
        <v>71115</v>
      </c>
      <c r="I609" t="s">
        <v>1972</v>
      </c>
    </row>
    <row r="610" spans="1:9">
      <c r="A610" s="2" t="s">
        <v>1234</v>
      </c>
      <c r="B610" s="2" t="s">
        <v>4630</v>
      </c>
      <c r="C610" s="2"/>
      <c r="D610" s="2"/>
      <c r="E610" s="2" t="s">
        <v>4631</v>
      </c>
      <c r="F610" s="2" t="s">
        <v>4218</v>
      </c>
      <c r="G610" s="2" t="s">
        <v>27</v>
      </c>
      <c r="H610" s="2">
        <v>44105</v>
      </c>
      <c r="I610" t="s">
        <v>1980</v>
      </c>
    </row>
    <row r="611" spans="1:9">
      <c r="A611" s="2" t="s">
        <v>1236</v>
      </c>
      <c r="B611" s="2" t="s">
        <v>4632</v>
      </c>
      <c r="C611" s="2" t="s">
        <v>4633</v>
      </c>
      <c r="D611" s="2" t="s">
        <v>4634</v>
      </c>
      <c r="E611" s="2" t="s">
        <v>4635</v>
      </c>
      <c r="F611" s="2" t="s">
        <v>3147</v>
      </c>
      <c r="G611" s="2" t="s">
        <v>27</v>
      </c>
      <c r="H611" s="2">
        <v>53234</v>
      </c>
      <c r="I611" t="s">
        <v>1972</v>
      </c>
    </row>
    <row r="612" spans="1:9">
      <c r="A612" s="2" t="s">
        <v>1238</v>
      </c>
      <c r="B612" s="2" t="s">
        <v>4636</v>
      </c>
      <c r="C612" s="2" t="s">
        <v>4637</v>
      </c>
      <c r="D612" s="2" t="s">
        <v>4638</v>
      </c>
      <c r="E612" s="2" t="s">
        <v>4639</v>
      </c>
      <c r="F612" s="2" t="s">
        <v>2219</v>
      </c>
      <c r="G612" s="2" t="s">
        <v>27</v>
      </c>
      <c r="H612" s="2">
        <v>33345</v>
      </c>
      <c r="I612" t="s">
        <v>1980</v>
      </c>
    </row>
    <row r="613" spans="1:9">
      <c r="A613" s="2" t="s">
        <v>1240</v>
      </c>
      <c r="B613" s="2" t="s">
        <v>4640</v>
      </c>
      <c r="C613" s="2" t="s">
        <v>4641</v>
      </c>
      <c r="D613" s="2" t="s">
        <v>4642</v>
      </c>
      <c r="E613" s="2" t="s">
        <v>4643</v>
      </c>
      <c r="F613" s="2" t="s">
        <v>3550</v>
      </c>
      <c r="G613" s="2" t="s">
        <v>27</v>
      </c>
      <c r="H613" s="2">
        <v>71105</v>
      </c>
      <c r="I613" t="s">
        <v>1980</v>
      </c>
    </row>
    <row r="614" spans="1:9">
      <c r="A614" s="2" t="s">
        <v>1242</v>
      </c>
      <c r="B614" s="2" t="s">
        <v>4644</v>
      </c>
      <c r="C614" s="2"/>
      <c r="D614" s="2" t="s">
        <v>4645</v>
      </c>
      <c r="E614" s="2" t="s">
        <v>4646</v>
      </c>
      <c r="F614" s="2" t="s">
        <v>2394</v>
      </c>
      <c r="G614" s="2" t="s">
        <v>26</v>
      </c>
      <c r="H614" s="2" t="s">
        <v>2572</v>
      </c>
      <c r="I614" t="s">
        <v>1980</v>
      </c>
    </row>
    <row r="615" spans="1:9">
      <c r="A615" s="2" t="s">
        <v>1244</v>
      </c>
      <c r="B615" s="2" t="s">
        <v>4647</v>
      </c>
      <c r="C615" s="2"/>
      <c r="D615" s="2" t="s">
        <v>4648</v>
      </c>
      <c r="E615" s="2" t="s">
        <v>4649</v>
      </c>
      <c r="F615" s="2" t="s">
        <v>3025</v>
      </c>
      <c r="G615" s="2" t="s">
        <v>27</v>
      </c>
      <c r="H615" s="2">
        <v>94207</v>
      </c>
      <c r="I615" t="s">
        <v>1980</v>
      </c>
    </row>
    <row r="616" spans="1:9">
      <c r="A616" s="2" t="s">
        <v>4650</v>
      </c>
      <c r="B616" s="2" t="s">
        <v>4651</v>
      </c>
      <c r="C616" s="2"/>
      <c r="D616" s="2" t="s">
        <v>4652</v>
      </c>
      <c r="E616" s="2" t="s">
        <v>4653</v>
      </c>
      <c r="F616" s="2" t="s">
        <v>2533</v>
      </c>
      <c r="G616" s="2" t="s">
        <v>27</v>
      </c>
      <c r="H616" s="2">
        <v>37240</v>
      </c>
      <c r="I616" t="s">
        <v>1980</v>
      </c>
    </row>
    <row r="617" spans="1:9">
      <c r="A617" s="2" t="s">
        <v>1247</v>
      </c>
      <c r="B617" s="2" t="s">
        <v>4654</v>
      </c>
      <c r="C617" s="2" t="s">
        <v>4655</v>
      </c>
      <c r="D617" s="2" t="s">
        <v>4656</v>
      </c>
      <c r="E617" s="2" t="s">
        <v>4657</v>
      </c>
      <c r="F617" s="2" t="s">
        <v>2577</v>
      </c>
      <c r="G617" s="2" t="s">
        <v>27</v>
      </c>
      <c r="H617" s="2">
        <v>58122</v>
      </c>
      <c r="I617" t="s">
        <v>1972</v>
      </c>
    </row>
    <row r="618" spans="1:9">
      <c r="A618" s="2" t="s">
        <v>1249</v>
      </c>
      <c r="B618" s="2" t="s">
        <v>4658</v>
      </c>
      <c r="C618" s="2" t="s">
        <v>4659</v>
      </c>
      <c r="D618" s="2" t="s">
        <v>4660</v>
      </c>
      <c r="E618" s="2" t="s">
        <v>4661</v>
      </c>
      <c r="F618" s="2" t="s">
        <v>4662</v>
      </c>
      <c r="G618" s="2" t="s">
        <v>25</v>
      </c>
      <c r="H618" s="2" t="s">
        <v>4663</v>
      </c>
      <c r="I618" t="s">
        <v>1980</v>
      </c>
    </row>
    <row r="619" spans="1:9">
      <c r="A619" s="2" t="s">
        <v>1251</v>
      </c>
      <c r="B619" s="2" t="s">
        <v>4664</v>
      </c>
      <c r="C619" s="2" t="s">
        <v>4665</v>
      </c>
      <c r="D619" s="2" t="s">
        <v>4666</v>
      </c>
      <c r="E619" s="2" t="s">
        <v>4667</v>
      </c>
      <c r="F619" s="2" t="s">
        <v>2843</v>
      </c>
      <c r="G619" s="2" t="s">
        <v>27</v>
      </c>
      <c r="H619" s="2">
        <v>74184</v>
      </c>
      <c r="I619" t="s">
        <v>1980</v>
      </c>
    </row>
    <row r="620" spans="1:9">
      <c r="A620" s="2" t="s">
        <v>1253</v>
      </c>
      <c r="B620" s="2" t="s">
        <v>4668</v>
      </c>
      <c r="C620" s="2" t="s">
        <v>4669</v>
      </c>
      <c r="D620" s="2" t="s">
        <v>4670</v>
      </c>
      <c r="E620" s="2" t="s">
        <v>4671</v>
      </c>
      <c r="F620" s="2" t="s">
        <v>2066</v>
      </c>
      <c r="G620" s="2" t="s">
        <v>27</v>
      </c>
      <c r="H620" s="2">
        <v>10045</v>
      </c>
      <c r="I620" t="s">
        <v>1972</v>
      </c>
    </row>
    <row r="621" spans="1:9">
      <c r="A621" s="2" t="s">
        <v>1255</v>
      </c>
      <c r="B621" s="2" t="s">
        <v>4672</v>
      </c>
      <c r="C621" s="2" t="s">
        <v>4673</v>
      </c>
      <c r="D621" s="2" t="s">
        <v>4674</v>
      </c>
      <c r="E621" s="2" t="s">
        <v>4675</v>
      </c>
      <c r="F621" s="2" t="s">
        <v>4676</v>
      </c>
      <c r="G621" s="2" t="s">
        <v>27</v>
      </c>
      <c r="H621" s="2">
        <v>34642</v>
      </c>
      <c r="I621" t="s">
        <v>1972</v>
      </c>
    </row>
    <row r="622" spans="1:9">
      <c r="A622" s="2" t="s">
        <v>4677</v>
      </c>
      <c r="B622" s="2" t="s">
        <v>4678</v>
      </c>
      <c r="C622" s="2" t="s">
        <v>4679</v>
      </c>
      <c r="D622" s="2" t="s">
        <v>4680</v>
      </c>
      <c r="E622" s="2" t="s">
        <v>4681</v>
      </c>
      <c r="F622" s="2" t="s">
        <v>3943</v>
      </c>
      <c r="G622" s="2" t="s">
        <v>26</v>
      </c>
      <c r="H622" s="2" t="s">
        <v>3944</v>
      </c>
      <c r="I622" t="s">
        <v>1980</v>
      </c>
    </row>
    <row r="623" spans="1:9">
      <c r="A623" s="2" t="s">
        <v>1259</v>
      </c>
      <c r="B623" s="2" t="s">
        <v>4682</v>
      </c>
      <c r="C623" s="2" t="s">
        <v>4683</v>
      </c>
      <c r="D623" s="2" t="s">
        <v>4684</v>
      </c>
      <c r="E623" s="2" t="s">
        <v>4685</v>
      </c>
      <c r="F623" s="2" t="s">
        <v>2051</v>
      </c>
      <c r="G623" s="2" t="s">
        <v>27</v>
      </c>
      <c r="H623" s="2">
        <v>97296</v>
      </c>
      <c r="I623" t="s">
        <v>1980</v>
      </c>
    </row>
    <row r="624" spans="1:9">
      <c r="A624" s="2" t="s">
        <v>1261</v>
      </c>
      <c r="B624" s="2" t="s">
        <v>4686</v>
      </c>
      <c r="C624" s="2" t="s">
        <v>4687</v>
      </c>
      <c r="D624" s="2"/>
      <c r="E624" s="2" t="s">
        <v>4688</v>
      </c>
      <c r="F624" s="2" t="s">
        <v>3396</v>
      </c>
      <c r="G624" s="2" t="s">
        <v>27</v>
      </c>
      <c r="H624" s="2">
        <v>89115</v>
      </c>
      <c r="I624" t="s">
        <v>1980</v>
      </c>
    </row>
    <row r="625" spans="1:9">
      <c r="A625" s="2" t="s">
        <v>1263</v>
      </c>
      <c r="B625" s="2" t="s">
        <v>4689</v>
      </c>
      <c r="C625" s="2"/>
      <c r="D625" s="2" t="s">
        <v>4690</v>
      </c>
      <c r="E625" s="2" t="s">
        <v>4691</v>
      </c>
      <c r="F625" s="2" t="s">
        <v>4692</v>
      </c>
      <c r="G625" s="2" t="s">
        <v>25</v>
      </c>
      <c r="H625" s="2" t="s">
        <v>4693</v>
      </c>
      <c r="I625" t="s">
        <v>1980</v>
      </c>
    </row>
    <row r="626" spans="1:9">
      <c r="A626" s="2" t="s">
        <v>1265</v>
      </c>
      <c r="B626" s="2" t="s">
        <v>4694</v>
      </c>
      <c r="C626" s="2" t="s">
        <v>4695</v>
      </c>
      <c r="D626" s="2"/>
      <c r="E626" s="2" t="s">
        <v>4696</v>
      </c>
      <c r="F626" s="2" t="s">
        <v>4697</v>
      </c>
      <c r="G626" s="2" t="s">
        <v>26</v>
      </c>
      <c r="H626" s="2" t="s">
        <v>4698</v>
      </c>
      <c r="I626" t="s">
        <v>1972</v>
      </c>
    </row>
    <row r="627" spans="1:9">
      <c r="A627" s="2" t="s">
        <v>1267</v>
      </c>
      <c r="B627" s="2" t="s">
        <v>4699</v>
      </c>
      <c r="C627" s="2" t="s">
        <v>4700</v>
      </c>
      <c r="D627" s="2" t="s">
        <v>4701</v>
      </c>
      <c r="E627" s="2" t="s">
        <v>4702</v>
      </c>
      <c r="F627" s="2" t="s">
        <v>3116</v>
      </c>
      <c r="G627" s="2" t="s">
        <v>27</v>
      </c>
      <c r="H627" s="2">
        <v>94159</v>
      </c>
      <c r="I627" t="s">
        <v>1980</v>
      </c>
    </row>
    <row r="628" spans="1:9">
      <c r="A628" s="2" t="s">
        <v>1269</v>
      </c>
      <c r="B628" s="2" t="s">
        <v>4703</v>
      </c>
      <c r="C628" s="2" t="s">
        <v>4704</v>
      </c>
      <c r="D628" s="2" t="s">
        <v>4705</v>
      </c>
      <c r="E628" s="2" t="s">
        <v>4706</v>
      </c>
      <c r="F628" s="2" t="s">
        <v>4620</v>
      </c>
      <c r="G628" s="2" t="s">
        <v>27</v>
      </c>
      <c r="H628" s="2">
        <v>15274</v>
      </c>
      <c r="I628" t="s">
        <v>1980</v>
      </c>
    </row>
    <row r="629" spans="1:9">
      <c r="A629" s="2" t="s">
        <v>1271</v>
      </c>
      <c r="B629" s="2" t="s">
        <v>4707</v>
      </c>
      <c r="C629" s="2" t="s">
        <v>4708</v>
      </c>
      <c r="D629" s="2" t="s">
        <v>4709</v>
      </c>
      <c r="E629" s="2" t="s">
        <v>4710</v>
      </c>
      <c r="F629" s="2" t="s">
        <v>2056</v>
      </c>
      <c r="G629" s="2" t="s">
        <v>27</v>
      </c>
      <c r="H629" s="2">
        <v>77281</v>
      </c>
      <c r="I629" t="s">
        <v>1972</v>
      </c>
    </row>
    <row r="630" spans="1:9">
      <c r="A630" s="2" t="s">
        <v>1273</v>
      </c>
      <c r="B630" s="2" t="s">
        <v>4711</v>
      </c>
      <c r="C630" s="2" t="s">
        <v>4712</v>
      </c>
      <c r="D630" s="2" t="s">
        <v>4713</v>
      </c>
      <c r="E630" s="2" t="s">
        <v>4714</v>
      </c>
      <c r="F630" s="2" t="s">
        <v>4715</v>
      </c>
      <c r="G630" s="2" t="s">
        <v>26</v>
      </c>
      <c r="H630" s="2" t="s">
        <v>2061</v>
      </c>
      <c r="I630" t="s">
        <v>1972</v>
      </c>
    </row>
    <row r="631" spans="1:9">
      <c r="A631" s="2" t="s">
        <v>1257</v>
      </c>
      <c r="B631" s="2" t="s">
        <v>4716</v>
      </c>
      <c r="C631" s="2" t="s">
        <v>4717</v>
      </c>
      <c r="D631" s="2"/>
      <c r="E631" s="2" t="s">
        <v>4718</v>
      </c>
      <c r="F631" s="2" t="s">
        <v>2219</v>
      </c>
      <c r="G631" s="2" t="s">
        <v>27</v>
      </c>
      <c r="H631" s="2">
        <v>33345</v>
      </c>
      <c r="I631" t="s">
        <v>1980</v>
      </c>
    </row>
    <row r="632" spans="1:9">
      <c r="A632" s="2" t="s">
        <v>4719</v>
      </c>
      <c r="B632" s="2" t="s">
        <v>4720</v>
      </c>
      <c r="C632" s="2" t="s">
        <v>4721</v>
      </c>
      <c r="D632" s="2" t="s">
        <v>4722</v>
      </c>
      <c r="E632" s="2" t="s">
        <v>4723</v>
      </c>
      <c r="F632" s="2" t="s">
        <v>3205</v>
      </c>
      <c r="G632" s="2" t="s">
        <v>27</v>
      </c>
      <c r="H632" s="2">
        <v>76210</v>
      </c>
      <c r="I632" t="s">
        <v>1980</v>
      </c>
    </row>
    <row r="633" spans="1:9">
      <c r="A633" s="2" t="s">
        <v>4724</v>
      </c>
      <c r="B633" s="2" t="s">
        <v>4725</v>
      </c>
      <c r="C633" s="2" t="s">
        <v>4726</v>
      </c>
      <c r="D633" s="2" t="s">
        <v>4727</v>
      </c>
      <c r="E633" s="2" t="s">
        <v>4728</v>
      </c>
      <c r="F633" s="2" t="s">
        <v>3992</v>
      </c>
      <c r="G633" s="2" t="s">
        <v>26</v>
      </c>
      <c r="H633" s="2" t="s">
        <v>2798</v>
      </c>
      <c r="I633" t="s">
        <v>1972</v>
      </c>
    </row>
    <row r="634" spans="1:9">
      <c r="A634" s="2" t="s">
        <v>1275</v>
      </c>
      <c r="B634" s="2" t="s">
        <v>4729</v>
      </c>
      <c r="C634" s="2" t="s">
        <v>4730</v>
      </c>
      <c r="D634" s="2" t="s">
        <v>4731</v>
      </c>
      <c r="E634" s="2" t="s">
        <v>4732</v>
      </c>
      <c r="F634" s="2" t="s">
        <v>2015</v>
      </c>
      <c r="G634" s="2" t="s">
        <v>27</v>
      </c>
      <c r="H634" s="2">
        <v>90005</v>
      </c>
      <c r="I634" t="s">
        <v>1980</v>
      </c>
    </row>
    <row r="635" spans="1:9">
      <c r="A635" s="2" t="s">
        <v>1277</v>
      </c>
      <c r="B635" s="2" t="s">
        <v>4733</v>
      </c>
      <c r="C635" s="2" t="s">
        <v>4734</v>
      </c>
      <c r="D635" s="2" t="s">
        <v>4735</v>
      </c>
      <c r="E635" s="2" t="s">
        <v>4736</v>
      </c>
      <c r="F635" s="2" t="s">
        <v>3030</v>
      </c>
      <c r="G635" s="2" t="s">
        <v>27</v>
      </c>
      <c r="H635" s="2">
        <v>18706</v>
      </c>
      <c r="I635" t="s">
        <v>1980</v>
      </c>
    </row>
    <row r="636" spans="1:9">
      <c r="A636" s="2" t="s">
        <v>1279</v>
      </c>
      <c r="B636" s="2" t="s">
        <v>4737</v>
      </c>
      <c r="C636" s="2" t="s">
        <v>4738</v>
      </c>
      <c r="D636" s="2" t="s">
        <v>4739</v>
      </c>
      <c r="E636" s="2" t="s">
        <v>4740</v>
      </c>
      <c r="F636" s="2" t="s">
        <v>3205</v>
      </c>
      <c r="G636" s="2" t="s">
        <v>27</v>
      </c>
      <c r="H636" s="2">
        <v>76205</v>
      </c>
      <c r="I636" t="s">
        <v>1980</v>
      </c>
    </row>
    <row r="637" spans="1:9">
      <c r="A637" s="2" t="s">
        <v>1281</v>
      </c>
      <c r="B637" s="2" t="s">
        <v>4741</v>
      </c>
      <c r="C637" s="2" t="s">
        <v>4742</v>
      </c>
      <c r="D637" s="2" t="s">
        <v>4743</v>
      </c>
      <c r="E637" s="2" t="s">
        <v>4744</v>
      </c>
      <c r="F637" s="2" t="s">
        <v>2983</v>
      </c>
      <c r="G637" s="2" t="s">
        <v>27</v>
      </c>
      <c r="H637" s="2">
        <v>64082</v>
      </c>
      <c r="I637" t="s">
        <v>1972</v>
      </c>
    </row>
    <row r="638" spans="1:9">
      <c r="A638" s="2" t="s">
        <v>1283</v>
      </c>
      <c r="B638" s="2" t="s">
        <v>4745</v>
      </c>
      <c r="C638" s="2" t="s">
        <v>4746</v>
      </c>
      <c r="D638" s="2" t="s">
        <v>4747</v>
      </c>
      <c r="E638" s="2" t="s">
        <v>4748</v>
      </c>
      <c r="F638" s="2" t="s">
        <v>2155</v>
      </c>
      <c r="G638" s="2" t="s">
        <v>27</v>
      </c>
      <c r="H638" s="2">
        <v>72209</v>
      </c>
      <c r="I638" t="s">
        <v>1972</v>
      </c>
    </row>
    <row r="639" spans="1:9">
      <c r="A639" s="2" t="s">
        <v>1285</v>
      </c>
      <c r="B639" s="2" t="s">
        <v>4749</v>
      </c>
      <c r="C639" s="2" t="s">
        <v>4750</v>
      </c>
      <c r="D639" s="2" t="s">
        <v>4751</v>
      </c>
      <c r="E639" s="2" t="s">
        <v>4752</v>
      </c>
      <c r="F639" s="2" t="s">
        <v>4753</v>
      </c>
      <c r="G639" s="2" t="s">
        <v>26</v>
      </c>
      <c r="H639" s="2" t="s">
        <v>2858</v>
      </c>
      <c r="I639" t="s">
        <v>1972</v>
      </c>
    </row>
    <row r="640" spans="1:9">
      <c r="A640" s="2" t="s">
        <v>1287</v>
      </c>
      <c r="B640" s="2" t="s">
        <v>4754</v>
      </c>
      <c r="C640" s="2"/>
      <c r="D640" s="2" t="s">
        <v>4755</v>
      </c>
      <c r="E640" s="2" t="s">
        <v>4756</v>
      </c>
      <c r="F640" s="2" t="s">
        <v>4441</v>
      </c>
      <c r="G640" s="2" t="s">
        <v>26</v>
      </c>
      <c r="H640" s="2" t="s">
        <v>4442</v>
      </c>
      <c r="I640" t="s">
        <v>1972</v>
      </c>
    </row>
    <row r="641" spans="1:9">
      <c r="A641" s="2" t="s">
        <v>1289</v>
      </c>
      <c r="B641" s="2" t="s">
        <v>4757</v>
      </c>
      <c r="C641" s="2" t="s">
        <v>4758</v>
      </c>
      <c r="D641" s="2" t="s">
        <v>4759</v>
      </c>
      <c r="E641" s="2" t="s">
        <v>4760</v>
      </c>
      <c r="F641" s="2" t="s">
        <v>3169</v>
      </c>
      <c r="G641" s="2" t="s">
        <v>27</v>
      </c>
      <c r="H641" s="2">
        <v>16534</v>
      </c>
      <c r="I641" t="s">
        <v>1972</v>
      </c>
    </row>
    <row r="642" spans="1:9">
      <c r="A642" s="2" t="s">
        <v>4761</v>
      </c>
      <c r="B642" s="2" t="s">
        <v>4762</v>
      </c>
      <c r="C642" s="2"/>
      <c r="D642" s="2" t="s">
        <v>4763</v>
      </c>
      <c r="E642" s="2" t="s">
        <v>4764</v>
      </c>
      <c r="F642" s="2" t="s">
        <v>3190</v>
      </c>
      <c r="G642" s="2" t="s">
        <v>25</v>
      </c>
      <c r="H642" s="2" t="s">
        <v>3191</v>
      </c>
      <c r="I642" t="s">
        <v>1980</v>
      </c>
    </row>
    <row r="643" spans="1:9">
      <c r="A643" s="2" t="s">
        <v>1293</v>
      </c>
      <c r="B643" s="2" t="s">
        <v>4765</v>
      </c>
      <c r="C643" s="2" t="s">
        <v>4766</v>
      </c>
      <c r="D643" s="2" t="s">
        <v>4767</v>
      </c>
      <c r="E643" s="2" t="s">
        <v>4768</v>
      </c>
      <c r="F643" s="2" t="s">
        <v>4620</v>
      </c>
      <c r="G643" s="2" t="s">
        <v>27</v>
      </c>
      <c r="H643" s="2">
        <v>15255</v>
      </c>
      <c r="I643" t="s">
        <v>1972</v>
      </c>
    </row>
    <row r="644" spans="1:9">
      <c r="A644" s="2" t="s">
        <v>1295</v>
      </c>
      <c r="B644" s="2" t="s">
        <v>4769</v>
      </c>
      <c r="C644" s="2" t="s">
        <v>4770</v>
      </c>
      <c r="D644" s="2" t="s">
        <v>4771</v>
      </c>
      <c r="E644" s="2" t="s">
        <v>4772</v>
      </c>
      <c r="F644" s="2" t="s">
        <v>4773</v>
      </c>
      <c r="G644" s="2" t="s">
        <v>25</v>
      </c>
      <c r="H644" s="2" t="s">
        <v>4774</v>
      </c>
      <c r="I644" t="s">
        <v>1972</v>
      </c>
    </row>
    <row r="645" spans="1:9">
      <c r="A645" s="2" t="s">
        <v>1297</v>
      </c>
      <c r="B645" s="2" t="s">
        <v>4775</v>
      </c>
      <c r="C645" s="2" t="s">
        <v>4776</v>
      </c>
      <c r="D645" s="2"/>
      <c r="E645" s="2" t="s">
        <v>4777</v>
      </c>
      <c r="F645" s="2" t="s">
        <v>2353</v>
      </c>
      <c r="G645" s="2" t="s">
        <v>27</v>
      </c>
      <c r="H645" s="2">
        <v>75260</v>
      </c>
      <c r="I645" t="s">
        <v>1972</v>
      </c>
    </row>
    <row r="646" spans="1:9">
      <c r="A646" s="2" t="s">
        <v>1299</v>
      </c>
      <c r="B646" s="2" t="s">
        <v>4778</v>
      </c>
      <c r="C646" s="2"/>
      <c r="D646" s="2" t="s">
        <v>4779</v>
      </c>
      <c r="E646" s="2" t="s">
        <v>4780</v>
      </c>
      <c r="F646" s="2" t="s">
        <v>3607</v>
      </c>
      <c r="G646" s="2" t="s">
        <v>27</v>
      </c>
      <c r="H646" s="2">
        <v>33233</v>
      </c>
      <c r="I646" t="s">
        <v>1980</v>
      </c>
    </row>
    <row r="647" spans="1:9">
      <c r="A647" s="2" t="s">
        <v>1301</v>
      </c>
      <c r="B647" s="2" t="s">
        <v>4781</v>
      </c>
      <c r="C647" s="2" t="s">
        <v>4782</v>
      </c>
      <c r="D647" s="2" t="s">
        <v>4783</v>
      </c>
      <c r="E647" s="2" t="s">
        <v>4784</v>
      </c>
      <c r="F647" s="2" t="s">
        <v>4785</v>
      </c>
      <c r="G647" s="2" t="s">
        <v>27</v>
      </c>
      <c r="H647" s="2">
        <v>76905</v>
      </c>
      <c r="I647" t="s">
        <v>1972</v>
      </c>
    </row>
    <row r="648" spans="1:9">
      <c r="A648" s="2" t="s">
        <v>1303</v>
      </c>
      <c r="B648" s="2" t="s">
        <v>4786</v>
      </c>
      <c r="C648" s="2" t="s">
        <v>4787</v>
      </c>
      <c r="D648" s="2" t="s">
        <v>4788</v>
      </c>
      <c r="E648" s="2" t="s">
        <v>4789</v>
      </c>
      <c r="F648" s="2" t="s">
        <v>2907</v>
      </c>
      <c r="G648" s="2" t="s">
        <v>27</v>
      </c>
      <c r="H648" s="2">
        <v>12205</v>
      </c>
      <c r="I648" t="s">
        <v>1972</v>
      </c>
    </row>
    <row r="649" spans="1:9">
      <c r="A649" s="2" t="s">
        <v>1305</v>
      </c>
      <c r="B649" s="2" t="s">
        <v>4790</v>
      </c>
      <c r="C649" s="2" t="s">
        <v>4791</v>
      </c>
      <c r="D649" s="2" t="s">
        <v>4792</v>
      </c>
      <c r="E649" s="2" t="s">
        <v>4793</v>
      </c>
      <c r="F649" s="2" t="s">
        <v>4794</v>
      </c>
      <c r="G649" s="2" t="s">
        <v>25</v>
      </c>
      <c r="H649" s="2" t="s">
        <v>4795</v>
      </c>
      <c r="I649" t="s">
        <v>1972</v>
      </c>
    </row>
    <row r="650" spans="1:9">
      <c r="A650" s="2" t="s">
        <v>1291</v>
      </c>
      <c r="B650" s="2" t="s">
        <v>4796</v>
      </c>
      <c r="C650" s="2" t="s">
        <v>4797</v>
      </c>
      <c r="D650" s="2" t="s">
        <v>4798</v>
      </c>
      <c r="E650" s="2" t="s">
        <v>4799</v>
      </c>
      <c r="F650" s="2" t="s">
        <v>2315</v>
      </c>
      <c r="G650" s="2" t="s">
        <v>27</v>
      </c>
      <c r="H650" s="2">
        <v>43240</v>
      </c>
      <c r="I650" t="s">
        <v>1980</v>
      </c>
    </row>
    <row r="651" spans="1:9">
      <c r="A651" s="2" t="s">
        <v>1308</v>
      </c>
      <c r="B651" s="2" t="s">
        <v>4800</v>
      </c>
      <c r="C651" s="2" t="s">
        <v>4801</v>
      </c>
      <c r="D651" s="2" t="s">
        <v>4802</v>
      </c>
      <c r="E651" s="2" t="s">
        <v>4803</v>
      </c>
      <c r="F651" s="2" t="s">
        <v>4804</v>
      </c>
      <c r="G651" s="2" t="s">
        <v>25</v>
      </c>
      <c r="H651" s="2" t="s">
        <v>4805</v>
      </c>
      <c r="I651" t="s">
        <v>1980</v>
      </c>
    </row>
    <row r="652" spans="1:9">
      <c r="A652" s="2" t="s">
        <v>1310</v>
      </c>
      <c r="B652" s="2" t="s">
        <v>4806</v>
      </c>
      <c r="C652" s="2" t="s">
        <v>4807</v>
      </c>
      <c r="D652" s="2" t="s">
        <v>4808</v>
      </c>
      <c r="E652" s="2" t="s">
        <v>4809</v>
      </c>
      <c r="F652" s="2" t="s">
        <v>2410</v>
      </c>
      <c r="G652" s="2" t="s">
        <v>27</v>
      </c>
      <c r="H652" s="2">
        <v>92883</v>
      </c>
      <c r="I652" t="s">
        <v>1972</v>
      </c>
    </row>
    <row r="653" spans="1:9">
      <c r="A653" s="2" t="s">
        <v>1312</v>
      </c>
      <c r="B653" s="2" t="s">
        <v>4810</v>
      </c>
      <c r="C653" s="2"/>
      <c r="D653" s="2" t="s">
        <v>4811</v>
      </c>
      <c r="E653" s="2" t="s">
        <v>4812</v>
      </c>
      <c r="F653" s="2" t="s">
        <v>2214</v>
      </c>
      <c r="G653" s="2" t="s">
        <v>27</v>
      </c>
      <c r="H653" s="2">
        <v>20436</v>
      </c>
      <c r="I653" t="s">
        <v>1980</v>
      </c>
    </row>
    <row r="654" spans="1:9">
      <c r="A654" s="2" t="s">
        <v>1314</v>
      </c>
      <c r="B654" s="2" t="s">
        <v>4813</v>
      </c>
      <c r="C654" s="2" t="s">
        <v>4814</v>
      </c>
      <c r="D654" s="2"/>
      <c r="E654" s="2" t="s">
        <v>4815</v>
      </c>
      <c r="F654" s="2" t="s">
        <v>4816</v>
      </c>
      <c r="G654" s="2" t="s">
        <v>26</v>
      </c>
      <c r="H654" s="2" t="s">
        <v>1979</v>
      </c>
      <c r="I654" t="s">
        <v>1980</v>
      </c>
    </row>
    <row r="655" spans="1:9">
      <c r="A655" s="2" t="s">
        <v>1316</v>
      </c>
      <c r="B655" s="2" t="s">
        <v>4817</v>
      </c>
      <c r="C655" s="2" t="s">
        <v>4818</v>
      </c>
      <c r="D655" s="2" t="s">
        <v>4819</v>
      </c>
      <c r="E655" s="2" t="s">
        <v>4820</v>
      </c>
      <c r="F655" s="2" t="s">
        <v>2239</v>
      </c>
      <c r="G655" s="2" t="s">
        <v>27</v>
      </c>
      <c r="H655" s="2">
        <v>43610</v>
      </c>
      <c r="I655" t="s">
        <v>1980</v>
      </c>
    </row>
    <row r="656" spans="1:9">
      <c r="A656" s="2" t="s">
        <v>1318</v>
      </c>
      <c r="B656" s="2" t="s">
        <v>4821</v>
      </c>
      <c r="C656" s="2" t="s">
        <v>4822</v>
      </c>
      <c r="D656" s="2" t="s">
        <v>4823</v>
      </c>
      <c r="E656" s="2" t="s">
        <v>4824</v>
      </c>
      <c r="F656" s="2" t="s">
        <v>2214</v>
      </c>
      <c r="G656" s="2" t="s">
        <v>27</v>
      </c>
      <c r="H656" s="2">
        <v>20088</v>
      </c>
      <c r="I656" t="s">
        <v>1980</v>
      </c>
    </row>
    <row r="657" spans="1:9">
      <c r="A657" s="2" t="s">
        <v>1320</v>
      </c>
      <c r="B657" s="2" t="s">
        <v>4825</v>
      </c>
      <c r="C657" s="2" t="s">
        <v>4826</v>
      </c>
      <c r="D657" s="2"/>
      <c r="E657" s="2" t="s">
        <v>4827</v>
      </c>
      <c r="F657" s="2" t="s">
        <v>4828</v>
      </c>
      <c r="G657" s="2" t="s">
        <v>27</v>
      </c>
      <c r="H657" s="2">
        <v>52405</v>
      </c>
      <c r="I657" t="s">
        <v>1972</v>
      </c>
    </row>
    <row r="658" spans="1:9">
      <c r="A658" s="2" t="s">
        <v>1322</v>
      </c>
      <c r="B658" s="2" t="s">
        <v>4829</v>
      </c>
      <c r="C658" s="2" t="s">
        <v>4830</v>
      </c>
      <c r="D658" s="2"/>
      <c r="E658" s="2" t="s">
        <v>4831</v>
      </c>
      <c r="F658" s="2" t="s">
        <v>2122</v>
      </c>
      <c r="G658" s="2" t="s">
        <v>27</v>
      </c>
      <c r="H658" s="2">
        <v>80045</v>
      </c>
      <c r="I658" t="s">
        <v>1980</v>
      </c>
    </row>
    <row r="659" spans="1:9">
      <c r="A659" s="2" t="s">
        <v>1324</v>
      </c>
      <c r="B659" s="2" t="s">
        <v>4832</v>
      </c>
      <c r="C659" s="2" t="s">
        <v>4833</v>
      </c>
      <c r="D659" s="2" t="s">
        <v>4834</v>
      </c>
      <c r="E659" s="2" t="s">
        <v>4835</v>
      </c>
      <c r="F659" s="2" t="s">
        <v>4836</v>
      </c>
      <c r="G659" s="2" t="s">
        <v>27</v>
      </c>
      <c r="H659" s="2">
        <v>94089</v>
      </c>
      <c r="I659" t="s">
        <v>1972</v>
      </c>
    </row>
    <row r="660" spans="1:9">
      <c r="A660" s="2" t="s">
        <v>4837</v>
      </c>
      <c r="B660" s="2" t="s">
        <v>4838</v>
      </c>
      <c r="C660" s="2"/>
      <c r="D660" s="2"/>
      <c r="E660" s="2" t="s">
        <v>4839</v>
      </c>
      <c r="F660" s="2" t="s">
        <v>4380</v>
      </c>
      <c r="G660" s="2" t="s">
        <v>26</v>
      </c>
      <c r="H660" s="2" t="s">
        <v>4381</v>
      </c>
      <c r="I660" t="s">
        <v>1972</v>
      </c>
    </row>
    <row r="661" spans="1:9">
      <c r="A661" s="2" t="s">
        <v>1328</v>
      </c>
      <c r="B661" s="2" t="s">
        <v>4840</v>
      </c>
      <c r="C661" s="2" t="s">
        <v>4841</v>
      </c>
      <c r="D661" s="2" t="s">
        <v>4842</v>
      </c>
      <c r="E661" s="2" t="s">
        <v>4843</v>
      </c>
      <c r="F661" s="2" t="s">
        <v>4844</v>
      </c>
      <c r="G661" s="2" t="s">
        <v>26</v>
      </c>
      <c r="H661" s="2" t="s">
        <v>4442</v>
      </c>
      <c r="I661" t="s">
        <v>1972</v>
      </c>
    </row>
    <row r="662" spans="1:9">
      <c r="A662" s="2" t="s">
        <v>1330</v>
      </c>
      <c r="B662" s="2" t="s">
        <v>4845</v>
      </c>
      <c r="C662" s="2" t="s">
        <v>4846</v>
      </c>
      <c r="D662" s="2" t="s">
        <v>4847</v>
      </c>
      <c r="E662" s="2" t="s">
        <v>4848</v>
      </c>
      <c r="F662" s="2" t="s">
        <v>2827</v>
      </c>
      <c r="G662" s="2" t="s">
        <v>27</v>
      </c>
      <c r="H662" s="2">
        <v>48930</v>
      </c>
      <c r="I662" t="s">
        <v>1980</v>
      </c>
    </row>
    <row r="663" spans="1:9">
      <c r="A663" s="2" t="s">
        <v>1332</v>
      </c>
      <c r="B663" s="2" t="s">
        <v>4849</v>
      </c>
      <c r="C663" s="2" t="s">
        <v>4850</v>
      </c>
      <c r="D663" s="2" t="s">
        <v>4851</v>
      </c>
      <c r="E663" s="2" t="s">
        <v>4852</v>
      </c>
      <c r="F663" s="2" t="s">
        <v>2056</v>
      </c>
      <c r="G663" s="2" t="s">
        <v>27</v>
      </c>
      <c r="H663" s="2">
        <v>77281</v>
      </c>
      <c r="I663" t="s">
        <v>1972</v>
      </c>
    </row>
    <row r="664" spans="1:9">
      <c r="A664" s="2" t="s">
        <v>1334</v>
      </c>
      <c r="B664" s="2" t="s">
        <v>4853</v>
      </c>
      <c r="C664" s="2" t="s">
        <v>4854</v>
      </c>
      <c r="D664" s="2"/>
      <c r="E664" s="2" t="s">
        <v>4855</v>
      </c>
      <c r="F664" s="2" t="s">
        <v>4856</v>
      </c>
      <c r="G664" s="2" t="s">
        <v>27</v>
      </c>
      <c r="H664" s="2">
        <v>37131</v>
      </c>
      <c r="I664" t="s">
        <v>1980</v>
      </c>
    </row>
    <row r="665" spans="1:9">
      <c r="A665" s="2" t="s">
        <v>1336</v>
      </c>
      <c r="B665" s="2" t="s">
        <v>4857</v>
      </c>
      <c r="C665" s="2" t="s">
        <v>4858</v>
      </c>
      <c r="D665" s="2"/>
      <c r="E665" s="2" t="s">
        <v>4859</v>
      </c>
      <c r="F665" s="2" t="s">
        <v>2150</v>
      </c>
      <c r="G665" s="2" t="s">
        <v>27</v>
      </c>
      <c r="H665" s="2">
        <v>25362</v>
      </c>
      <c r="I665" t="s">
        <v>1980</v>
      </c>
    </row>
    <row r="666" spans="1:9">
      <c r="A666" s="2" t="s">
        <v>1338</v>
      </c>
      <c r="B666" s="2" t="s">
        <v>4860</v>
      </c>
      <c r="C666" s="2" t="s">
        <v>4861</v>
      </c>
      <c r="D666" s="2" t="s">
        <v>4862</v>
      </c>
      <c r="E666" s="2" t="s">
        <v>4863</v>
      </c>
      <c r="F666" s="2" t="s">
        <v>3169</v>
      </c>
      <c r="G666" s="2" t="s">
        <v>27</v>
      </c>
      <c r="H666" s="2">
        <v>16534</v>
      </c>
      <c r="I666" t="s">
        <v>1980</v>
      </c>
    </row>
    <row r="667" spans="1:9">
      <c r="A667" s="2" t="s">
        <v>4864</v>
      </c>
      <c r="B667" s="2" t="s">
        <v>4865</v>
      </c>
      <c r="C667" s="2" t="s">
        <v>4866</v>
      </c>
      <c r="D667" s="2" t="s">
        <v>4867</v>
      </c>
      <c r="E667" s="2" t="s">
        <v>4868</v>
      </c>
      <c r="F667" s="2" t="s">
        <v>3883</v>
      </c>
      <c r="G667" s="2" t="s">
        <v>27</v>
      </c>
      <c r="H667" s="2">
        <v>39204</v>
      </c>
      <c r="I667" t="s">
        <v>1972</v>
      </c>
    </row>
    <row r="668" spans="1:9">
      <c r="A668" s="2" t="s">
        <v>1340</v>
      </c>
      <c r="B668" s="2" t="s">
        <v>4869</v>
      </c>
      <c r="C668" s="2" t="s">
        <v>4870</v>
      </c>
      <c r="D668" s="2" t="s">
        <v>4871</v>
      </c>
      <c r="E668" s="2" t="s">
        <v>4872</v>
      </c>
      <c r="F668" s="2" t="s">
        <v>2927</v>
      </c>
      <c r="G668" s="2" t="s">
        <v>27</v>
      </c>
      <c r="H668" s="2">
        <v>79491</v>
      </c>
      <c r="I668" t="s">
        <v>1980</v>
      </c>
    </row>
    <row r="669" spans="1:9">
      <c r="A669" s="2" t="s">
        <v>1342</v>
      </c>
      <c r="B669" s="2" t="s">
        <v>4873</v>
      </c>
      <c r="C669" s="2" t="s">
        <v>4874</v>
      </c>
      <c r="D669" s="2" t="s">
        <v>4875</v>
      </c>
      <c r="E669" s="2" t="s">
        <v>4876</v>
      </c>
      <c r="F669" s="2" t="s">
        <v>4877</v>
      </c>
      <c r="G669" s="2" t="s">
        <v>26</v>
      </c>
      <c r="H669" s="2" t="s">
        <v>2118</v>
      </c>
      <c r="I669" t="s">
        <v>1980</v>
      </c>
    </row>
    <row r="670" spans="1:9">
      <c r="A670" s="2" t="s">
        <v>1326</v>
      </c>
      <c r="B670" s="2" t="s">
        <v>4878</v>
      </c>
      <c r="C670" s="2" t="s">
        <v>4879</v>
      </c>
      <c r="D670" s="2" t="s">
        <v>4880</v>
      </c>
      <c r="E670" s="2" t="s">
        <v>4881</v>
      </c>
      <c r="F670" s="2" t="s">
        <v>4506</v>
      </c>
      <c r="G670" s="2" t="s">
        <v>27</v>
      </c>
      <c r="H670" s="2">
        <v>27717</v>
      </c>
      <c r="I670" t="s">
        <v>1972</v>
      </c>
    </row>
    <row r="671" spans="1:9">
      <c r="A671" s="2" t="s">
        <v>1345</v>
      </c>
      <c r="B671" s="2" t="s">
        <v>4882</v>
      </c>
      <c r="C671" s="2" t="s">
        <v>4883</v>
      </c>
      <c r="D671" s="2" t="s">
        <v>4884</v>
      </c>
      <c r="E671" s="2" t="s">
        <v>4885</v>
      </c>
      <c r="F671" s="2" t="s">
        <v>4886</v>
      </c>
      <c r="G671" s="2" t="s">
        <v>27</v>
      </c>
      <c r="H671" s="2">
        <v>29505</v>
      </c>
      <c r="I671" t="s">
        <v>1980</v>
      </c>
    </row>
    <row r="672" spans="1:9">
      <c r="A672" s="2" t="s">
        <v>1347</v>
      </c>
      <c r="B672" s="2" t="s">
        <v>4887</v>
      </c>
      <c r="C672" s="2" t="s">
        <v>4888</v>
      </c>
      <c r="D672" s="2" t="s">
        <v>4889</v>
      </c>
      <c r="E672" s="2" t="s">
        <v>4890</v>
      </c>
      <c r="F672" s="2" t="s">
        <v>4891</v>
      </c>
      <c r="G672" s="2" t="s">
        <v>27</v>
      </c>
      <c r="H672" s="2">
        <v>13205</v>
      </c>
      <c r="I672" t="s">
        <v>1972</v>
      </c>
    </row>
    <row r="673" spans="1:9">
      <c r="A673" s="2" t="s">
        <v>1349</v>
      </c>
      <c r="B673" s="2" t="s">
        <v>4892</v>
      </c>
      <c r="C673" s="2" t="s">
        <v>4893</v>
      </c>
      <c r="D673" s="2" t="s">
        <v>4894</v>
      </c>
      <c r="E673" s="2" t="s">
        <v>4895</v>
      </c>
      <c r="F673" s="2" t="s">
        <v>3708</v>
      </c>
      <c r="G673" s="2" t="s">
        <v>27</v>
      </c>
      <c r="H673" s="2">
        <v>30245</v>
      </c>
      <c r="I673" t="s">
        <v>1980</v>
      </c>
    </row>
    <row r="674" spans="1:9">
      <c r="A674" s="2" t="s">
        <v>1351</v>
      </c>
      <c r="B674" s="2" t="s">
        <v>4896</v>
      </c>
      <c r="C674" s="2" t="s">
        <v>4897</v>
      </c>
      <c r="D674" s="2"/>
      <c r="E674" s="2" t="s">
        <v>4898</v>
      </c>
      <c r="F674" s="2" t="s">
        <v>2056</v>
      </c>
      <c r="G674" s="2" t="s">
        <v>27</v>
      </c>
      <c r="H674" s="2">
        <v>77070</v>
      </c>
      <c r="I674" t="s">
        <v>1972</v>
      </c>
    </row>
    <row r="675" spans="1:9">
      <c r="A675" s="2" t="s">
        <v>1353</v>
      </c>
      <c r="B675" s="2" t="s">
        <v>4899</v>
      </c>
      <c r="C675" s="2" t="s">
        <v>4900</v>
      </c>
      <c r="D675" s="2" t="s">
        <v>4901</v>
      </c>
      <c r="E675" s="2" t="s">
        <v>4902</v>
      </c>
      <c r="F675" s="2" t="s">
        <v>2403</v>
      </c>
      <c r="G675" s="2" t="s">
        <v>27</v>
      </c>
      <c r="H675" s="2">
        <v>66160</v>
      </c>
      <c r="I675" t="s">
        <v>1972</v>
      </c>
    </row>
    <row r="676" spans="1:9">
      <c r="A676" s="2" t="s">
        <v>1355</v>
      </c>
      <c r="B676" s="2" t="s">
        <v>4903</v>
      </c>
      <c r="C676" s="2" t="s">
        <v>4904</v>
      </c>
      <c r="D676" s="2" t="s">
        <v>4905</v>
      </c>
      <c r="E676" s="2" t="s">
        <v>4906</v>
      </c>
      <c r="F676" s="2" t="s">
        <v>4907</v>
      </c>
      <c r="G676" s="2" t="s">
        <v>27</v>
      </c>
      <c r="H676" s="2">
        <v>34282</v>
      </c>
      <c r="I676" t="s">
        <v>1972</v>
      </c>
    </row>
    <row r="677" spans="1:9">
      <c r="A677" s="2" t="s">
        <v>1357</v>
      </c>
      <c r="B677" s="2" t="s">
        <v>4908</v>
      </c>
      <c r="C677" s="2"/>
      <c r="D677" s="2" t="s">
        <v>4909</v>
      </c>
      <c r="E677" s="2" t="s">
        <v>4910</v>
      </c>
      <c r="F677" s="2" t="s">
        <v>4911</v>
      </c>
      <c r="G677" s="2" t="s">
        <v>27</v>
      </c>
      <c r="H677" s="2">
        <v>18105</v>
      </c>
      <c r="I677" t="s">
        <v>1972</v>
      </c>
    </row>
    <row r="678" spans="1:9">
      <c r="A678" s="2" t="s">
        <v>1359</v>
      </c>
      <c r="B678" s="2" t="s">
        <v>4912</v>
      </c>
      <c r="C678" s="2"/>
      <c r="D678" s="2" t="s">
        <v>4913</v>
      </c>
      <c r="E678" s="2" t="s">
        <v>4914</v>
      </c>
      <c r="F678" s="2" t="s">
        <v>4915</v>
      </c>
      <c r="G678" s="2" t="s">
        <v>27</v>
      </c>
      <c r="H678" s="2">
        <v>23663</v>
      </c>
      <c r="I678" t="s">
        <v>1980</v>
      </c>
    </row>
    <row r="679" spans="1:9">
      <c r="A679" s="2" t="s">
        <v>1361</v>
      </c>
      <c r="B679" s="2" t="s">
        <v>4916</v>
      </c>
      <c r="C679" s="2" t="s">
        <v>4917</v>
      </c>
      <c r="D679" s="2" t="s">
        <v>4918</v>
      </c>
      <c r="E679" s="2" t="s">
        <v>4919</v>
      </c>
      <c r="F679" s="2" t="s">
        <v>3774</v>
      </c>
      <c r="G679" s="2" t="s">
        <v>26</v>
      </c>
      <c r="H679" s="2" t="s">
        <v>3775</v>
      </c>
      <c r="I679" t="s">
        <v>1980</v>
      </c>
    </row>
    <row r="680" spans="1:9">
      <c r="A680" s="2" t="s">
        <v>1363</v>
      </c>
      <c r="B680" s="2" t="s">
        <v>4920</v>
      </c>
      <c r="C680" s="2" t="s">
        <v>4921</v>
      </c>
      <c r="D680" s="2" t="s">
        <v>4922</v>
      </c>
      <c r="E680" s="2" t="s">
        <v>4923</v>
      </c>
      <c r="F680" s="2" t="s">
        <v>4924</v>
      </c>
      <c r="G680" s="2" t="s">
        <v>27</v>
      </c>
      <c r="H680" s="2">
        <v>67260</v>
      </c>
      <c r="I680" t="s">
        <v>1972</v>
      </c>
    </row>
    <row r="681" spans="1:9">
      <c r="A681" s="2" t="s">
        <v>1365</v>
      </c>
      <c r="B681" s="2" t="s">
        <v>4925</v>
      </c>
      <c r="C681" s="2" t="s">
        <v>4926</v>
      </c>
      <c r="D681" s="2" t="s">
        <v>4927</v>
      </c>
      <c r="E681" s="2" t="s">
        <v>4928</v>
      </c>
      <c r="F681" s="2" t="s">
        <v>4794</v>
      </c>
      <c r="G681" s="2" t="s">
        <v>25</v>
      </c>
      <c r="H681" s="2" t="s">
        <v>4795</v>
      </c>
      <c r="I681" t="s">
        <v>1980</v>
      </c>
    </row>
    <row r="682" spans="1:9">
      <c r="A682" s="2" t="s">
        <v>1367</v>
      </c>
      <c r="B682" s="2" t="s">
        <v>4929</v>
      </c>
      <c r="C682" s="2" t="s">
        <v>4930</v>
      </c>
      <c r="D682" s="2"/>
      <c r="E682" s="2" t="s">
        <v>4931</v>
      </c>
      <c r="F682" s="2" t="s">
        <v>3309</v>
      </c>
      <c r="G682" s="2" t="s">
        <v>27</v>
      </c>
      <c r="H682" s="2">
        <v>6816</v>
      </c>
      <c r="I682" t="s">
        <v>1980</v>
      </c>
    </row>
    <row r="683" spans="1:9">
      <c r="A683" s="2" t="s">
        <v>1369</v>
      </c>
      <c r="B683" s="2" t="s">
        <v>4932</v>
      </c>
      <c r="C683" s="2" t="s">
        <v>4933</v>
      </c>
      <c r="D683" s="2" t="s">
        <v>4934</v>
      </c>
      <c r="E683" s="2" t="s">
        <v>4935</v>
      </c>
      <c r="F683" s="2" t="s">
        <v>2227</v>
      </c>
      <c r="G683" s="2" t="s">
        <v>25</v>
      </c>
      <c r="H683" s="2" t="s">
        <v>2228</v>
      </c>
      <c r="I683" t="s">
        <v>1972</v>
      </c>
    </row>
    <row r="684" spans="1:9">
      <c r="A684" s="2" t="s">
        <v>1371</v>
      </c>
      <c r="B684" s="2" t="s">
        <v>4936</v>
      </c>
      <c r="C684" s="2" t="s">
        <v>4937</v>
      </c>
      <c r="D684" s="2" t="s">
        <v>4938</v>
      </c>
      <c r="E684" s="2" t="s">
        <v>4939</v>
      </c>
      <c r="F684" s="2" t="s">
        <v>3514</v>
      </c>
      <c r="G684" s="2" t="s">
        <v>27</v>
      </c>
      <c r="H684" s="2">
        <v>32209</v>
      </c>
      <c r="I684" t="s">
        <v>1972</v>
      </c>
    </row>
    <row r="685" spans="1:9">
      <c r="A685" s="2" t="s">
        <v>1373</v>
      </c>
      <c r="B685" s="2" t="s">
        <v>4940</v>
      </c>
      <c r="C685" s="2" t="s">
        <v>4941</v>
      </c>
      <c r="D685" s="2" t="s">
        <v>4942</v>
      </c>
      <c r="E685" s="2" t="s">
        <v>4943</v>
      </c>
      <c r="F685" s="2" t="s">
        <v>2056</v>
      </c>
      <c r="G685" s="2" t="s">
        <v>27</v>
      </c>
      <c r="H685" s="2">
        <v>77299</v>
      </c>
      <c r="I685" t="s">
        <v>1980</v>
      </c>
    </row>
    <row r="686" spans="1:9">
      <c r="A686" s="2" t="s">
        <v>1375</v>
      </c>
      <c r="B686" s="2" t="s">
        <v>4944</v>
      </c>
      <c r="C686" s="2"/>
      <c r="D686" s="2" t="s">
        <v>4945</v>
      </c>
      <c r="E686" s="2" t="s">
        <v>4946</v>
      </c>
      <c r="F686" s="2" t="s">
        <v>2051</v>
      </c>
      <c r="G686" s="2" t="s">
        <v>27</v>
      </c>
      <c r="H686" s="2">
        <v>97255</v>
      </c>
      <c r="I686" t="s">
        <v>1980</v>
      </c>
    </row>
    <row r="687" spans="1:9">
      <c r="A687" s="2" t="s">
        <v>1377</v>
      </c>
      <c r="B687" s="2" t="s">
        <v>4947</v>
      </c>
      <c r="C687" s="2" t="s">
        <v>4948</v>
      </c>
      <c r="D687" s="2" t="s">
        <v>4949</v>
      </c>
      <c r="E687" s="2" t="s">
        <v>4950</v>
      </c>
      <c r="F687" s="2" t="s">
        <v>2973</v>
      </c>
      <c r="G687" s="2" t="s">
        <v>27</v>
      </c>
      <c r="H687" s="2">
        <v>91186</v>
      </c>
      <c r="I687" t="s">
        <v>1972</v>
      </c>
    </row>
    <row r="688" spans="1:9">
      <c r="A688" s="2" t="s">
        <v>1379</v>
      </c>
      <c r="B688" s="2" t="s">
        <v>4951</v>
      </c>
      <c r="C688" s="2" t="s">
        <v>4952</v>
      </c>
      <c r="D688" s="2" t="s">
        <v>4953</v>
      </c>
      <c r="E688" s="2" t="s">
        <v>4954</v>
      </c>
      <c r="F688" s="2" t="s">
        <v>2599</v>
      </c>
      <c r="G688" s="2" t="s">
        <v>27</v>
      </c>
      <c r="H688" s="2">
        <v>92725</v>
      </c>
      <c r="I688" t="s">
        <v>1972</v>
      </c>
    </row>
    <row r="689" spans="1:9">
      <c r="A689" s="2" t="s">
        <v>1381</v>
      </c>
      <c r="B689" s="2" t="s">
        <v>4955</v>
      </c>
      <c r="C689" s="2" t="s">
        <v>4956</v>
      </c>
      <c r="D689" s="2" t="s">
        <v>4957</v>
      </c>
      <c r="E689" s="2" t="s">
        <v>4958</v>
      </c>
      <c r="F689" s="2" t="s">
        <v>2024</v>
      </c>
      <c r="G689" s="2" t="s">
        <v>27</v>
      </c>
      <c r="H689" s="2">
        <v>95160</v>
      </c>
      <c r="I689" t="s">
        <v>1980</v>
      </c>
    </row>
    <row r="690" spans="1:9">
      <c r="A690" s="2" t="s">
        <v>1383</v>
      </c>
      <c r="B690" s="2" t="s">
        <v>4959</v>
      </c>
      <c r="C690" s="2" t="s">
        <v>4960</v>
      </c>
      <c r="D690" s="2" t="s">
        <v>4961</v>
      </c>
      <c r="E690" s="2" t="s">
        <v>4962</v>
      </c>
      <c r="F690" s="2" t="s">
        <v>4963</v>
      </c>
      <c r="G690" s="2" t="s">
        <v>26</v>
      </c>
      <c r="H690" s="2" t="s">
        <v>2072</v>
      </c>
      <c r="I690" t="s">
        <v>1980</v>
      </c>
    </row>
    <row r="691" spans="1:9">
      <c r="A691" s="2" t="s">
        <v>1385</v>
      </c>
      <c r="B691" s="2" t="s">
        <v>4964</v>
      </c>
      <c r="C691" s="2" t="s">
        <v>4965</v>
      </c>
      <c r="D691" s="2" t="s">
        <v>4966</v>
      </c>
      <c r="E691" s="2" t="s">
        <v>4967</v>
      </c>
      <c r="F691" s="2" t="s">
        <v>2368</v>
      </c>
      <c r="G691" s="2" t="s">
        <v>27</v>
      </c>
      <c r="H691" s="2">
        <v>80935</v>
      </c>
      <c r="I691" t="s">
        <v>1980</v>
      </c>
    </row>
    <row r="692" spans="1:9">
      <c r="A692" s="2" t="s">
        <v>1387</v>
      </c>
      <c r="B692" s="2" t="s">
        <v>4968</v>
      </c>
      <c r="C692" s="2"/>
      <c r="D692" s="2"/>
      <c r="E692" s="2" t="s">
        <v>4969</v>
      </c>
      <c r="F692" s="2" t="s">
        <v>2239</v>
      </c>
      <c r="G692" s="2" t="s">
        <v>27</v>
      </c>
      <c r="H692" s="2">
        <v>43605</v>
      </c>
      <c r="I692" t="s">
        <v>1980</v>
      </c>
    </row>
    <row r="693" spans="1:9">
      <c r="A693" s="2" t="s">
        <v>4970</v>
      </c>
      <c r="B693" s="2" t="s">
        <v>4971</v>
      </c>
      <c r="C693" s="2" t="s">
        <v>4972</v>
      </c>
      <c r="D693" s="2" t="s">
        <v>4973</v>
      </c>
      <c r="E693" s="2" t="s">
        <v>4974</v>
      </c>
      <c r="F693" s="2" t="s">
        <v>3468</v>
      </c>
      <c r="G693" s="2" t="s">
        <v>27</v>
      </c>
      <c r="H693" s="2">
        <v>33436</v>
      </c>
      <c r="I693" t="s">
        <v>1972</v>
      </c>
    </row>
    <row r="694" spans="1:9">
      <c r="A694" s="2" t="s">
        <v>1391</v>
      </c>
      <c r="B694" s="2" t="s">
        <v>4975</v>
      </c>
      <c r="C694" s="2" t="s">
        <v>4976</v>
      </c>
      <c r="D694" s="2" t="s">
        <v>4977</v>
      </c>
      <c r="E694" s="2" t="s">
        <v>4978</v>
      </c>
      <c r="F694" s="2" t="s">
        <v>3063</v>
      </c>
      <c r="G694" s="2" t="s">
        <v>27</v>
      </c>
      <c r="H694" s="2">
        <v>45999</v>
      </c>
      <c r="I694" t="s">
        <v>1980</v>
      </c>
    </row>
    <row r="695" spans="1:9">
      <c r="A695" s="2" t="s">
        <v>1393</v>
      </c>
      <c r="B695" s="2" t="s">
        <v>4979</v>
      </c>
      <c r="C695" s="2" t="s">
        <v>4980</v>
      </c>
      <c r="D695" s="2" t="s">
        <v>4981</v>
      </c>
      <c r="E695" s="2" t="s">
        <v>4982</v>
      </c>
      <c r="F695" s="2" t="s">
        <v>2042</v>
      </c>
      <c r="G695" s="2" t="s">
        <v>27</v>
      </c>
      <c r="H695" s="2">
        <v>63121</v>
      </c>
      <c r="I695" t="s">
        <v>1972</v>
      </c>
    </row>
    <row r="696" spans="1:9">
      <c r="A696" s="2" t="s">
        <v>1395</v>
      </c>
      <c r="B696" s="2" t="s">
        <v>4983</v>
      </c>
      <c r="C696" s="2" t="s">
        <v>4984</v>
      </c>
      <c r="D696" s="2" t="s">
        <v>4985</v>
      </c>
      <c r="E696" s="2" t="s">
        <v>4986</v>
      </c>
      <c r="F696" s="2" t="s">
        <v>4987</v>
      </c>
      <c r="G696" s="2" t="s">
        <v>27</v>
      </c>
      <c r="H696" s="2">
        <v>10705</v>
      </c>
      <c r="I696" t="s">
        <v>1980</v>
      </c>
    </row>
    <row r="697" spans="1:9">
      <c r="A697" s="2" t="s">
        <v>1397</v>
      </c>
      <c r="B697" s="2" t="s">
        <v>4988</v>
      </c>
      <c r="C697" s="2" t="s">
        <v>4989</v>
      </c>
      <c r="D697" s="2" t="s">
        <v>4990</v>
      </c>
      <c r="E697" s="2" t="s">
        <v>4991</v>
      </c>
      <c r="F697" s="2" t="s">
        <v>3342</v>
      </c>
      <c r="G697" s="2" t="s">
        <v>27</v>
      </c>
      <c r="H697" s="2">
        <v>21290</v>
      </c>
      <c r="I697" t="s">
        <v>1972</v>
      </c>
    </row>
    <row r="698" spans="1:9">
      <c r="A698" s="2" t="s">
        <v>1399</v>
      </c>
      <c r="B698" s="2" t="s">
        <v>4992</v>
      </c>
      <c r="C698" s="2" t="s">
        <v>4993</v>
      </c>
      <c r="D698" s="2" t="s">
        <v>4994</v>
      </c>
      <c r="E698" s="2" t="s">
        <v>4995</v>
      </c>
      <c r="F698" s="2" t="s">
        <v>3514</v>
      </c>
      <c r="G698" s="2" t="s">
        <v>27</v>
      </c>
      <c r="H698" s="2">
        <v>32230</v>
      </c>
      <c r="I698" t="s">
        <v>1980</v>
      </c>
    </row>
    <row r="699" spans="1:9">
      <c r="A699" s="2" t="s">
        <v>1401</v>
      </c>
      <c r="B699" s="2" t="s">
        <v>4996</v>
      </c>
      <c r="C699" s="2"/>
      <c r="D699" s="2"/>
      <c r="E699" s="2" t="s">
        <v>4997</v>
      </c>
      <c r="F699" s="2" t="s">
        <v>4998</v>
      </c>
      <c r="G699" s="2" t="s">
        <v>26</v>
      </c>
      <c r="H699" s="2" t="s">
        <v>4999</v>
      </c>
      <c r="I699" t="s">
        <v>1980</v>
      </c>
    </row>
    <row r="700" spans="1:9">
      <c r="A700" s="2" t="s">
        <v>1389</v>
      </c>
      <c r="B700" s="2" t="s">
        <v>5000</v>
      </c>
      <c r="C700" s="2" t="s">
        <v>5001</v>
      </c>
      <c r="D700" s="2" t="s">
        <v>5002</v>
      </c>
      <c r="E700" s="2" t="s">
        <v>5003</v>
      </c>
      <c r="F700" s="2" t="s">
        <v>2394</v>
      </c>
      <c r="G700" s="2" t="s">
        <v>26</v>
      </c>
      <c r="H700" s="2" t="s">
        <v>2572</v>
      </c>
      <c r="I700" t="s">
        <v>1980</v>
      </c>
    </row>
    <row r="701" spans="1:9">
      <c r="A701" s="2" t="s">
        <v>1404</v>
      </c>
      <c r="B701" s="2" t="s">
        <v>5004</v>
      </c>
      <c r="C701" s="2" t="s">
        <v>5005</v>
      </c>
      <c r="D701" s="2" t="s">
        <v>5006</v>
      </c>
      <c r="E701" s="2" t="s">
        <v>5007</v>
      </c>
      <c r="F701" s="2" t="s">
        <v>3607</v>
      </c>
      <c r="G701" s="2" t="s">
        <v>27</v>
      </c>
      <c r="H701" s="2">
        <v>33196</v>
      </c>
      <c r="I701" t="s">
        <v>1972</v>
      </c>
    </row>
    <row r="702" spans="1:9">
      <c r="A702" s="2" t="s">
        <v>1406</v>
      </c>
      <c r="B702" s="2" t="s">
        <v>5008</v>
      </c>
      <c r="C702" s="2" t="s">
        <v>5009</v>
      </c>
      <c r="D702" s="2"/>
      <c r="E702" s="2" t="s">
        <v>5010</v>
      </c>
      <c r="F702" s="2" t="s">
        <v>3116</v>
      </c>
      <c r="G702" s="2" t="s">
        <v>27</v>
      </c>
      <c r="H702" s="2">
        <v>94121</v>
      </c>
      <c r="I702" t="s">
        <v>1980</v>
      </c>
    </row>
    <row r="703" spans="1:9">
      <c r="A703" s="2" t="s">
        <v>1408</v>
      </c>
      <c r="B703" s="2" t="s">
        <v>5011</v>
      </c>
      <c r="C703" s="2" t="s">
        <v>5012</v>
      </c>
      <c r="D703" s="2" t="s">
        <v>5013</v>
      </c>
      <c r="E703" s="2" t="s">
        <v>5014</v>
      </c>
      <c r="F703" s="2" t="s">
        <v>3428</v>
      </c>
      <c r="G703" s="2" t="s">
        <v>26</v>
      </c>
      <c r="H703" s="2" t="s">
        <v>2112</v>
      </c>
      <c r="I703" t="s">
        <v>1972</v>
      </c>
    </row>
    <row r="704" spans="1:9">
      <c r="A704" s="2" t="s">
        <v>1410</v>
      </c>
      <c r="B704" s="2" t="s">
        <v>5015</v>
      </c>
      <c r="C704" s="2" t="s">
        <v>5016</v>
      </c>
      <c r="D704" s="2"/>
      <c r="E704" s="2" t="s">
        <v>5017</v>
      </c>
      <c r="F704" s="2" t="s">
        <v>2082</v>
      </c>
      <c r="G704" s="2" t="s">
        <v>27</v>
      </c>
      <c r="H704" s="2">
        <v>33982</v>
      </c>
      <c r="I704" t="s">
        <v>1972</v>
      </c>
    </row>
    <row r="705" spans="1:9">
      <c r="A705" s="2" t="s">
        <v>1412</v>
      </c>
      <c r="B705" s="2" t="s">
        <v>5018</v>
      </c>
      <c r="C705" s="2"/>
      <c r="D705" s="2" t="s">
        <v>5019</v>
      </c>
      <c r="E705" s="2" t="s">
        <v>5020</v>
      </c>
      <c r="F705" s="2" t="s">
        <v>2627</v>
      </c>
      <c r="G705" s="2" t="s">
        <v>26</v>
      </c>
      <c r="H705" s="2" t="s">
        <v>2572</v>
      </c>
      <c r="I705" t="s">
        <v>1972</v>
      </c>
    </row>
    <row r="706" spans="1:9">
      <c r="A706" s="2" t="s">
        <v>1414</v>
      </c>
      <c r="B706" s="2" t="s">
        <v>5021</v>
      </c>
      <c r="C706" s="2"/>
      <c r="D706" s="2" t="s">
        <v>5022</v>
      </c>
      <c r="E706" s="2" t="s">
        <v>5023</v>
      </c>
      <c r="F706" s="2" t="s">
        <v>2066</v>
      </c>
      <c r="G706" s="2" t="s">
        <v>27</v>
      </c>
      <c r="H706" s="2">
        <v>10125</v>
      </c>
      <c r="I706" t="s">
        <v>1972</v>
      </c>
    </row>
    <row r="707" spans="1:9">
      <c r="A707" s="2" t="s">
        <v>1416</v>
      </c>
      <c r="B707" s="2" t="s">
        <v>5024</v>
      </c>
      <c r="C707" s="2" t="s">
        <v>5025</v>
      </c>
      <c r="D707" s="2" t="s">
        <v>5026</v>
      </c>
      <c r="E707" s="2" t="s">
        <v>5027</v>
      </c>
      <c r="F707" s="2" t="s">
        <v>2912</v>
      </c>
      <c r="G707" s="2" t="s">
        <v>27</v>
      </c>
      <c r="H707" s="2">
        <v>29305</v>
      </c>
      <c r="I707" t="s">
        <v>1980</v>
      </c>
    </row>
    <row r="708" spans="1:9">
      <c r="A708" s="2" t="s">
        <v>1418</v>
      </c>
      <c r="B708" s="2" t="s">
        <v>5028</v>
      </c>
      <c r="C708" s="2" t="s">
        <v>5029</v>
      </c>
      <c r="D708" s="2" t="s">
        <v>5030</v>
      </c>
      <c r="E708" s="2" t="s">
        <v>5031</v>
      </c>
      <c r="F708" s="2" t="s">
        <v>5032</v>
      </c>
      <c r="G708" s="2" t="s">
        <v>27</v>
      </c>
      <c r="H708" s="2">
        <v>93305</v>
      </c>
      <c r="I708" t="s">
        <v>1980</v>
      </c>
    </row>
    <row r="709" spans="1:9">
      <c r="A709" s="2" t="s">
        <v>1420</v>
      </c>
      <c r="B709" s="2" t="s">
        <v>5033</v>
      </c>
      <c r="C709" s="2"/>
      <c r="D709" s="2" t="s">
        <v>5034</v>
      </c>
      <c r="E709" s="2" t="s">
        <v>5035</v>
      </c>
      <c r="F709" s="2" t="s">
        <v>5036</v>
      </c>
      <c r="G709" s="2" t="s">
        <v>26</v>
      </c>
      <c r="H709" s="2" t="s">
        <v>3938</v>
      </c>
      <c r="I709" t="s">
        <v>1980</v>
      </c>
    </row>
    <row r="710" spans="1:9">
      <c r="A710" s="2" t="s">
        <v>1422</v>
      </c>
      <c r="B710" s="2" t="s">
        <v>5037</v>
      </c>
      <c r="C710" s="2" t="s">
        <v>5038</v>
      </c>
      <c r="D710" s="2" t="s">
        <v>5039</v>
      </c>
      <c r="E710" s="2" t="s">
        <v>5040</v>
      </c>
      <c r="F710" s="2" t="s">
        <v>2042</v>
      </c>
      <c r="G710" s="2" t="s">
        <v>27</v>
      </c>
      <c r="H710" s="2">
        <v>63169</v>
      </c>
      <c r="I710" t="s">
        <v>1972</v>
      </c>
    </row>
    <row r="711" spans="1:9">
      <c r="A711" s="2" t="s">
        <v>1424</v>
      </c>
      <c r="B711" s="2" t="s">
        <v>5041</v>
      </c>
      <c r="C711" s="2"/>
      <c r="D711" s="2" t="s">
        <v>5042</v>
      </c>
      <c r="E711" s="2" t="s">
        <v>5043</v>
      </c>
      <c r="F711" s="2" t="s">
        <v>2266</v>
      </c>
      <c r="G711" s="2" t="s">
        <v>27</v>
      </c>
      <c r="H711" s="2">
        <v>46896</v>
      </c>
      <c r="I711" t="s">
        <v>1972</v>
      </c>
    </row>
    <row r="712" spans="1:9">
      <c r="A712" s="2" t="s">
        <v>1426</v>
      </c>
      <c r="B712" s="2" t="s">
        <v>5044</v>
      </c>
      <c r="C712" s="2" t="s">
        <v>5045</v>
      </c>
      <c r="D712" s="2" t="s">
        <v>5046</v>
      </c>
      <c r="E712" s="2" t="s">
        <v>5047</v>
      </c>
      <c r="F712" s="2" t="s">
        <v>5048</v>
      </c>
      <c r="G712" s="2" t="s">
        <v>27</v>
      </c>
      <c r="H712" s="2">
        <v>55564</v>
      </c>
      <c r="I712" t="s">
        <v>1980</v>
      </c>
    </row>
    <row r="713" spans="1:9">
      <c r="A713" s="2" t="s">
        <v>1428</v>
      </c>
      <c r="B713" s="2" t="s">
        <v>5049</v>
      </c>
      <c r="C713" s="2" t="s">
        <v>5050</v>
      </c>
      <c r="D713" s="2" t="s">
        <v>5051</v>
      </c>
      <c r="E713" s="2" t="s">
        <v>5052</v>
      </c>
      <c r="F713" s="2" t="s">
        <v>5053</v>
      </c>
      <c r="G713" s="2" t="s">
        <v>27</v>
      </c>
      <c r="H713" s="2">
        <v>72905</v>
      </c>
      <c r="I713" t="s">
        <v>1980</v>
      </c>
    </row>
    <row r="714" spans="1:9">
      <c r="A714" s="2" t="s">
        <v>1430</v>
      </c>
      <c r="B714" s="2" t="s">
        <v>5054</v>
      </c>
      <c r="C714" s="2"/>
      <c r="D714" s="2"/>
      <c r="E714" s="2" t="s">
        <v>5055</v>
      </c>
      <c r="F714" s="2" t="s">
        <v>3589</v>
      </c>
      <c r="G714" s="2" t="s">
        <v>25</v>
      </c>
      <c r="H714" s="2" t="s">
        <v>3590</v>
      </c>
      <c r="I714" t="s">
        <v>1980</v>
      </c>
    </row>
    <row r="715" spans="1:9">
      <c r="A715" s="2" t="s">
        <v>1432</v>
      </c>
      <c r="B715" s="2" t="s">
        <v>5056</v>
      </c>
      <c r="C715" s="2" t="s">
        <v>5057</v>
      </c>
      <c r="D715" s="2" t="s">
        <v>5058</v>
      </c>
      <c r="E715" s="2" t="s">
        <v>5059</v>
      </c>
      <c r="F715" s="2" t="s">
        <v>2446</v>
      </c>
      <c r="G715" s="2" t="s">
        <v>27</v>
      </c>
      <c r="H715" s="2">
        <v>95210</v>
      </c>
      <c r="I715" t="s">
        <v>1980</v>
      </c>
    </row>
    <row r="716" spans="1:9">
      <c r="A716" s="2" t="s">
        <v>1434</v>
      </c>
      <c r="B716" s="2" t="s">
        <v>5060</v>
      </c>
      <c r="C716" s="2" t="s">
        <v>5061</v>
      </c>
      <c r="D716" s="2" t="s">
        <v>5062</v>
      </c>
      <c r="E716" s="2" t="s">
        <v>5063</v>
      </c>
      <c r="F716" s="2" t="s">
        <v>5064</v>
      </c>
      <c r="G716" s="2" t="s">
        <v>26</v>
      </c>
      <c r="H716" s="2" t="s">
        <v>2563</v>
      </c>
      <c r="I716" t="s">
        <v>1972</v>
      </c>
    </row>
    <row r="717" spans="1:9">
      <c r="A717" s="2" t="s">
        <v>1436</v>
      </c>
      <c r="B717" s="2" t="s">
        <v>5065</v>
      </c>
      <c r="C717" s="2" t="s">
        <v>5066</v>
      </c>
      <c r="D717" s="2"/>
      <c r="E717" s="2" t="s">
        <v>5067</v>
      </c>
      <c r="F717" s="2" t="s">
        <v>2248</v>
      </c>
      <c r="G717" s="2" t="s">
        <v>27</v>
      </c>
      <c r="H717" s="2">
        <v>33686</v>
      </c>
      <c r="I717" t="s">
        <v>1980</v>
      </c>
    </row>
    <row r="718" spans="1:9">
      <c r="A718" s="2" t="s">
        <v>5068</v>
      </c>
      <c r="B718" s="2" t="s">
        <v>5069</v>
      </c>
      <c r="C718" s="2" t="s">
        <v>5070</v>
      </c>
      <c r="D718" s="2" t="s">
        <v>5071</v>
      </c>
      <c r="E718" s="2" t="s">
        <v>5072</v>
      </c>
      <c r="F718" s="2" t="s">
        <v>2752</v>
      </c>
      <c r="G718" s="2" t="s">
        <v>26</v>
      </c>
      <c r="H718" s="2" t="s">
        <v>2753</v>
      </c>
      <c r="I718" t="s">
        <v>1980</v>
      </c>
    </row>
    <row r="719" spans="1:9">
      <c r="A719" s="2" t="s">
        <v>1439</v>
      </c>
      <c r="B719" s="2" t="s">
        <v>5073</v>
      </c>
      <c r="C719" s="2" t="s">
        <v>5074</v>
      </c>
      <c r="D719" s="2" t="s">
        <v>5075</v>
      </c>
      <c r="E719" s="2" t="s">
        <v>5076</v>
      </c>
      <c r="F719" s="2" t="s">
        <v>2046</v>
      </c>
      <c r="G719" s="2" t="s">
        <v>27</v>
      </c>
      <c r="H719" s="2">
        <v>19104</v>
      </c>
      <c r="I719" t="s">
        <v>1980</v>
      </c>
    </row>
    <row r="720" spans="1:9">
      <c r="A720" s="2" t="s">
        <v>1441</v>
      </c>
      <c r="B720" s="2" t="s">
        <v>5077</v>
      </c>
      <c r="C720" s="2" t="s">
        <v>5078</v>
      </c>
      <c r="D720" s="2" t="s">
        <v>5079</v>
      </c>
      <c r="E720" s="2" t="s">
        <v>5080</v>
      </c>
      <c r="F720" s="2" t="s">
        <v>4785</v>
      </c>
      <c r="G720" s="2" t="s">
        <v>27</v>
      </c>
      <c r="H720" s="2">
        <v>76905</v>
      </c>
      <c r="I720" t="s">
        <v>1980</v>
      </c>
    </row>
    <row r="721" spans="1:9">
      <c r="A721" s="2" t="s">
        <v>1443</v>
      </c>
      <c r="B721" s="2" t="s">
        <v>5081</v>
      </c>
      <c r="C721" s="2" t="s">
        <v>5082</v>
      </c>
      <c r="D721" s="2" t="s">
        <v>5083</v>
      </c>
      <c r="E721" s="2" t="s">
        <v>5084</v>
      </c>
      <c r="F721" s="2" t="s">
        <v>2015</v>
      </c>
      <c r="G721" s="2" t="s">
        <v>27</v>
      </c>
      <c r="H721" s="2">
        <v>90035</v>
      </c>
      <c r="I721" t="s">
        <v>1972</v>
      </c>
    </row>
    <row r="722" spans="1:9">
      <c r="A722" s="2" t="s">
        <v>1445</v>
      </c>
      <c r="B722" s="2" t="s">
        <v>5085</v>
      </c>
      <c r="C722" s="2" t="s">
        <v>5086</v>
      </c>
      <c r="D722" s="2" t="s">
        <v>5087</v>
      </c>
      <c r="E722" s="2" t="s">
        <v>5088</v>
      </c>
      <c r="F722" s="2" t="s">
        <v>2827</v>
      </c>
      <c r="G722" s="2" t="s">
        <v>27</v>
      </c>
      <c r="H722" s="2">
        <v>48912</v>
      </c>
      <c r="I722" t="s">
        <v>1972</v>
      </c>
    </row>
    <row r="723" spans="1:9">
      <c r="A723" s="2" t="s">
        <v>1447</v>
      </c>
      <c r="B723" s="2" t="s">
        <v>5089</v>
      </c>
      <c r="C723" s="2" t="s">
        <v>5090</v>
      </c>
      <c r="D723" s="2" t="s">
        <v>5091</v>
      </c>
      <c r="E723" s="2" t="s">
        <v>5092</v>
      </c>
      <c r="F723" s="2" t="s">
        <v>2740</v>
      </c>
      <c r="G723" s="2" t="s">
        <v>27</v>
      </c>
      <c r="H723" s="2">
        <v>34615</v>
      </c>
      <c r="I723" t="s">
        <v>1972</v>
      </c>
    </row>
    <row r="724" spans="1:9">
      <c r="A724" s="2" t="s">
        <v>1449</v>
      </c>
      <c r="B724" s="2" t="s">
        <v>5093</v>
      </c>
      <c r="C724" s="2"/>
      <c r="D724" s="2" t="s">
        <v>5094</v>
      </c>
      <c r="E724" s="2" t="s">
        <v>5095</v>
      </c>
      <c r="F724" s="2" t="s">
        <v>2785</v>
      </c>
      <c r="G724" s="2" t="s">
        <v>27</v>
      </c>
      <c r="H724" s="2">
        <v>90605</v>
      </c>
      <c r="I724" t="s">
        <v>1980</v>
      </c>
    </row>
    <row r="725" spans="1:9">
      <c r="A725" s="2" t="s">
        <v>1451</v>
      </c>
      <c r="B725" s="2" t="s">
        <v>5096</v>
      </c>
      <c r="C725" s="2" t="s">
        <v>5097</v>
      </c>
      <c r="D725" s="2" t="s">
        <v>5098</v>
      </c>
      <c r="E725" s="2" t="s">
        <v>5099</v>
      </c>
      <c r="F725" s="2" t="s">
        <v>2383</v>
      </c>
      <c r="G725" s="2" t="s">
        <v>27</v>
      </c>
      <c r="H725" s="2">
        <v>93773</v>
      </c>
      <c r="I725" t="s">
        <v>1980</v>
      </c>
    </row>
    <row r="726" spans="1:9">
      <c r="A726" s="2" t="s">
        <v>1453</v>
      </c>
      <c r="B726" s="2" t="s">
        <v>5100</v>
      </c>
      <c r="C726" s="2"/>
      <c r="D726" s="2" t="s">
        <v>5101</v>
      </c>
      <c r="E726" s="2" t="s">
        <v>5102</v>
      </c>
      <c r="F726" s="2" t="s">
        <v>2066</v>
      </c>
      <c r="G726" s="2" t="s">
        <v>27</v>
      </c>
      <c r="H726" s="2">
        <v>10155</v>
      </c>
      <c r="I726" t="s">
        <v>1972</v>
      </c>
    </row>
    <row r="727" spans="1:9">
      <c r="A727" s="2" t="s">
        <v>1455</v>
      </c>
      <c r="B727" s="2" t="s">
        <v>5103</v>
      </c>
      <c r="C727" s="2" t="s">
        <v>5104</v>
      </c>
      <c r="D727" s="2" t="s">
        <v>5105</v>
      </c>
      <c r="E727" s="2" t="s">
        <v>5106</v>
      </c>
      <c r="F727" s="2" t="s">
        <v>2368</v>
      </c>
      <c r="G727" s="2" t="s">
        <v>27</v>
      </c>
      <c r="H727" s="2">
        <v>80935</v>
      </c>
      <c r="I727" t="s">
        <v>1980</v>
      </c>
    </row>
    <row r="728" spans="1:9">
      <c r="A728" s="2" t="s">
        <v>1457</v>
      </c>
      <c r="B728" s="2" t="s">
        <v>5107</v>
      </c>
      <c r="C728" s="2"/>
      <c r="D728" s="2" t="s">
        <v>5108</v>
      </c>
      <c r="E728" s="2" t="s">
        <v>5109</v>
      </c>
      <c r="F728" s="2" t="s">
        <v>5110</v>
      </c>
      <c r="G728" s="2" t="s">
        <v>27</v>
      </c>
      <c r="H728" s="2">
        <v>90831</v>
      </c>
      <c r="I728" t="s">
        <v>1980</v>
      </c>
    </row>
    <row r="729" spans="1:9">
      <c r="A729" s="2" t="s">
        <v>1459</v>
      </c>
      <c r="B729" s="2" t="s">
        <v>5111</v>
      </c>
      <c r="C729" s="2" t="s">
        <v>5112</v>
      </c>
      <c r="D729" s="2" t="s">
        <v>5113</v>
      </c>
      <c r="E729" s="2" t="s">
        <v>5114</v>
      </c>
      <c r="F729" s="2" t="s">
        <v>5115</v>
      </c>
      <c r="G729" s="2" t="s">
        <v>26</v>
      </c>
      <c r="H729" s="2" t="s">
        <v>5116</v>
      </c>
      <c r="I729" t="s">
        <v>1972</v>
      </c>
    </row>
    <row r="730" spans="1:9">
      <c r="A730" s="2" t="s">
        <v>1461</v>
      </c>
      <c r="B730" s="2" t="s">
        <v>5117</v>
      </c>
      <c r="C730" s="2" t="s">
        <v>5118</v>
      </c>
      <c r="D730" s="2" t="s">
        <v>5119</v>
      </c>
      <c r="E730" s="2" t="s">
        <v>5120</v>
      </c>
      <c r="F730" s="2" t="s">
        <v>2398</v>
      </c>
      <c r="G730" s="2" t="s">
        <v>27</v>
      </c>
      <c r="H730" s="2">
        <v>89510</v>
      </c>
      <c r="I730" t="s">
        <v>1972</v>
      </c>
    </row>
    <row r="731" spans="1:9">
      <c r="A731" s="2" t="s">
        <v>1463</v>
      </c>
      <c r="B731" s="2" t="s">
        <v>5121</v>
      </c>
      <c r="C731" s="2" t="s">
        <v>5122</v>
      </c>
      <c r="D731" s="2" t="s">
        <v>5123</v>
      </c>
      <c r="E731" s="2" t="s">
        <v>5124</v>
      </c>
      <c r="F731" s="2" t="s">
        <v>2144</v>
      </c>
      <c r="G731" s="2" t="s">
        <v>25</v>
      </c>
      <c r="H731" s="2" t="s">
        <v>2145</v>
      </c>
      <c r="I731" t="s">
        <v>1980</v>
      </c>
    </row>
    <row r="732" spans="1:9">
      <c r="A732" s="2" t="s">
        <v>1465</v>
      </c>
      <c r="B732" s="2" t="s">
        <v>5125</v>
      </c>
      <c r="C732" s="2" t="s">
        <v>5126</v>
      </c>
      <c r="D732" s="2" t="s">
        <v>5127</v>
      </c>
      <c r="E732" s="2" t="s">
        <v>5128</v>
      </c>
      <c r="F732" s="2" t="s">
        <v>3396</v>
      </c>
      <c r="G732" s="2" t="s">
        <v>27</v>
      </c>
      <c r="H732" s="2">
        <v>89155</v>
      </c>
      <c r="I732" t="s">
        <v>1980</v>
      </c>
    </row>
    <row r="733" spans="1:9">
      <c r="A733" s="2" t="s">
        <v>1467</v>
      </c>
      <c r="B733" s="2" t="s">
        <v>5129</v>
      </c>
      <c r="C733" s="2"/>
      <c r="D733" s="2" t="s">
        <v>5130</v>
      </c>
      <c r="E733" s="2" t="s">
        <v>5131</v>
      </c>
      <c r="F733" s="2" t="s">
        <v>5132</v>
      </c>
      <c r="G733" s="2" t="s">
        <v>27</v>
      </c>
      <c r="H733" s="2">
        <v>19805</v>
      </c>
      <c r="I733" t="s">
        <v>1972</v>
      </c>
    </row>
    <row r="734" spans="1:9">
      <c r="A734" s="2" t="s">
        <v>1469</v>
      </c>
      <c r="B734" s="2" t="s">
        <v>5133</v>
      </c>
      <c r="C734" s="2" t="s">
        <v>5134</v>
      </c>
      <c r="D734" s="2" t="s">
        <v>5135</v>
      </c>
      <c r="E734" s="2" t="s">
        <v>5136</v>
      </c>
      <c r="F734" s="2" t="s">
        <v>2398</v>
      </c>
      <c r="G734" s="2" t="s">
        <v>27</v>
      </c>
      <c r="H734" s="2">
        <v>89550</v>
      </c>
      <c r="I734" t="s">
        <v>1980</v>
      </c>
    </row>
    <row r="735" spans="1:9">
      <c r="A735" s="2" t="s">
        <v>1471</v>
      </c>
      <c r="B735" s="2" t="s">
        <v>5137</v>
      </c>
      <c r="C735" s="2" t="s">
        <v>5138</v>
      </c>
      <c r="D735" s="2" t="s">
        <v>5139</v>
      </c>
      <c r="E735" s="2" t="s">
        <v>5140</v>
      </c>
      <c r="F735" s="2" t="s">
        <v>2466</v>
      </c>
      <c r="G735" s="2" t="s">
        <v>27</v>
      </c>
      <c r="H735" s="2">
        <v>35487</v>
      </c>
      <c r="I735" t="s">
        <v>1972</v>
      </c>
    </row>
    <row r="736" spans="1:9">
      <c r="A736" s="2" t="s">
        <v>1473</v>
      </c>
      <c r="B736" s="2" t="s">
        <v>5141</v>
      </c>
      <c r="C736" s="2"/>
      <c r="D736" s="2" t="s">
        <v>5142</v>
      </c>
      <c r="E736" s="2" t="s">
        <v>5143</v>
      </c>
      <c r="F736" s="2" t="s">
        <v>5144</v>
      </c>
      <c r="G736" s="2" t="s">
        <v>27</v>
      </c>
      <c r="H736" s="2">
        <v>92645</v>
      </c>
      <c r="I736" t="s">
        <v>1980</v>
      </c>
    </row>
    <row r="737" spans="1:9">
      <c r="A737" s="2" t="s">
        <v>1475</v>
      </c>
      <c r="B737" s="2" t="s">
        <v>5145</v>
      </c>
      <c r="C737" s="2" t="s">
        <v>5146</v>
      </c>
      <c r="D737" s="2"/>
      <c r="E737" s="2" t="s">
        <v>5147</v>
      </c>
      <c r="F737" s="2" t="s">
        <v>3014</v>
      </c>
      <c r="G737" s="2" t="s">
        <v>27</v>
      </c>
      <c r="H737" s="2">
        <v>66225</v>
      </c>
      <c r="I737" t="s">
        <v>1980</v>
      </c>
    </row>
    <row r="738" spans="1:9">
      <c r="A738" s="2" t="s">
        <v>1477</v>
      </c>
      <c r="B738" s="2" t="s">
        <v>5148</v>
      </c>
      <c r="C738" s="2" t="s">
        <v>5149</v>
      </c>
      <c r="D738" s="2" t="s">
        <v>5150</v>
      </c>
      <c r="E738" s="2" t="s">
        <v>5151</v>
      </c>
      <c r="F738" s="2" t="s">
        <v>2627</v>
      </c>
      <c r="G738" s="2" t="s">
        <v>26</v>
      </c>
      <c r="H738" s="2" t="s">
        <v>2572</v>
      </c>
      <c r="I738" t="s">
        <v>1972</v>
      </c>
    </row>
    <row r="739" spans="1:9">
      <c r="A739" s="2" t="s">
        <v>1479</v>
      </c>
      <c r="B739" s="2" t="s">
        <v>5152</v>
      </c>
      <c r="C739" s="2" t="s">
        <v>5153</v>
      </c>
      <c r="D739" s="2" t="s">
        <v>5154</v>
      </c>
      <c r="E739" s="2" t="s">
        <v>5155</v>
      </c>
      <c r="F739" s="2" t="s">
        <v>3063</v>
      </c>
      <c r="G739" s="2" t="s">
        <v>27</v>
      </c>
      <c r="H739" s="2">
        <v>45228</v>
      </c>
      <c r="I739" t="s">
        <v>1980</v>
      </c>
    </row>
    <row r="740" spans="1:9">
      <c r="A740" s="2" t="s">
        <v>1481</v>
      </c>
      <c r="B740" s="2" t="s">
        <v>5156</v>
      </c>
      <c r="C740" s="2" t="s">
        <v>5157</v>
      </c>
      <c r="D740" s="2" t="s">
        <v>5158</v>
      </c>
      <c r="E740" s="2" t="s">
        <v>5159</v>
      </c>
      <c r="F740" s="2" t="s">
        <v>2938</v>
      </c>
      <c r="G740" s="2" t="s">
        <v>25</v>
      </c>
      <c r="H740" s="2" t="s">
        <v>2939</v>
      </c>
      <c r="I740" t="s">
        <v>1980</v>
      </c>
    </row>
    <row r="741" spans="1:9">
      <c r="A741" s="2" t="s">
        <v>5160</v>
      </c>
      <c r="B741" s="2" t="s">
        <v>5161</v>
      </c>
      <c r="C741" s="2"/>
      <c r="D741" s="2" t="s">
        <v>5162</v>
      </c>
      <c r="E741" s="2" t="s">
        <v>5163</v>
      </c>
      <c r="F741" s="2" t="s">
        <v>2051</v>
      </c>
      <c r="G741" s="2" t="s">
        <v>27</v>
      </c>
      <c r="H741" s="2">
        <v>97296</v>
      </c>
      <c r="I741" t="s">
        <v>1972</v>
      </c>
    </row>
    <row r="742" spans="1:9">
      <c r="A742" s="2" t="s">
        <v>1484</v>
      </c>
      <c r="B742" s="2" t="s">
        <v>5164</v>
      </c>
      <c r="C742" s="2" t="s">
        <v>5165</v>
      </c>
      <c r="D742" s="2" t="s">
        <v>5166</v>
      </c>
      <c r="E742" s="2" t="s">
        <v>5167</v>
      </c>
      <c r="F742" s="2" t="s">
        <v>5036</v>
      </c>
      <c r="G742" s="2" t="s">
        <v>26</v>
      </c>
      <c r="H742" s="2" t="s">
        <v>3938</v>
      </c>
      <c r="I742" t="s">
        <v>1980</v>
      </c>
    </row>
    <row r="743" spans="1:9">
      <c r="A743" s="2" t="s">
        <v>1486</v>
      </c>
      <c r="B743" s="2" t="s">
        <v>5168</v>
      </c>
      <c r="C743" s="2" t="s">
        <v>5169</v>
      </c>
      <c r="D743" s="2" t="s">
        <v>5170</v>
      </c>
      <c r="E743" s="2" t="s">
        <v>5171</v>
      </c>
      <c r="F743" s="2" t="s">
        <v>4836</v>
      </c>
      <c r="G743" s="2" t="s">
        <v>27</v>
      </c>
      <c r="H743" s="2">
        <v>94089</v>
      </c>
      <c r="I743" t="s">
        <v>1980</v>
      </c>
    </row>
    <row r="744" spans="1:9">
      <c r="A744" s="2" t="s">
        <v>1488</v>
      </c>
      <c r="B744" s="2" t="s">
        <v>5172</v>
      </c>
      <c r="C744" s="2" t="s">
        <v>5173</v>
      </c>
      <c r="D744" s="2" t="s">
        <v>5174</v>
      </c>
      <c r="E744" s="2" t="s">
        <v>5175</v>
      </c>
      <c r="F744" s="2" t="s">
        <v>2872</v>
      </c>
      <c r="G744" s="2" t="s">
        <v>27</v>
      </c>
      <c r="H744" s="2">
        <v>38188</v>
      </c>
      <c r="I744" t="s">
        <v>1980</v>
      </c>
    </row>
    <row r="745" spans="1:9">
      <c r="A745" s="2" t="s">
        <v>1490</v>
      </c>
      <c r="B745" s="2" t="s">
        <v>5176</v>
      </c>
      <c r="C745" s="2" t="s">
        <v>5177</v>
      </c>
      <c r="D745" s="2" t="s">
        <v>5178</v>
      </c>
      <c r="E745" s="2" t="s">
        <v>5179</v>
      </c>
      <c r="F745" s="2" t="s">
        <v>4426</v>
      </c>
      <c r="G745" s="2" t="s">
        <v>27</v>
      </c>
      <c r="H745" s="2">
        <v>32868</v>
      </c>
      <c r="I745" t="s">
        <v>1980</v>
      </c>
    </row>
    <row r="746" spans="1:9">
      <c r="A746" s="2" t="s">
        <v>1492</v>
      </c>
      <c r="B746" s="2" t="s">
        <v>5180</v>
      </c>
      <c r="C746" s="2"/>
      <c r="D746" s="2" t="s">
        <v>5181</v>
      </c>
      <c r="E746" s="2" t="s">
        <v>5182</v>
      </c>
      <c r="F746" s="2" t="s">
        <v>2848</v>
      </c>
      <c r="G746" s="2" t="s">
        <v>27</v>
      </c>
      <c r="H746" s="2">
        <v>48232</v>
      </c>
      <c r="I746" t="s">
        <v>1972</v>
      </c>
    </row>
    <row r="747" spans="1:9">
      <c r="A747" s="2" t="s">
        <v>1494</v>
      </c>
      <c r="B747" s="2" t="s">
        <v>5183</v>
      </c>
      <c r="C747" s="2" t="s">
        <v>5184</v>
      </c>
      <c r="D747" s="2" t="s">
        <v>5185</v>
      </c>
      <c r="E747" s="2" t="s">
        <v>5186</v>
      </c>
      <c r="F747" s="2" t="s">
        <v>5187</v>
      </c>
      <c r="G747" s="2" t="s">
        <v>26</v>
      </c>
      <c r="H747" s="2" t="s">
        <v>5188</v>
      </c>
      <c r="I747" t="s">
        <v>1980</v>
      </c>
    </row>
    <row r="748" spans="1:9">
      <c r="A748" s="2" t="s">
        <v>1496</v>
      </c>
      <c r="B748" s="2" t="s">
        <v>5189</v>
      </c>
      <c r="C748" s="2" t="s">
        <v>5190</v>
      </c>
      <c r="D748" s="2" t="s">
        <v>5191</v>
      </c>
      <c r="E748" s="2" t="s">
        <v>5192</v>
      </c>
      <c r="F748" s="2" t="s">
        <v>5193</v>
      </c>
      <c r="G748" s="2" t="s">
        <v>26</v>
      </c>
      <c r="H748" s="2" t="s">
        <v>2753</v>
      </c>
      <c r="I748" t="s">
        <v>1980</v>
      </c>
    </row>
    <row r="749" spans="1:9">
      <c r="A749" s="2" t="s">
        <v>1498</v>
      </c>
      <c r="B749" s="2" t="s">
        <v>5194</v>
      </c>
      <c r="C749" s="2" t="s">
        <v>5195</v>
      </c>
      <c r="D749" s="2" t="s">
        <v>5196</v>
      </c>
      <c r="E749" s="2" t="s">
        <v>5197</v>
      </c>
      <c r="F749" s="2" t="s">
        <v>5198</v>
      </c>
      <c r="G749" s="2" t="s">
        <v>26</v>
      </c>
      <c r="H749" s="2" t="s">
        <v>5199</v>
      </c>
      <c r="I749" t="s">
        <v>1972</v>
      </c>
    </row>
    <row r="750" spans="1:9">
      <c r="A750" s="2" t="s">
        <v>1500</v>
      </c>
      <c r="B750" s="2" t="s">
        <v>5200</v>
      </c>
      <c r="C750" s="2" t="s">
        <v>5201</v>
      </c>
      <c r="D750" s="2" t="s">
        <v>5202</v>
      </c>
      <c r="E750" s="2" t="s">
        <v>5203</v>
      </c>
      <c r="F750" s="2" t="s">
        <v>2033</v>
      </c>
      <c r="G750" s="2" t="s">
        <v>27</v>
      </c>
      <c r="H750" s="2">
        <v>23203</v>
      </c>
      <c r="I750" t="s">
        <v>1980</v>
      </c>
    </row>
    <row r="751" spans="1:9">
      <c r="A751" s="2" t="s">
        <v>1502</v>
      </c>
      <c r="B751" s="2" t="s">
        <v>5204</v>
      </c>
      <c r="C751" s="2" t="s">
        <v>5205</v>
      </c>
      <c r="D751" s="2" t="s">
        <v>5206</v>
      </c>
      <c r="E751" s="2" t="s">
        <v>5207</v>
      </c>
      <c r="F751" s="2" t="s">
        <v>5208</v>
      </c>
      <c r="G751" s="2" t="s">
        <v>26</v>
      </c>
      <c r="H751" s="2" t="s">
        <v>2563</v>
      </c>
      <c r="I751" t="s">
        <v>1972</v>
      </c>
    </row>
    <row r="752" spans="1:9">
      <c r="A752" s="2" t="s">
        <v>1504</v>
      </c>
      <c r="B752" s="2" t="s">
        <v>5209</v>
      </c>
      <c r="C752" s="2"/>
      <c r="D752" s="2" t="s">
        <v>5210</v>
      </c>
      <c r="E752" s="2" t="s">
        <v>5211</v>
      </c>
      <c r="F752" s="2" t="s">
        <v>2294</v>
      </c>
      <c r="G752" s="2" t="s">
        <v>27</v>
      </c>
      <c r="H752" s="2">
        <v>76178</v>
      </c>
      <c r="I752" t="s">
        <v>1972</v>
      </c>
    </row>
    <row r="753" spans="1:9">
      <c r="A753" s="2" t="s">
        <v>1506</v>
      </c>
      <c r="B753" s="2" t="s">
        <v>5212</v>
      </c>
      <c r="C753" s="2" t="s">
        <v>5213</v>
      </c>
      <c r="D753" s="2" t="s">
        <v>5214</v>
      </c>
      <c r="E753" s="2" t="s">
        <v>5215</v>
      </c>
      <c r="F753" s="2" t="s">
        <v>2803</v>
      </c>
      <c r="G753" s="2" t="s">
        <v>27</v>
      </c>
      <c r="H753" s="2">
        <v>11254</v>
      </c>
      <c r="I753" t="s">
        <v>1980</v>
      </c>
    </row>
    <row r="754" spans="1:9">
      <c r="A754" s="2" t="s">
        <v>1508</v>
      </c>
      <c r="B754" s="2" t="s">
        <v>5216</v>
      </c>
      <c r="C754" s="2" t="s">
        <v>5217</v>
      </c>
      <c r="D754" s="2" t="s">
        <v>5218</v>
      </c>
      <c r="E754" s="2" t="s">
        <v>5219</v>
      </c>
      <c r="F754" s="2" t="s">
        <v>2294</v>
      </c>
      <c r="G754" s="2" t="s">
        <v>27</v>
      </c>
      <c r="H754" s="2">
        <v>76198</v>
      </c>
      <c r="I754" t="s">
        <v>1972</v>
      </c>
    </row>
    <row r="755" spans="1:9">
      <c r="A755" s="2" t="s">
        <v>1510</v>
      </c>
      <c r="B755" s="2" t="s">
        <v>5220</v>
      </c>
      <c r="C755" s="2" t="s">
        <v>5221</v>
      </c>
      <c r="D755" s="2" t="s">
        <v>5222</v>
      </c>
      <c r="E755" s="2" t="s">
        <v>5223</v>
      </c>
      <c r="F755" s="2" t="s">
        <v>3125</v>
      </c>
      <c r="G755" s="2" t="s">
        <v>27</v>
      </c>
      <c r="H755" s="2">
        <v>85053</v>
      </c>
      <c r="I755" t="s">
        <v>1980</v>
      </c>
    </row>
    <row r="756" spans="1:9">
      <c r="A756" s="2" t="s">
        <v>5224</v>
      </c>
      <c r="B756" s="2" t="s">
        <v>5225</v>
      </c>
      <c r="C756" s="2" t="s">
        <v>5226</v>
      </c>
      <c r="D756" s="2"/>
      <c r="E756" s="2" t="s">
        <v>5227</v>
      </c>
      <c r="F756" s="2" t="s">
        <v>2214</v>
      </c>
      <c r="G756" s="2" t="s">
        <v>27</v>
      </c>
      <c r="H756" s="2">
        <v>20470</v>
      </c>
      <c r="I756" t="s">
        <v>1980</v>
      </c>
    </row>
    <row r="757" spans="1:9">
      <c r="A757" s="2" t="s">
        <v>1513</v>
      </c>
      <c r="B757" s="2" t="s">
        <v>5228</v>
      </c>
      <c r="C757" s="2" t="s">
        <v>5229</v>
      </c>
      <c r="D757" s="2" t="s">
        <v>5230</v>
      </c>
      <c r="E757" s="2" t="s">
        <v>5231</v>
      </c>
      <c r="F757" s="2" t="s">
        <v>2353</v>
      </c>
      <c r="G757" s="2" t="s">
        <v>27</v>
      </c>
      <c r="H757" s="2">
        <v>75287</v>
      </c>
      <c r="I757" t="s">
        <v>1980</v>
      </c>
    </row>
    <row r="758" spans="1:9">
      <c r="A758" s="2" t="s">
        <v>1515</v>
      </c>
      <c r="B758" s="2" t="s">
        <v>5232</v>
      </c>
      <c r="C758" s="2" t="s">
        <v>5233</v>
      </c>
      <c r="D758" s="2" t="s">
        <v>5234</v>
      </c>
      <c r="E758" s="2" t="s">
        <v>5235</v>
      </c>
      <c r="F758" s="2" t="s">
        <v>3713</v>
      </c>
      <c r="G758" s="2" t="s">
        <v>27</v>
      </c>
      <c r="H758" s="2">
        <v>28805</v>
      </c>
      <c r="I758" t="s">
        <v>1972</v>
      </c>
    </row>
    <row r="759" spans="1:9">
      <c r="A759" s="2" t="s">
        <v>1517</v>
      </c>
      <c r="B759" s="2" t="s">
        <v>5236</v>
      </c>
      <c r="C759" s="2" t="s">
        <v>5237</v>
      </c>
      <c r="D759" s="2" t="s">
        <v>5238</v>
      </c>
      <c r="E759" s="2" t="s">
        <v>5239</v>
      </c>
      <c r="F759" s="2" t="s">
        <v>5240</v>
      </c>
      <c r="G759" s="2" t="s">
        <v>27</v>
      </c>
      <c r="H759" s="2">
        <v>59112</v>
      </c>
      <c r="I759" t="s">
        <v>1972</v>
      </c>
    </row>
    <row r="760" spans="1:9">
      <c r="A760" s="2" t="s">
        <v>1519</v>
      </c>
      <c r="B760" s="2" t="s">
        <v>5241</v>
      </c>
      <c r="C760" s="2" t="s">
        <v>5242</v>
      </c>
      <c r="D760" s="2"/>
      <c r="E760" s="2" t="s">
        <v>5243</v>
      </c>
      <c r="F760" s="2" t="s">
        <v>2042</v>
      </c>
      <c r="G760" s="2" t="s">
        <v>27</v>
      </c>
      <c r="H760" s="2">
        <v>63126</v>
      </c>
      <c r="I760" t="s">
        <v>1980</v>
      </c>
    </row>
    <row r="761" spans="1:9">
      <c r="A761" s="2" t="s">
        <v>1521</v>
      </c>
      <c r="B761" s="2" t="s">
        <v>5244</v>
      </c>
      <c r="C761" s="2" t="s">
        <v>5245</v>
      </c>
      <c r="D761" s="2" t="s">
        <v>5246</v>
      </c>
      <c r="E761" s="2" t="s">
        <v>5247</v>
      </c>
      <c r="F761" s="2" t="s">
        <v>5248</v>
      </c>
      <c r="G761" s="2" t="s">
        <v>27</v>
      </c>
      <c r="H761" s="2">
        <v>64054</v>
      </c>
      <c r="I761" t="s">
        <v>1972</v>
      </c>
    </row>
    <row r="762" spans="1:9">
      <c r="A762" s="2" t="s">
        <v>1523</v>
      </c>
      <c r="B762" s="2" t="s">
        <v>5249</v>
      </c>
      <c r="C762" s="2" t="s">
        <v>5250</v>
      </c>
      <c r="D762" s="2"/>
      <c r="E762" s="2" t="s">
        <v>5251</v>
      </c>
      <c r="F762" s="2" t="s">
        <v>2721</v>
      </c>
      <c r="G762" s="2" t="s">
        <v>27</v>
      </c>
      <c r="H762" s="2">
        <v>27404</v>
      </c>
      <c r="I762" t="s">
        <v>1980</v>
      </c>
    </row>
    <row r="763" spans="1:9">
      <c r="A763" s="2" t="s">
        <v>1525</v>
      </c>
      <c r="B763" s="2" t="s">
        <v>5252</v>
      </c>
      <c r="C763" s="2" t="s">
        <v>5253</v>
      </c>
      <c r="D763" s="2"/>
      <c r="E763" s="2" t="s">
        <v>5254</v>
      </c>
      <c r="F763" s="2" t="s">
        <v>5255</v>
      </c>
      <c r="G763" s="2" t="s">
        <v>27</v>
      </c>
      <c r="H763" s="2">
        <v>71213</v>
      </c>
      <c r="I763" t="s">
        <v>1972</v>
      </c>
    </row>
    <row r="764" spans="1:9">
      <c r="A764" s="2" t="s">
        <v>1527</v>
      </c>
      <c r="B764" s="2" t="s">
        <v>5256</v>
      </c>
      <c r="C764" s="2" t="s">
        <v>5257</v>
      </c>
      <c r="D764" s="2" t="s">
        <v>5258</v>
      </c>
      <c r="E764" s="2" t="s">
        <v>5259</v>
      </c>
      <c r="F764" s="2" t="s">
        <v>4447</v>
      </c>
      <c r="G764" s="2" t="s">
        <v>25</v>
      </c>
      <c r="H764" s="2" t="s">
        <v>4448</v>
      </c>
      <c r="I764" t="s">
        <v>1980</v>
      </c>
    </row>
    <row r="765" spans="1:9">
      <c r="A765" s="2" t="s">
        <v>1529</v>
      </c>
      <c r="B765" s="2" t="s">
        <v>5260</v>
      </c>
      <c r="C765" s="2"/>
      <c r="D765" s="2" t="s">
        <v>5261</v>
      </c>
      <c r="E765" s="2" t="s">
        <v>5262</v>
      </c>
      <c r="F765" s="2" t="s">
        <v>2294</v>
      </c>
      <c r="G765" s="2" t="s">
        <v>27</v>
      </c>
      <c r="H765" s="2">
        <v>76129</v>
      </c>
      <c r="I765" t="s">
        <v>1980</v>
      </c>
    </row>
    <row r="766" spans="1:9">
      <c r="A766" s="2" t="s">
        <v>1531</v>
      </c>
      <c r="B766" s="2" t="s">
        <v>5263</v>
      </c>
      <c r="C766" s="2" t="s">
        <v>5264</v>
      </c>
      <c r="D766" s="2" t="s">
        <v>5265</v>
      </c>
      <c r="E766" s="2" t="s">
        <v>5266</v>
      </c>
      <c r="F766" s="2" t="s">
        <v>2577</v>
      </c>
      <c r="G766" s="2" t="s">
        <v>27</v>
      </c>
      <c r="H766" s="2">
        <v>58122</v>
      </c>
      <c r="I766" t="s">
        <v>1972</v>
      </c>
    </row>
    <row r="767" spans="1:9">
      <c r="A767" s="2" t="s">
        <v>1533</v>
      </c>
      <c r="B767" s="2" t="s">
        <v>5267</v>
      </c>
      <c r="C767" s="2" t="s">
        <v>5268</v>
      </c>
      <c r="D767" s="2" t="s">
        <v>5269</v>
      </c>
      <c r="E767" s="2" t="s">
        <v>5270</v>
      </c>
      <c r="F767" s="2" t="s">
        <v>2818</v>
      </c>
      <c r="G767" s="2" t="s">
        <v>27</v>
      </c>
      <c r="H767" s="2">
        <v>75044</v>
      </c>
      <c r="I767" t="s">
        <v>1972</v>
      </c>
    </row>
    <row r="768" spans="1:9">
      <c r="A768" s="2" t="s">
        <v>5271</v>
      </c>
      <c r="B768" s="2" t="s">
        <v>5272</v>
      </c>
      <c r="C768" s="2" t="s">
        <v>5273</v>
      </c>
      <c r="D768" s="2" t="s">
        <v>5274</v>
      </c>
      <c r="E768" s="2" t="s">
        <v>5275</v>
      </c>
      <c r="F768" s="2" t="s">
        <v>2315</v>
      </c>
      <c r="G768" s="2" t="s">
        <v>27</v>
      </c>
      <c r="H768" s="2">
        <v>43231</v>
      </c>
      <c r="I768" t="s">
        <v>1980</v>
      </c>
    </row>
    <row r="769" spans="1:9">
      <c r="A769" s="2" t="s">
        <v>5276</v>
      </c>
      <c r="B769" s="2" t="s">
        <v>5277</v>
      </c>
      <c r="C769" s="2" t="s">
        <v>5278</v>
      </c>
      <c r="D769" s="2" t="s">
        <v>5279</v>
      </c>
      <c r="E769" s="2" t="s">
        <v>5280</v>
      </c>
      <c r="F769" s="2" t="s">
        <v>2414</v>
      </c>
      <c r="G769" s="2" t="s">
        <v>27</v>
      </c>
      <c r="H769" s="2">
        <v>78737</v>
      </c>
      <c r="I769" t="s">
        <v>1980</v>
      </c>
    </row>
    <row r="770" spans="1:9">
      <c r="A770" s="2" t="s">
        <v>5281</v>
      </c>
      <c r="B770" s="2" t="s">
        <v>5282</v>
      </c>
      <c r="C770" s="2"/>
      <c r="D770" s="2" t="s">
        <v>5283</v>
      </c>
      <c r="E770" s="2" t="s">
        <v>5284</v>
      </c>
      <c r="F770" s="2" t="s">
        <v>2771</v>
      </c>
      <c r="G770" s="2" t="s">
        <v>27</v>
      </c>
      <c r="H770" s="2">
        <v>36104</v>
      </c>
      <c r="I770" t="s">
        <v>1972</v>
      </c>
    </row>
    <row r="771" spans="1:9">
      <c r="A771" s="2" t="s">
        <v>1537</v>
      </c>
      <c r="B771" s="2" t="s">
        <v>5285</v>
      </c>
      <c r="C771" s="2" t="s">
        <v>5286</v>
      </c>
      <c r="D771" s="2" t="s">
        <v>5287</v>
      </c>
      <c r="E771" s="2" t="s">
        <v>5288</v>
      </c>
      <c r="F771" s="2" t="s">
        <v>2200</v>
      </c>
      <c r="G771" s="2" t="s">
        <v>25</v>
      </c>
      <c r="H771" s="2" t="s">
        <v>3952</v>
      </c>
      <c r="I771" t="s">
        <v>1980</v>
      </c>
    </row>
    <row r="772" spans="1:9">
      <c r="A772" s="2" t="s">
        <v>1539</v>
      </c>
      <c r="B772" s="2" t="s">
        <v>5289</v>
      </c>
      <c r="C772" s="2" t="s">
        <v>5290</v>
      </c>
      <c r="D772" s="2"/>
      <c r="E772" s="2" t="s">
        <v>5291</v>
      </c>
      <c r="F772" s="2" t="s">
        <v>1991</v>
      </c>
      <c r="G772" s="2" t="s">
        <v>27</v>
      </c>
      <c r="H772" s="2">
        <v>22156</v>
      </c>
      <c r="I772" t="s">
        <v>1980</v>
      </c>
    </row>
    <row r="773" spans="1:9">
      <c r="A773" s="2" t="s">
        <v>1541</v>
      </c>
      <c r="B773" s="2" t="s">
        <v>5292</v>
      </c>
      <c r="C773" s="2" t="s">
        <v>5293</v>
      </c>
      <c r="D773" s="2" t="s">
        <v>5294</v>
      </c>
      <c r="E773" s="2" t="s">
        <v>5295</v>
      </c>
      <c r="F773" s="2" t="s">
        <v>5296</v>
      </c>
      <c r="G773" s="2" t="s">
        <v>27</v>
      </c>
      <c r="H773" s="2">
        <v>80126</v>
      </c>
      <c r="I773" t="s">
        <v>1980</v>
      </c>
    </row>
    <row r="774" spans="1:9">
      <c r="A774" s="2" t="s">
        <v>1543</v>
      </c>
      <c r="B774" s="2" t="s">
        <v>5297</v>
      </c>
      <c r="C774" s="2"/>
      <c r="D774" s="2" t="s">
        <v>5298</v>
      </c>
      <c r="E774" s="2" t="s">
        <v>5299</v>
      </c>
      <c r="F774" s="2" t="s">
        <v>3342</v>
      </c>
      <c r="G774" s="2" t="s">
        <v>27</v>
      </c>
      <c r="H774" s="2">
        <v>21275</v>
      </c>
      <c r="I774" t="s">
        <v>1980</v>
      </c>
    </row>
    <row r="775" spans="1:9">
      <c r="A775" s="2" t="s">
        <v>1545</v>
      </c>
      <c r="B775" s="2" t="s">
        <v>5300</v>
      </c>
      <c r="C775" s="2" t="s">
        <v>5301</v>
      </c>
      <c r="D775" s="2" t="s">
        <v>5302</v>
      </c>
      <c r="E775" s="2" t="s">
        <v>5303</v>
      </c>
      <c r="F775" s="2" t="s">
        <v>2342</v>
      </c>
      <c r="G775" s="2" t="s">
        <v>26</v>
      </c>
      <c r="H775" s="2" t="s">
        <v>2343</v>
      </c>
      <c r="I775" t="s">
        <v>1980</v>
      </c>
    </row>
    <row r="776" spans="1:9">
      <c r="A776" s="2" t="s">
        <v>1547</v>
      </c>
      <c r="B776" s="2" t="s">
        <v>5304</v>
      </c>
      <c r="C776" s="2"/>
      <c r="D776" s="2" t="s">
        <v>5305</v>
      </c>
      <c r="E776" s="2" t="s">
        <v>5306</v>
      </c>
      <c r="F776" s="2" t="s">
        <v>2219</v>
      </c>
      <c r="G776" s="2" t="s">
        <v>27</v>
      </c>
      <c r="H776" s="2">
        <v>33345</v>
      </c>
      <c r="I776" t="s">
        <v>1972</v>
      </c>
    </row>
    <row r="777" spans="1:9">
      <c r="A777" s="2" t="s">
        <v>1549</v>
      </c>
      <c r="B777" s="2" t="s">
        <v>5307</v>
      </c>
      <c r="C777" s="2" t="s">
        <v>5308</v>
      </c>
      <c r="D777" s="2" t="s">
        <v>5309</v>
      </c>
      <c r="E777" s="2" t="s">
        <v>5310</v>
      </c>
      <c r="F777" s="2" t="s">
        <v>3810</v>
      </c>
      <c r="G777" s="2" t="s">
        <v>27</v>
      </c>
      <c r="H777" s="2">
        <v>92191</v>
      </c>
      <c r="I777" t="s">
        <v>1972</v>
      </c>
    </row>
    <row r="778" spans="1:9">
      <c r="A778" s="2" t="s">
        <v>1551</v>
      </c>
      <c r="B778" s="2" t="s">
        <v>5311</v>
      </c>
      <c r="C778" s="2" t="s">
        <v>5312</v>
      </c>
      <c r="D778" s="2" t="s">
        <v>5313</v>
      </c>
      <c r="E778" s="2" t="s">
        <v>5314</v>
      </c>
      <c r="F778" s="2" t="s">
        <v>2353</v>
      </c>
      <c r="G778" s="2" t="s">
        <v>27</v>
      </c>
      <c r="H778" s="2">
        <v>75216</v>
      </c>
      <c r="I778" t="s">
        <v>1980</v>
      </c>
    </row>
    <row r="779" spans="1:9">
      <c r="A779" s="2" t="s">
        <v>1553</v>
      </c>
      <c r="B779" s="2" t="s">
        <v>5315</v>
      </c>
      <c r="C779" s="2" t="s">
        <v>5316</v>
      </c>
      <c r="D779" s="2"/>
      <c r="E779" s="2" t="s">
        <v>5317</v>
      </c>
      <c r="F779" s="2" t="s">
        <v>3351</v>
      </c>
      <c r="G779" s="2" t="s">
        <v>27</v>
      </c>
      <c r="H779" s="2">
        <v>60435</v>
      </c>
      <c r="I779" t="s">
        <v>1980</v>
      </c>
    </row>
    <row r="780" spans="1:9">
      <c r="A780" s="2" t="s">
        <v>5318</v>
      </c>
      <c r="B780" s="2" t="s">
        <v>5319</v>
      </c>
      <c r="C780" s="2" t="s">
        <v>5320</v>
      </c>
      <c r="D780" s="2" t="s">
        <v>5321</v>
      </c>
      <c r="E780" s="2" t="s">
        <v>5322</v>
      </c>
      <c r="F780" s="2" t="s">
        <v>2077</v>
      </c>
      <c r="G780" s="2" t="s">
        <v>27</v>
      </c>
      <c r="H780" s="2">
        <v>49510</v>
      </c>
      <c r="I780" t="s">
        <v>1972</v>
      </c>
    </row>
    <row r="781" spans="1:9">
      <c r="A781" s="2" t="s">
        <v>1557</v>
      </c>
      <c r="B781" s="2" t="s">
        <v>5323</v>
      </c>
      <c r="C781" s="2" t="s">
        <v>5324</v>
      </c>
      <c r="D781" s="2" t="s">
        <v>5325</v>
      </c>
      <c r="E781" s="2" t="s">
        <v>5326</v>
      </c>
      <c r="F781" s="2" t="s">
        <v>2740</v>
      </c>
      <c r="G781" s="2" t="s">
        <v>27</v>
      </c>
      <c r="H781" s="2">
        <v>34620</v>
      </c>
      <c r="I781" t="s">
        <v>1972</v>
      </c>
    </row>
    <row r="782" spans="1:9">
      <c r="A782" s="2" t="s">
        <v>1559</v>
      </c>
      <c r="B782" s="2" t="s">
        <v>5327</v>
      </c>
      <c r="C782" s="2"/>
      <c r="D782" s="2" t="s">
        <v>5328</v>
      </c>
      <c r="E782" s="2" t="s">
        <v>5329</v>
      </c>
      <c r="F782" s="2" t="s">
        <v>2165</v>
      </c>
      <c r="G782" s="2" t="s">
        <v>27</v>
      </c>
      <c r="H782" s="2">
        <v>55441</v>
      </c>
      <c r="I782" t="s">
        <v>1980</v>
      </c>
    </row>
    <row r="783" spans="1:9">
      <c r="A783" s="2" t="s">
        <v>1561</v>
      </c>
      <c r="B783" s="2" t="s">
        <v>5330</v>
      </c>
      <c r="C783" s="2" t="s">
        <v>5331</v>
      </c>
      <c r="D783" s="2" t="s">
        <v>5332</v>
      </c>
      <c r="E783" s="2" t="s">
        <v>5333</v>
      </c>
      <c r="F783" s="2" t="s">
        <v>3708</v>
      </c>
      <c r="G783" s="2" t="s">
        <v>27</v>
      </c>
      <c r="H783" s="2">
        <v>30045</v>
      </c>
      <c r="I783" t="s">
        <v>1980</v>
      </c>
    </row>
    <row r="784" spans="1:9">
      <c r="A784" s="2" t="s">
        <v>1563</v>
      </c>
      <c r="B784" s="2" t="s">
        <v>5334</v>
      </c>
      <c r="C784" s="2" t="s">
        <v>5335</v>
      </c>
      <c r="D784" s="2" t="s">
        <v>5336</v>
      </c>
      <c r="E784" s="2" t="s">
        <v>5337</v>
      </c>
      <c r="F784" s="2" t="s">
        <v>5338</v>
      </c>
      <c r="G784" s="2" t="s">
        <v>26</v>
      </c>
      <c r="H784" s="2" t="s">
        <v>5339</v>
      </c>
      <c r="I784" t="s">
        <v>1980</v>
      </c>
    </row>
    <row r="785" spans="1:9">
      <c r="A785" s="2" t="s">
        <v>1565</v>
      </c>
      <c r="B785" s="2" t="s">
        <v>5340</v>
      </c>
      <c r="C785" s="2" t="s">
        <v>5341</v>
      </c>
      <c r="D785" s="2" t="s">
        <v>5342</v>
      </c>
      <c r="E785" s="2" t="s">
        <v>5343</v>
      </c>
      <c r="F785" s="2" t="s">
        <v>2248</v>
      </c>
      <c r="G785" s="2" t="s">
        <v>27</v>
      </c>
      <c r="H785" s="2">
        <v>33673</v>
      </c>
      <c r="I785" t="s">
        <v>1972</v>
      </c>
    </row>
    <row r="786" spans="1:9">
      <c r="A786" s="2" t="s">
        <v>1567</v>
      </c>
      <c r="B786" s="2" t="s">
        <v>5344</v>
      </c>
      <c r="C786" s="2" t="s">
        <v>5345</v>
      </c>
      <c r="D786" s="2"/>
      <c r="E786" s="2" t="s">
        <v>5346</v>
      </c>
      <c r="F786" s="2" t="s">
        <v>2533</v>
      </c>
      <c r="G786" s="2" t="s">
        <v>27</v>
      </c>
      <c r="H786" s="2">
        <v>37240</v>
      </c>
      <c r="I786" t="s">
        <v>1980</v>
      </c>
    </row>
    <row r="787" spans="1:9">
      <c r="A787" s="2" t="s">
        <v>1569</v>
      </c>
      <c r="B787" s="2" t="s">
        <v>5347</v>
      </c>
      <c r="C787" s="2" t="s">
        <v>5348</v>
      </c>
      <c r="D787" s="2" t="s">
        <v>5349</v>
      </c>
      <c r="E787" s="2" t="s">
        <v>5350</v>
      </c>
      <c r="F787" s="2" t="s">
        <v>3607</v>
      </c>
      <c r="G787" s="2" t="s">
        <v>27</v>
      </c>
      <c r="H787" s="2">
        <v>33175</v>
      </c>
      <c r="I787" t="s">
        <v>1980</v>
      </c>
    </row>
    <row r="788" spans="1:9">
      <c r="A788" s="2" t="s">
        <v>1555</v>
      </c>
      <c r="B788" s="2" t="s">
        <v>5351</v>
      </c>
      <c r="C788" s="2" t="s">
        <v>5352</v>
      </c>
      <c r="D788" s="2" t="s">
        <v>5353</v>
      </c>
      <c r="E788" s="2" t="s">
        <v>5354</v>
      </c>
      <c r="F788" s="2" t="s">
        <v>2005</v>
      </c>
      <c r="G788" s="2" t="s">
        <v>27</v>
      </c>
      <c r="H788" s="2">
        <v>45426</v>
      </c>
      <c r="I788" t="s">
        <v>1972</v>
      </c>
    </row>
    <row r="789" spans="1:9">
      <c r="A789" s="2" t="s">
        <v>1572</v>
      </c>
      <c r="B789" s="2" t="s">
        <v>5355</v>
      </c>
      <c r="C789" s="2"/>
      <c r="D789" s="2" t="s">
        <v>5356</v>
      </c>
      <c r="E789" s="2" t="s">
        <v>5357</v>
      </c>
      <c r="F789" s="2" t="s">
        <v>2280</v>
      </c>
      <c r="G789" s="2" t="s">
        <v>27</v>
      </c>
      <c r="H789" s="2">
        <v>60686</v>
      </c>
      <c r="I789" t="s">
        <v>1972</v>
      </c>
    </row>
    <row r="790" spans="1:9">
      <c r="A790" s="2" t="s">
        <v>1574</v>
      </c>
      <c r="B790" s="2" t="s">
        <v>5358</v>
      </c>
      <c r="C790" s="2" t="s">
        <v>5359</v>
      </c>
      <c r="D790" s="2" t="s">
        <v>5360</v>
      </c>
      <c r="E790" s="2" t="s">
        <v>5361</v>
      </c>
      <c r="F790" s="2" t="s">
        <v>5362</v>
      </c>
      <c r="G790" s="2" t="s">
        <v>26</v>
      </c>
      <c r="H790" s="2" t="s">
        <v>5363</v>
      </c>
      <c r="I790" t="s">
        <v>1972</v>
      </c>
    </row>
    <row r="791" spans="1:9">
      <c r="A791" s="2" t="s">
        <v>1576</v>
      </c>
      <c r="B791" s="2" t="s">
        <v>5364</v>
      </c>
      <c r="C791" s="2" t="s">
        <v>5365</v>
      </c>
      <c r="D791" s="2" t="s">
        <v>5366</v>
      </c>
      <c r="E791" s="2" t="s">
        <v>5367</v>
      </c>
      <c r="F791" s="2" t="s">
        <v>2033</v>
      </c>
      <c r="G791" s="2" t="s">
        <v>27</v>
      </c>
      <c r="H791" s="2">
        <v>94807</v>
      </c>
      <c r="I791" t="s">
        <v>1980</v>
      </c>
    </row>
    <row r="792" spans="1:9">
      <c r="A792" s="2" t="s">
        <v>1578</v>
      </c>
      <c r="B792" s="2" t="s">
        <v>5368</v>
      </c>
      <c r="C792" s="2" t="s">
        <v>5369</v>
      </c>
      <c r="D792" s="2" t="s">
        <v>5370</v>
      </c>
      <c r="E792" s="2" t="s">
        <v>5371</v>
      </c>
      <c r="F792" s="2" t="s">
        <v>5372</v>
      </c>
      <c r="G792" s="2" t="s">
        <v>27</v>
      </c>
      <c r="H792" s="2">
        <v>98506</v>
      </c>
      <c r="I792" t="s">
        <v>1980</v>
      </c>
    </row>
    <row r="793" spans="1:9">
      <c r="A793" s="2" t="s">
        <v>1580</v>
      </c>
      <c r="B793" s="2" t="s">
        <v>5373</v>
      </c>
      <c r="C793" s="2" t="s">
        <v>5374</v>
      </c>
      <c r="D793" s="2" t="s">
        <v>5375</v>
      </c>
      <c r="E793" s="2" t="s">
        <v>5376</v>
      </c>
      <c r="F793" s="2" t="s">
        <v>2695</v>
      </c>
      <c r="G793" s="2" t="s">
        <v>27</v>
      </c>
      <c r="H793" s="2">
        <v>76011</v>
      </c>
      <c r="I793" t="s">
        <v>1972</v>
      </c>
    </row>
    <row r="794" spans="1:9">
      <c r="A794" s="2" t="s">
        <v>1582</v>
      </c>
      <c r="B794" s="2" t="s">
        <v>5377</v>
      </c>
      <c r="C794" s="2" t="s">
        <v>5378</v>
      </c>
      <c r="D794" s="2" t="s">
        <v>5379</v>
      </c>
      <c r="E794" s="2" t="s">
        <v>5380</v>
      </c>
      <c r="F794" s="2" t="s">
        <v>5381</v>
      </c>
      <c r="G794" s="2" t="s">
        <v>25</v>
      </c>
      <c r="H794" s="2" t="s">
        <v>5382</v>
      </c>
      <c r="I794" t="s">
        <v>1972</v>
      </c>
    </row>
    <row r="795" spans="1:9">
      <c r="A795" s="2" t="s">
        <v>1584</v>
      </c>
      <c r="B795" s="2" t="s">
        <v>5383</v>
      </c>
      <c r="C795" s="2" t="s">
        <v>5384</v>
      </c>
      <c r="D795" s="2" t="s">
        <v>5385</v>
      </c>
      <c r="E795" s="2" t="s">
        <v>5386</v>
      </c>
      <c r="F795" s="2" t="s">
        <v>2670</v>
      </c>
      <c r="G795" s="2" t="s">
        <v>27</v>
      </c>
      <c r="H795" s="2">
        <v>24009</v>
      </c>
      <c r="I795" t="s">
        <v>1980</v>
      </c>
    </row>
    <row r="796" spans="1:9">
      <c r="A796" s="2" t="s">
        <v>1586</v>
      </c>
      <c r="B796" s="2" t="s">
        <v>5387</v>
      </c>
      <c r="C796" s="2" t="s">
        <v>5388</v>
      </c>
      <c r="D796" s="2" t="s">
        <v>5389</v>
      </c>
      <c r="E796" s="2" t="s">
        <v>5390</v>
      </c>
      <c r="F796" s="2" t="s">
        <v>5391</v>
      </c>
      <c r="G796" s="2" t="s">
        <v>27</v>
      </c>
      <c r="H796" s="2">
        <v>11044</v>
      </c>
      <c r="I796" t="s">
        <v>1980</v>
      </c>
    </row>
    <row r="797" spans="1:9">
      <c r="A797" s="2" t="s">
        <v>1588</v>
      </c>
      <c r="B797" s="2" t="s">
        <v>5392</v>
      </c>
      <c r="C797" s="2" t="s">
        <v>5393</v>
      </c>
      <c r="D797" s="2" t="s">
        <v>5394</v>
      </c>
      <c r="E797" s="2" t="s">
        <v>5395</v>
      </c>
      <c r="F797" s="2" t="s">
        <v>3615</v>
      </c>
      <c r="G797" s="2" t="s">
        <v>27</v>
      </c>
      <c r="H797" s="2">
        <v>92825</v>
      </c>
      <c r="I797" t="s">
        <v>1980</v>
      </c>
    </row>
    <row r="798" spans="1:9">
      <c r="A798" s="2" t="s">
        <v>1590</v>
      </c>
      <c r="B798" s="2" t="s">
        <v>5396</v>
      </c>
      <c r="C798" s="2"/>
      <c r="D798" s="2" t="s">
        <v>5397</v>
      </c>
      <c r="E798" s="2" t="s">
        <v>5398</v>
      </c>
      <c r="F798" s="2" t="s">
        <v>3346</v>
      </c>
      <c r="G798" s="2" t="s">
        <v>27</v>
      </c>
      <c r="H798" s="2">
        <v>40596</v>
      </c>
      <c r="I798" t="s">
        <v>1980</v>
      </c>
    </row>
    <row r="799" spans="1:9">
      <c r="A799" s="2" t="s">
        <v>1592</v>
      </c>
      <c r="B799" s="2" t="s">
        <v>5399</v>
      </c>
      <c r="C799" s="2" t="s">
        <v>5400</v>
      </c>
      <c r="D799" s="2" t="s">
        <v>5401</v>
      </c>
      <c r="E799" s="2" t="s">
        <v>5402</v>
      </c>
      <c r="F799" s="2" t="s">
        <v>2248</v>
      </c>
      <c r="G799" s="2" t="s">
        <v>27</v>
      </c>
      <c r="H799" s="2">
        <v>33673</v>
      </c>
      <c r="I799" t="s">
        <v>1980</v>
      </c>
    </row>
    <row r="800" spans="1:9">
      <c r="A800" s="2" t="s">
        <v>1594</v>
      </c>
      <c r="B800" s="2" t="s">
        <v>29</v>
      </c>
      <c r="C800" s="2" t="s">
        <v>5403</v>
      </c>
      <c r="D800" s="2" t="s">
        <v>5404</v>
      </c>
      <c r="E800" s="2" t="s">
        <v>5405</v>
      </c>
      <c r="F800" s="2" t="s">
        <v>2024</v>
      </c>
      <c r="G800" s="2" t="s">
        <v>27</v>
      </c>
      <c r="H800" s="2">
        <v>95138</v>
      </c>
      <c r="I800" t="s">
        <v>1972</v>
      </c>
    </row>
    <row r="801" spans="1:9">
      <c r="A801" s="2" t="s">
        <v>1596</v>
      </c>
      <c r="B801" s="2" t="s">
        <v>5406</v>
      </c>
      <c r="C801" s="2"/>
      <c r="D801" s="2"/>
      <c r="E801" s="2" t="s">
        <v>5407</v>
      </c>
      <c r="F801" s="2" t="s">
        <v>2214</v>
      </c>
      <c r="G801" s="2" t="s">
        <v>27</v>
      </c>
      <c r="H801" s="2">
        <v>20470</v>
      </c>
      <c r="I801" t="s">
        <v>1972</v>
      </c>
    </row>
    <row r="802" spans="1:9">
      <c r="A802" s="2" t="s">
        <v>1598</v>
      </c>
      <c r="B802" s="2" t="s">
        <v>5408</v>
      </c>
      <c r="C802" s="2" t="s">
        <v>5409</v>
      </c>
      <c r="D802" s="2" t="s">
        <v>5410</v>
      </c>
      <c r="E802" s="2" t="s">
        <v>5411</v>
      </c>
      <c r="F802" s="2" t="s">
        <v>4441</v>
      </c>
      <c r="G802" s="2" t="s">
        <v>26</v>
      </c>
      <c r="H802" s="2" t="s">
        <v>4442</v>
      </c>
      <c r="I802" t="s">
        <v>1980</v>
      </c>
    </row>
    <row r="803" spans="1:9">
      <c r="A803" s="2" t="s">
        <v>1600</v>
      </c>
      <c r="B803" s="2" t="s">
        <v>5412</v>
      </c>
      <c r="C803" s="2" t="s">
        <v>5413</v>
      </c>
      <c r="D803" s="2" t="s">
        <v>5414</v>
      </c>
      <c r="E803" s="2" t="s">
        <v>5415</v>
      </c>
      <c r="F803" s="2" t="s">
        <v>5372</v>
      </c>
      <c r="G803" s="2" t="s">
        <v>27</v>
      </c>
      <c r="H803" s="2">
        <v>98506</v>
      </c>
      <c r="I803" t="s">
        <v>1972</v>
      </c>
    </row>
    <row r="804" spans="1:9">
      <c r="A804" s="2" t="s">
        <v>1602</v>
      </c>
      <c r="B804" s="2" t="s">
        <v>5416</v>
      </c>
      <c r="C804" s="2" t="s">
        <v>5417</v>
      </c>
      <c r="D804" s="2" t="s">
        <v>5418</v>
      </c>
      <c r="E804" s="2" t="s">
        <v>5419</v>
      </c>
      <c r="F804" s="2" t="s">
        <v>5420</v>
      </c>
      <c r="G804" s="2" t="s">
        <v>27</v>
      </c>
      <c r="H804" s="2">
        <v>75185</v>
      </c>
      <c r="I804" t="s">
        <v>1980</v>
      </c>
    </row>
    <row r="805" spans="1:9">
      <c r="A805" s="2" t="s">
        <v>1604</v>
      </c>
      <c r="B805" s="2" t="s">
        <v>5421</v>
      </c>
      <c r="C805" s="2" t="s">
        <v>5422</v>
      </c>
      <c r="D805" s="2"/>
      <c r="E805" s="2" t="s">
        <v>5423</v>
      </c>
      <c r="F805" s="2" t="s">
        <v>3025</v>
      </c>
      <c r="G805" s="2" t="s">
        <v>27</v>
      </c>
      <c r="H805" s="2">
        <v>94207</v>
      </c>
      <c r="I805" t="s">
        <v>1980</v>
      </c>
    </row>
    <row r="806" spans="1:9">
      <c r="A806" s="2" t="s">
        <v>1606</v>
      </c>
      <c r="B806" s="2" t="s">
        <v>5424</v>
      </c>
      <c r="C806" s="2"/>
      <c r="D806" s="2" t="s">
        <v>5425</v>
      </c>
      <c r="E806" s="2" t="s">
        <v>5426</v>
      </c>
      <c r="F806" s="2" t="s">
        <v>3190</v>
      </c>
      <c r="G806" s="2" t="s">
        <v>25</v>
      </c>
      <c r="H806" s="2" t="s">
        <v>3191</v>
      </c>
      <c r="I806" t="s">
        <v>1980</v>
      </c>
    </row>
    <row r="807" spans="1:9">
      <c r="A807" s="2" t="s">
        <v>1608</v>
      </c>
      <c r="B807" s="2" t="s">
        <v>5427</v>
      </c>
      <c r="C807" s="2"/>
      <c r="D807" s="2" t="s">
        <v>5428</v>
      </c>
      <c r="E807" s="2" t="s">
        <v>5429</v>
      </c>
      <c r="F807" s="2" t="s">
        <v>5430</v>
      </c>
      <c r="G807" s="2" t="s">
        <v>27</v>
      </c>
      <c r="H807" s="2">
        <v>55590</v>
      </c>
      <c r="I807" t="s">
        <v>1980</v>
      </c>
    </row>
    <row r="808" spans="1:9">
      <c r="A808" s="2" t="s">
        <v>1610</v>
      </c>
      <c r="B808" s="2" t="s">
        <v>5431</v>
      </c>
      <c r="C808" s="2"/>
      <c r="D808" s="2"/>
      <c r="E808" s="2" t="s">
        <v>5432</v>
      </c>
      <c r="F808" s="2" t="s">
        <v>2227</v>
      </c>
      <c r="G808" s="2" t="s">
        <v>25</v>
      </c>
      <c r="H808" s="2" t="s">
        <v>2228</v>
      </c>
      <c r="I808" t="s">
        <v>1972</v>
      </c>
    </row>
    <row r="809" spans="1:9">
      <c r="A809" s="2" t="s">
        <v>1612</v>
      </c>
      <c r="B809" s="2" t="s">
        <v>5433</v>
      </c>
      <c r="C809" s="2" t="s">
        <v>5434</v>
      </c>
      <c r="D809" s="2" t="s">
        <v>5435</v>
      </c>
      <c r="E809" s="2" t="s">
        <v>5436</v>
      </c>
      <c r="F809" s="2" t="s">
        <v>3788</v>
      </c>
      <c r="G809" s="2" t="s">
        <v>26</v>
      </c>
      <c r="H809" s="2" t="s">
        <v>3789</v>
      </c>
      <c r="I809" t="s">
        <v>1980</v>
      </c>
    </row>
    <row r="810" spans="1:9">
      <c r="A810" s="2" t="s">
        <v>5437</v>
      </c>
      <c r="B810" s="2" t="s">
        <v>5438</v>
      </c>
      <c r="C810" s="2" t="s">
        <v>5439</v>
      </c>
      <c r="D810" s="2" t="s">
        <v>5440</v>
      </c>
      <c r="E810" s="2" t="s">
        <v>5441</v>
      </c>
      <c r="F810" s="2" t="s">
        <v>2128</v>
      </c>
      <c r="G810" s="2" t="s">
        <v>27</v>
      </c>
      <c r="H810" s="2">
        <v>11499</v>
      </c>
      <c r="I810" t="s">
        <v>1972</v>
      </c>
    </row>
    <row r="811" spans="1:9">
      <c r="A811" s="2" t="s">
        <v>1616</v>
      </c>
      <c r="B811" s="2" t="s">
        <v>5442</v>
      </c>
      <c r="C811" s="2"/>
      <c r="D811" s="2" t="s">
        <v>5443</v>
      </c>
      <c r="E811" s="2" t="s">
        <v>5444</v>
      </c>
      <c r="F811" s="2" t="s">
        <v>2475</v>
      </c>
      <c r="G811" s="2" t="s">
        <v>27</v>
      </c>
      <c r="H811" s="2">
        <v>79934</v>
      </c>
      <c r="I811" t="s">
        <v>1972</v>
      </c>
    </row>
    <row r="812" spans="1:9">
      <c r="A812" s="2" t="s">
        <v>1618</v>
      </c>
      <c r="B812" s="2" t="s">
        <v>5445</v>
      </c>
      <c r="C812" s="2" t="s">
        <v>5446</v>
      </c>
      <c r="D812" s="2" t="s">
        <v>5447</v>
      </c>
      <c r="E812" s="2" t="s">
        <v>5448</v>
      </c>
      <c r="F812" s="2" t="s">
        <v>5449</v>
      </c>
      <c r="G812" s="2" t="s">
        <v>27</v>
      </c>
      <c r="H812" s="2">
        <v>34643</v>
      </c>
      <c r="I812" t="s">
        <v>1980</v>
      </c>
    </row>
    <row r="813" spans="1:9">
      <c r="A813" s="2" t="s">
        <v>1620</v>
      </c>
      <c r="B813" s="2" t="s">
        <v>5450</v>
      </c>
      <c r="C813" s="2" t="s">
        <v>5451</v>
      </c>
      <c r="D813" s="2" t="s">
        <v>5452</v>
      </c>
      <c r="E813" s="2" t="s">
        <v>5453</v>
      </c>
      <c r="F813" s="2" t="s">
        <v>5454</v>
      </c>
      <c r="G813" s="2" t="s">
        <v>26</v>
      </c>
      <c r="H813" s="2" t="s">
        <v>2112</v>
      </c>
      <c r="I813" t="s">
        <v>1972</v>
      </c>
    </row>
    <row r="814" spans="1:9">
      <c r="A814" s="2" t="s">
        <v>5455</v>
      </c>
      <c r="B814" s="2" t="s">
        <v>5456</v>
      </c>
      <c r="C814" s="2" t="s">
        <v>5457</v>
      </c>
      <c r="D814" s="2" t="s">
        <v>5458</v>
      </c>
      <c r="E814" s="2" t="s">
        <v>5459</v>
      </c>
      <c r="F814" s="2" t="s">
        <v>5460</v>
      </c>
      <c r="G814" s="2" t="s">
        <v>25</v>
      </c>
      <c r="H814" s="2" t="s">
        <v>5461</v>
      </c>
      <c r="I814" t="s">
        <v>1972</v>
      </c>
    </row>
    <row r="815" spans="1:9">
      <c r="A815" s="2" t="s">
        <v>1622</v>
      </c>
      <c r="B815" s="2" t="s">
        <v>5462</v>
      </c>
      <c r="C815" s="2" t="s">
        <v>5463</v>
      </c>
      <c r="D815" s="2" t="s">
        <v>5464</v>
      </c>
      <c r="E815" s="2" t="s">
        <v>5465</v>
      </c>
      <c r="F815" s="2" t="s">
        <v>2390</v>
      </c>
      <c r="G815" s="2" t="s">
        <v>27</v>
      </c>
      <c r="H815" s="2">
        <v>73179</v>
      </c>
      <c r="I815" t="s">
        <v>1972</v>
      </c>
    </row>
    <row r="816" spans="1:9">
      <c r="A816" s="2" t="s">
        <v>1624</v>
      </c>
      <c r="B816" s="2" t="s">
        <v>5466</v>
      </c>
      <c r="C816" s="2" t="s">
        <v>5467</v>
      </c>
      <c r="D816" s="2" t="s">
        <v>5468</v>
      </c>
      <c r="E816" s="2" t="s">
        <v>5469</v>
      </c>
      <c r="F816" s="2" t="s">
        <v>2214</v>
      </c>
      <c r="G816" s="2" t="s">
        <v>27</v>
      </c>
      <c r="H816" s="2">
        <v>20051</v>
      </c>
      <c r="I816" t="s">
        <v>1980</v>
      </c>
    </row>
    <row r="817" spans="1:9">
      <c r="A817" s="2" t="s">
        <v>1626</v>
      </c>
      <c r="B817" s="2" t="s">
        <v>5470</v>
      </c>
      <c r="C817" s="2" t="s">
        <v>5471</v>
      </c>
      <c r="D817" s="2" t="s">
        <v>5472</v>
      </c>
      <c r="E817" s="2" t="s">
        <v>5473</v>
      </c>
      <c r="F817" s="2" t="s">
        <v>3075</v>
      </c>
      <c r="G817" s="2" t="s">
        <v>27</v>
      </c>
      <c r="H817" s="2">
        <v>30351</v>
      </c>
      <c r="I817" t="s">
        <v>1980</v>
      </c>
    </row>
    <row r="818" spans="1:9">
      <c r="A818" s="2" t="s">
        <v>1628</v>
      </c>
      <c r="B818" s="2" t="s">
        <v>5474</v>
      </c>
      <c r="C818" s="2" t="s">
        <v>5475</v>
      </c>
      <c r="D818" s="2" t="s">
        <v>5476</v>
      </c>
      <c r="E818" s="2" t="s">
        <v>5477</v>
      </c>
      <c r="F818" s="2" t="s">
        <v>2731</v>
      </c>
      <c r="G818" s="2" t="s">
        <v>26</v>
      </c>
      <c r="H818" s="2" t="s">
        <v>2732</v>
      </c>
      <c r="I818" t="s">
        <v>1980</v>
      </c>
    </row>
    <row r="819" spans="1:9">
      <c r="A819" s="2" t="s">
        <v>1630</v>
      </c>
      <c r="B819" s="2" t="s">
        <v>5478</v>
      </c>
      <c r="C819" s="2" t="s">
        <v>5479</v>
      </c>
      <c r="D819" s="2"/>
      <c r="E819" s="2" t="s">
        <v>5480</v>
      </c>
      <c r="F819" s="2" t="s">
        <v>2378</v>
      </c>
      <c r="G819" s="2" t="s">
        <v>27</v>
      </c>
      <c r="H819" s="2">
        <v>14276</v>
      </c>
      <c r="I819" t="s">
        <v>1980</v>
      </c>
    </row>
    <row r="820" spans="1:9">
      <c r="A820" s="2" t="s">
        <v>1614</v>
      </c>
      <c r="B820" s="2" t="s">
        <v>5481</v>
      </c>
      <c r="C820" s="2"/>
      <c r="D820" s="2" t="s">
        <v>5482</v>
      </c>
      <c r="E820" s="2" t="s">
        <v>5483</v>
      </c>
      <c r="F820" s="2" t="s">
        <v>2056</v>
      </c>
      <c r="G820" s="2" t="s">
        <v>27</v>
      </c>
      <c r="H820" s="2">
        <v>77260</v>
      </c>
      <c r="I820" t="s">
        <v>1980</v>
      </c>
    </row>
    <row r="821" spans="1:9">
      <c r="A821" s="2" t="s">
        <v>1633</v>
      </c>
      <c r="B821" s="2" t="s">
        <v>5484</v>
      </c>
      <c r="C821" s="2" t="s">
        <v>5485</v>
      </c>
      <c r="D821" s="2" t="s">
        <v>5486</v>
      </c>
      <c r="E821" s="2" t="s">
        <v>5487</v>
      </c>
      <c r="F821" s="2" t="s">
        <v>2214</v>
      </c>
      <c r="G821" s="2" t="s">
        <v>27</v>
      </c>
      <c r="H821" s="2">
        <v>20470</v>
      </c>
      <c r="I821" t="s">
        <v>1972</v>
      </c>
    </row>
    <row r="822" spans="1:9">
      <c r="A822" s="2" t="s">
        <v>1635</v>
      </c>
      <c r="B822" s="2" t="s">
        <v>5488</v>
      </c>
      <c r="C822" s="2" t="s">
        <v>5489</v>
      </c>
      <c r="D822" s="2" t="s">
        <v>5490</v>
      </c>
      <c r="E822" s="2" t="s">
        <v>5491</v>
      </c>
      <c r="F822" s="2" t="s">
        <v>2414</v>
      </c>
      <c r="G822" s="2" t="s">
        <v>27</v>
      </c>
      <c r="H822" s="2">
        <v>78764</v>
      </c>
      <c r="I822" t="s">
        <v>1972</v>
      </c>
    </row>
    <row r="823" spans="1:9">
      <c r="A823" s="2" t="s">
        <v>1637</v>
      </c>
      <c r="B823" s="2" t="s">
        <v>5492</v>
      </c>
      <c r="C823" s="2" t="s">
        <v>5493</v>
      </c>
      <c r="D823" s="2" t="s">
        <v>5494</v>
      </c>
      <c r="E823" s="2" t="s">
        <v>5495</v>
      </c>
      <c r="F823" s="2" t="s">
        <v>2862</v>
      </c>
      <c r="G823" s="2" t="s">
        <v>27</v>
      </c>
      <c r="H823" s="2">
        <v>85205</v>
      </c>
      <c r="I823" t="s">
        <v>1980</v>
      </c>
    </row>
    <row r="824" spans="1:9">
      <c r="A824" s="2" t="s">
        <v>1639</v>
      </c>
      <c r="B824" s="2" t="s">
        <v>5496</v>
      </c>
      <c r="C824" s="2" t="s">
        <v>5497</v>
      </c>
      <c r="D824" s="2" t="s">
        <v>5498</v>
      </c>
      <c r="E824" s="2" t="s">
        <v>5499</v>
      </c>
      <c r="F824" s="2" t="s">
        <v>5500</v>
      </c>
      <c r="G824" s="2" t="s">
        <v>27</v>
      </c>
      <c r="H824" s="2">
        <v>31416</v>
      </c>
      <c r="I824" t="s">
        <v>1980</v>
      </c>
    </row>
    <row r="825" spans="1:9">
      <c r="A825" s="2" t="s">
        <v>1641</v>
      </c>
      <c r="B825" s="2" t="s">
        <v>5501</v>
      </c>
      <c r="C825" s="2" t="s">
        <v>5502</v>
      </c>
      <c r="D825" s="2" t="s">
        <v>5503</v>
      </c>
      <c r="E825" s="2" t="s">
        <v>5504</v>
      </c>
      <c r="F825" s="2" t="s">
        <v>5505</v>
      </c>
      <c r="G825" s="2" t="s">
        <v>27</v>
      </c>
      <c r="H825" s="2">
        <v>87140</v>
      </c>
      <c r="I825" t="s">
        <v>1972</v>
      </c>
    </row>
    <row r="826" spans="1:9">
      <c r="A826" s="2" t="s">
        <v>1643</v>
      </c>
      <c r="B826" s="2" t="s">
        <v>5506</v>
      </c>
      <c r="C826" s="2" t="s">
        <v>5507</v>
      </c>
      <c r="D826" s="2"/>
      <c r="E826" s="2" t="s">
        <v>5508</v>
      </c>
      <c r="F826" s="2" t="s">
        <v>2328</v>
      </c>
      <c r="G826" s="2" t="s">
        <v>27</v>
      </c>
      <c r="H826" s="2">
        <v>28299</v>
      </c>
      <c r="I826" t="s">
        <v>1972</v>
      </c>
    </row>
    <row r="827" spans="1:9">
      <c r="A827" s="2" t="s">
        <v>5509</v>
      </c>
      <c r="B827" s="2" t="s">
        <v>5510</v>
      </c>
      <c r="C827" s="2" t="s">
        <v>5511</v>
      </c>
      <c r="D827" s="2" t="s">
        <v>5512</v>
      </c>
      <c r="E827" s="2" t="s">
        <v>5513</v>
      </c>
      <c r="F827" s="2" t="s">
        <v>3810</v>
      </c>
      <c r="G827" s="2" t="s">
        <v>27</v>
      </c>
      <c r="H827" s="2">
        <v>92191</v>
      </c>
      <c r="I827" t="s">
        <v>1972</v>
      </c>
    </row>
    <row r="828" spans="1:9">
      <c r="A828" s="2" t="s">
        <v>1647</v>
      </c>
      <c r="B828" s="2" t="s">
        <v>5514</v>
      </c>
      <c r="C828" s="2" t="s">
        <v>5515</v>
      </c>
      <c r="D828" s="2" t="s">
        <v>5516</v>
      </c>
      <c r="E828" s="2" t="s">
        <v>5517</v>
      </c>
      <c r="F828" s="2" t="s">
        <v>2253</v>
      </c>
      <c r="G828" s="2" t="s">
        <v>27</v>
      </c>
      <c r="H828" s="2">
        <v>32575</v>
      </c>
      <c r="I828" t="s">
        <v>1972</v>
      </c>
    </row>
    <row r="829" spans="1:9">
      <c r="A829" s="2" t="s">
        <v>1649</v>
      </c>
      <c r="B829" s="2" t="s">
        <v>5518</v>
      </c>
      <c r="C829" s="2" t="s">
        <v>5519</v>
      </c>
      <c r="D829" s="2" t="s">
        <v>5520</v>
      </c>
      <c r="E829" s="2" t="s">
        <v>5521</v>
      </c>
      <c r="F829" s="2" t="s">
        <v>2214</v>
      </c>
      <c r="G829" s="2" t="s">
        <v>27</v>
      </c>
      <c r="H829" s="2">
        <v>20470</v>
      </c>
      <c r="I829" t="s">
        <v>1980</v>
      </c>
    </row>
    <row r="830" spans="1:9">
      <c r="A830" s="2" t="s">
        <v>1651</v>
      </c>
      <c r="B830" s="2" t="s">
        <v>5522</v>
      </c>
      <c r="C830" s="2" t="s">
        <v>5523</v>
      </c>
      <c r="D830" s="2" t="s">
        <v>5524</v>
      </c>
      <c r="E830" s="2" t="s">
        <v>5525</v>
      </c>
      <c r="F830" s="2" t="s">
        <v>5526</v>
      </c>
      <c r="G830" s="2" t="s">
        <v>27</v>
      </c>
      <c r="H830" s="2">
        <v>34985</v>
      </c>
      <c r="I830" t="s">
        <v>1972</v>
      </c>
    </row>
    <row r="831" spans="1:9">
      <c r="A831" s="2" t="s">
        <v>1653</v>
      </c>
      <c r="B831" s="2" t="s">
        <v>5527</v>
      </c>
      <c r="C831" s="2" t="s">
        <v>5528</v>
      </c>
      <c r="D831" s="2" t="s">
        <v>5529</v>
      </c>
      <c r="E831" s="2" t="s">
        <v>5530</v>
      </c>
      <c r="F831" s="2" t="s">
        <v>2508</v>
      </c>
      <c r="G831" s="2" t="s">
        <v>27</v>
      </c>
      <c r="H831" s="2">
        <v>25705</v>
      </c>
      <c r="I831" t="s">
        <v>1980</v>
      </c>
    </row>
    <row r="832" spans="1:9">
      <c r="A832" s="2" t="s">
        <v>1655</v>
      </c>
      <c r="B832" s="2" t="s">
        <v>5531</v>
      </c>
      <c r="C832" s="2" t="s">
        <v>5532</v>
      </c>
      <c r="D832" s="2" t="s">
        <v>5533</v>
      </c>
      <c r="E832" s="2" t="s">
        <v>5534</v>
      </c>
      <c r="F832" s="2" t="s">
        <v>2046</v>
      </c>
      <c r="G832" s="2" t="s">
        <v>27</v>
      </c>
      <c r="H832" s="2">
        <v>19172</v>
      </c>
      <c r="I832" t="s">
        <v>1980</v>
      </c>
    </row>
    <row r="833" spans="1:9">
      <c r="A833" s="2" t="s">
        <v>1645</v>
      </c>
      <c r="B833" s="2" t="s">
        <v>5535</v>
      </c>
      <c r="C833" s="2" t="s">
        <v>5536</v>
      </c>
      <c r="D833" s="2" t="s">
        <v>5537</v>
      </c>
      <c r="E833" s="2" t="s">
        <v>5538</v>
      </c>
      <c r="F833" s="2" t="s">
        <v>2390</v>
      </c>
      <c r="G833" s="2" t="s">
        <v>27</v>
      </c>
      <c r="H833" s="2">
        <v>73167</v>
      </c>
      <c r="I833" t="s">
        <v>1972</v>
      </c>
    </row>
    <row r="834" spans="1:9">
      <c r="A834" s="2" t="s">
        <v>1657</v>
      </c>
      <c r="B834" s="2" t="s">
        <v>5539</v>
      </c>
      <c r="C834" s="2" t="s">
        <v>5540</v>
      </c>
      <c r="D834" s="2" t="s">
        <v>5541</v>
      </c>
      <c r="E834" s="2" t="s">
        <v>5542</v>
      </c>
      <c r="F834" s="2" t="s">
        <v>2275</v>
      </c>
      <c r="G834" s="2" t="s">
        <v>27</v>
      </c>
      <c r="H834" s="2">
        <v>34114</v>
      </c>
      <c r="I834" t="s">
        <v>1980</v>
      </c>
    </row>
    <row r="835" spans="1:9">
      <c r="A835" s="2" t="s">
        <v>1659</v>
      </c>
      <c r="B835" s="2" t="s">
        <v>5543</v>
      </c>
      <c r="C835" s="2" t="s">
        <v>5544</v>
      </c>
      <c r="D835" s="2" t="s">
        <v>5545</v>
      </c>
      <c r="E835" s="2" t="s">
        <v>5546</v>
      </c>
      <c r="F835" s="2" t="s">
        <v>2294</v>
      </c>
      <c r="G835" s="2" t="s">
        <v>27</v>
      </c>
      <c r="H835" s="2">
        <v>76105</v>
      </c>
      <c r="I835" t="s">
        <v>1972</v>
      </c>
    </row>
    <row r="836" spans="1:9">
      <c r="A836" s="2" t="s">
        <v>1661</v>
      </c>
      <c r="B836" s="2" t="s">
        <v>5547</v>
      </c>
      <c r="C836" s="2" t="s">
        <v>5548</v>
      </c>
      <c r="D836" s="2" t="s">
        <v>5549</v>
      </c>
      <c r="E836" s="2" t="s">
        <v>5550</v>
      </c>
      <c r="F836" s="2" t="s">
        <v>5551</v>
      </c>
      <c r="G836" s="2" t="s">
        <v>27</v>
      </c>
      <c r="H836" s="2">
        <v>68117</v>
      </c>
      <c r="I836" t="s">
        <v>1980</v>
      </c>
    </row>
    <row r="837" spans="1:9">
      <c r="A837" s="2" t="s">
        <v>1663</v>
      </c>
      <c r="B837" s="2" t="s">
        <v>5552</v>
      </c>
      <c r="C837" s="2" t="s">
        <v>5553</v>
      </c>
      <c r="D837" s="2"/>
      <c r="E837" s="2" t="s">
        <v>5554</v>
      </c>
      <c r="F837" s="2" t="s">
        <v>2168</v>
      </c>
      <c r="G837" s="2" t="s">
        <v>27</v>
      </c>
      <c r="H837" s="2">
        <v>85732</v>
      </c>
      <c r="I837" t="s">
        <v>1972</v>
      </c>
    </row>
    <row r="838" spans="1:9">
      <c r="A838" s="2" t="s">
        <v>1665</v>
      </c>
      <c r="B838" s="2" t="s">
        <v>5555</v>
      </c>
      <c r="C838" s="2" t="s">
        <v>5556</v>
      </c>
      <c r="D838" s="2" t="s">
        <v>5557</v>
      </c>
      <c r="E838" s="2" t="s">
        <v>5558</v>
      </c>
      <c r="F838" s="2" t="s">
        <v>2775</v>
      </c>
      <c r="G838" s="2" t="s">
        <v>27</v>
      </c>
      <c r="H838" s="2">
        <v>89436</v>
      </c>
      <c r="I838" t="s">
        <v>1980</v>
      </c>
    </row>
    <row r="839" spans="1:9">
      <c r="A839" s="2" t="s">
        <v>5559</v>
      </c>
      <c r="B839" s="2" t="s">
        <v>5560</v>
      </c>
      <c r="C839" s="2" t="s">
        <v>5561</v>
      </c>
      <c r="D839" s="2" t="s">
        <v>5562</v>
      </c>
      <c r="E839" s="2" t="s">
        <v>5563</v>
      </c>
      <c r="F839" s="2" t="s">
        <v>4426</v>
      </c>
      <c r="G839" s="2" t="s">
        <v>27</v>
      </c>
      <c r="H839" s="2">
        <v>32835</v>
      </c>
      <c r="I839" t="s">
        <v>1972</v>
      </c>
    </row>
    <row r="840" spans="1:9">
      <c r="A840" s="2" t="s">
        <v>1668</v>
      </c>
      <c r="B840" s="2" t="s">
        <v>5564</v>
      </c>
      <c r="C840" s="2" t="s">
        <v>5565</v>
      </c>
      <c r="D840" s="2" t="s">
        <v>5566</v>
      </c>
      <c r="E840" s="2" t="s">
        <v>5567</v>
      </c>
      <c r="F840" s="2" t="s">
        <v>2214</v>
      </c>
      <c r="G840" s="2" t="s">
        <v>27</v>
      </c>
      <c r="H840" s="2">
        <v>20067</v>
      </c>
      <c r="I840" t="s">
        <v>1980</v>
      </c>
    </row>
    <row r="841" spans="1:9">
      <c r="A841" s="2" t="s">
        <v>1670</v>
      </c>
      <c r="B841" s="2" t="s">
        <v>5568</v>
      </c>
      <c r="C841" s="2" t="s">
        <v>5569</v>
      </c>
      <c r="D841" s="2" t="s">
        <v>5570</v>
      </c>
      <c r="E841" s="2" t="s">
        <v>5571</v>
      </c>
      <c r="F841" s="2" t="s">
        <v>5572</v>
      </c>
      <c r="G841" s="2" t="s">
        <v>27</v>
      </c>
      <c r="H841" s="2">
        <v>93907</v>
      </c>
      <c r="I841" t="s">
        <v>1980</v>
      </c>
    </row>
    <row r="842" spans="1:9">
      <c r="A842" s="2" t="s">
        <v>1672</v>
      </c>
      <c r="B842" s="2" t="s">
        <v>5573</v>
      </c>
      <c r="C842" s="2" t="s">
        <v>5574</v>
      </c>
      <c r="D842" s="2" t="s">
        <v>5575</v>
      </c>
      <c r="E842" s="2" t="s">
        <v>5576</v>
      </c>
      <c r="F842" s="2" t="s">
        <v>2219</v>
      </c>
      <c r="G842" s="2" t="s">
        <v>27</v>
      </c>
      <c r="H842" s="2">
        <v>33345</v>
      </c>
      <c r="I842" t="s">
        <v>1972</v>
      </c>
    </row>
    <row r="843" spans="1:9">
      <c r="A843" s="2" t="s">
        <v>1674</v>
      </c>
      <c r="B843" s="2" t="s">
        <v>5577</v>
      </c>
      <c r="C843" s="2" t="s">
        <v>5578</v>
      </c>
      <c r="D843" s="2"/>
      <c r="E843" s="2" t="s">
        <v>5579</v>
      </c>
      <c r="F843" s="2" t="s">
        <v>2475</v>
      </c>
      <c r="G843" s="2" t="s">
        <v>27</v>
      </c>
      <c r="H843" s="2">
        <v>88553</v>
      </c>
      <c r="I843" t="s">
        <v>1980</v>
      </c>
    </row>
    <row r="844" spans="1:9">
      <c r="A844" s="2" t="s">
        <v>5580</v>
      </c>
      <c r="B844" s="2" t="s">
        <v>5581</v>
      </c>
      <c r="C844" s="2" t="s">
        <v>5582</v>
      </c>
      <c r="D844" s="2"/>
      <c r="E844" s="2" t="s">
        <v>5583</v>
      </c>
      <c r="F844" s="2" t="s">
        <v>5584</v>
      </c>
      <c r="G844" s="2" t="s">
        <v>27</v>
      </c>
      <c r="H844" s="2">
        <v>91210</v>
      </c>
      <c r="I844" t="s">
        <v>1972</v>
      </c>
    </row>
    <row r="845" spans="1:9">
      <c r="A845" s="2" t="s">
        <v>1677</v>
      </c>
      <c r="B845" s="2" t="s">
        <v>5585</v>
      </c>
      <c r="C845" s="2" t="s">
        <v>5586</v>
      </c>
      <c r="D845" s="2" t="s">
        <v>5587</v>
      </c>
      <c r="E845" s="2" t="s">
        <v>5588</v>
      </c>
      <c r="F845" s="2" t="s">
        <v>2726</v>
      </c>
      <c r="G845" s="2" t="s">
        <v>27</v>
      </c>
      <c r="H845" s="2">
        <v>22313</v>
      </c>
      <c r="I845" t="s">
        <v>1972</v>
      </c>
    </row>
    <row r="846" spans="1:9">
      <c r="A846" s="2" t="s">
        <v>1679</v>
      </c>
      <c r="B846" s="2" t="s">
        <v>5589</v>
      </c>
      <c r="C846" s="2" t="s">
        <v>5590</v>
      </c>
      <c r="D846" s="2" t="s">
        <v>5591</v>
      </c>
      <c r="E846" s="2" t="s">
        <v>5592</v>
      </c>
      <c r="F846" s="2" t="s">
        <v>3342</v>
      </c>
      <c r="G846" s="2" t="s">
        <v>27</v>
      </c>
      <c r="H846" s="2">
        <v>21290</v>
      </c>
      <c r="I846" t="s">
        <v>1972</v>
      </c>
    </row>
    <row r="847" spans="1:9">
      <c r="A847" s="2" t="s">
        <v>1681</v>
      </c>
      <c r="B847" s="2" t="s">
        <v>5593</v>
      </c>
      <c r="C847" s="2" t="s">
        <v>5594</v>
      </c>
      <c r="D847" s="2"/>
      <c r="E847" s="2" t="s">
        <v>5595</v>
      </c>
      <c r="F847" s="2" t="s">
        <v>2582</v>
      </c>
      <c r="G847" s="2" t="s">
        <v>27</v>
      </c>
      <c r="H847" s="2">
        <v>47732</v>
      </c>
      <c r="I847" t="s">
        <v>1980</v>
      </c>
    </row>
    <row r="848" spans="1:9">
      <c r="A848" s="2" t="s">
        <v>1683</v>
      </c>
      <c r="B848" s="2" t="s">
        <v>5596</v>
      </c>
      <c r="C848" s="2"/>
      <c r="D848" s="2" t="s">
        <v>5597</v>
      </c>
      <c r="E848" s="2" t="s">
        <v>5598</v>
      </c>
      <c r="F848" s="2" t="s">
        <v>3708</v>
      </c>
      <c r="G848" s="2" t="s">
        <v>27</v>
      </c>
      <c r="H848" s="2">
        <v>30045</v>
      </c>
      <c r="I848" t="s">
        <v>1972</v>
      </c>
    </row>
    <row r="849" spans="1:9">
      <c r="A849" s="2" t="s">
        <v>1685</v>
      </c>
      <c r="B849" s="2" t="s">
        <v>5599</v>
      </c>
      <c r="C849" s="2" t="s">
        <v>5600</v>
      </c>
      <c r="D849" s="2"/>
      <c r="E849" s="2" t="s">
        <v>5601</v>
      </c>
      <c r="F849" s="2" t="s">
        <v>5602</v>
      </c>
      <c r="G849" s="2" t="s">
        <v>27</v>
      </c>
      <c r="H849" s="2">
        <v>36670</v>
      </c>
      <c r="I849" t="s">
        <v>1972</v>
      </c>
    </row>
    <row r="850" spans="1:9">
      <c r="A850" s="2" t="s">
        <v>1687</v>
      </c>
      <c r="B850" s="2" t="s">
        <v>5603</v>
      </c>
      <c r="C850" s="2"/>
      <c r="D850" s="2" t="s">
        <v>5604</v>
      </c>
      <c r="E850" s="2" t="s">
        <v>5605</v>
      </c>
      <c r="F850" s="2" t="s">
        <v>2348</v>
      </c>
      <c r="G850" s="2" t="s">
        <v>27</v>
      </c>
      <c r="H850" s="2">
        <v>79705</v>
      </c>
      <c r="I850" t="s">
        <v>1980</v>
      </c>
    </row>
    <row r="851" spans="1:9">
      <c r="A851" s="2" t="s">
        <v>1689</v>
      </c>
      <c r="B851" s="2" t="s">
        <v>5606</v>
      </c>
      <c r="C851" s="2" t="s">
        <v>5607</v>
      </c>
      <c r="D851" s="2" t="s">
        <v>5608</v>
      </c>
      <c r="E851" s="2" t="s">
        <v>5609</v>
      </c>
      <c r="F851" s="2" t="s">
        <v>5610</v>
      </c>
      <c r="G851" s="2" t="s">
        <v>27</v>
      </c>
      <c r="H851" s="2">
        <v>33023</v>
      </c>
      <c r="I851" t="s">
        <v>1972</v>
      </c>
    </row>
    <row r="852" spans="1:9">
      <c r="A852" s="2" t="s">
        <v>5611</v>
      </c>
      <c r="B852" s="2" t="s">
        <v>5612</v>
      </c>
      <c r="C852" s="2" t="s">
        <v>5613</v>
      </c>
      <c r="D852" s="2" t="s">
        <v>5614</v>
      </c>
      <c r="E852" s="2" t="s">
        <v>5615</v>
      </c>
      <c r="F852" s="2" t="s">
        <v>3536</v>
      </c>
      <c r="G852" s="2" t="s">
        <v>27</v>
      </c>
      <c r="H852" s="2">
        <v>66611</v>
      </c>
      <c r="I852" t="s">
        <v>1972</v>
      </c>
    </row>
    <row r="853" spans="1:9">
      <c r="A853" s="2" t="s">
        <v>1691</v>
      </c>
      <c r="B853" s="2" t="s">
        <v>5616</v>
      </c>
      <c r="C853" s="2" t="s">
        <v>5617</v>
      </c>
      <c r="D853" s="2" t="s">
        <v>5618</v>
      </c>
      <c r="E853" s="2" t="s">
        <v>5619</v>
      </c>
      <c r="F853" s="2" t="s">
        <v>3780</v>
      </c>
      <c r="G853" s="2" t="s">
        <v>27</v>
      </c>
      <c r="H853" s="2">
        <v>95973</v>
      </c>
      <c r="I853" t="s">
        <v>1972</v>
      </c>
    </row>
    <row r="854" spans="1:9">
      <c r="A854" s="2" t="s">
        <v>1693</v>
      </c>
      <c r="B854" s="2" t="s">
        <v>5620</v>
      </c>
      <c r="C854" s="2" t="s">
        <v>5621</v>
      </c>
      <c r="D854" s="2"/>
      <c r="E854" s="2" t="s">
        <v>5622</v>
      </c>
      <c r="F854" s="2" t="s">
        <v>2414</v>
      </c>
      <c r="G854" s="2" t="s">
        <v>27</v>
      </c>
      <c r="H854" s="2">
        <v>78737</v>
      </c>
      <c r="I854" t="s">
        <v>1972</v>
      </c>
    </row>
    <row r="855" spans="1:9">
      <c r="A855" s="2" t="s">
        <v>1695</v>
      </c>
      <c r="B855" s="2" t="s">
        <v>5623</v>
      </c>
      <c r="C855" s="2" t="s">
        <v>5624</v>
      </c>
      <c r="D855" s="2"/>
      <c r="E855" s="2" t="s">
        <v>5625</v>
      </c>
      <c r="F855" s="2" t="s">
        <v>2475</v>
      </c>
      <c r="G855" s="2" t="s">
        <v>27</v>
      </c>
      <c r="H855" s="2">
        <v>88546</v>
      </c>
      <c r="I855" t="s">
        <v>1980</v>
      </c>
    </row>
    <row r="856" spans="1:9">
      <c r="A856" s="2" t="s">
        <v>1697</v>
      </c>
      <c r="B856" s="2" t="s">
        <v>5626</v>
      </c>
      <c r="C856" s="2" t="s">
        <v>5627</v>
      </c>
      <c r="D856" s="2" t="s">
        <v>5628</v>
      </c>
      <c r="E856" s="2" t="s">
        <v>5629</v>
      </c>
      <c r="F856" s="2" t="s">
        <v>2150</v>
      </c>
      <c r="G856" s="2" t="s">
        <v>27</v>
      </c>
      <c r="H856" s="2">
        <v>25326</v>
      </c>
      <c r="I856" t="s">
        <v>1972</v>
      </c>
    </row>
    <row r="857" spans="1:9">
      <c r="A857" s="2" t="s">
        <v>1699</v>
      </c>
      <c r="B857" s="2" t="s">
        <v>5630</v>
      </c>
      <c r="C857" s="2" t="s">
        <v>5631</v>
      </c>
      <c r="D857" s="2" t="s">
        <v>5632</v>
      </c>
      <c r="E857" s="2" t="s">
        <v>5633</v>
      </c>
      <c r="F857" s="2" t="s">
        <v>4911</v>
      </c>
      <c r="G857" s="2" t="s">
        <v>27</v>
      </c>
      <c r="H857" s="2">
        <v>18105</v>
      </c>
      <c r="I857" t="s">
        <v>1980</v>
      </c>
    </row>
    <row r="858" spans="1:9">
      <c r="A858" s="2" t="s">
        <v>5634</v>
      </c>
      <c r="B858" s="2" t="s">
        <v>5635</v>
      </c>
      <c r="C858" s="2" t="s">
        <v>5636</v>
      </c>
      <c r="D858" s="2" t="s">
        <v>5637</v>
      </c>
      <c r="E858" s="2" t="s">
        <v>5638</v>
      </c>
      <c r="F858" s="2" t="s">
        <v>4510</v>
      </c>
      <c r="G858" s="2" t="s">
        <v>25</v>
      </c>
      <c r="H858" s="2" t="s">
        <v>5639</v>
      </c>
      <c r="I858" t="s">
        <v>1972</v>
      </c>
    </row>
    <row r="859" spans="1:9">
      <c r="A859" s="2" t="s">
        <v>1702</v>
      </c>
      <c r="B859" s="2" t="s">
        <v>5640</v>
      </c>
      <c r="C859" s="2" t="s">
        <v>5641</v>
      </c>
      <c r="D859" s="2" t="s">
        <v>5642</v>
      </c>
      <c r="E859" s="2" t="s">
        <v>5643</v>
      </c>
      <c r="F859" s="2" t="s">
        <v>5449</v>
      </c>
      <c r="G859" s="2" t="s">
        <v>27</v>
      </c>
      <c r="H859" s="2">
        <v>34643</v>
      </c>
      <c r="I859" t="s">
        <v>1980</v>
      </c>
    </row>
    <row r="860" spans="1:9">
      <c r="A860" s="2" t="s">
        <v>1704</v>
      </c>
      <c r="B860" s="2" t="s">
        <v>5644</v>
      </c>
      <c r="C860" s="2" t="s">
        <v>5645</v>
      </c>
      <c r="D860" s="2" t="s">
        <v>5646</v>
      </c>
      <c r="E860" s="2" t="s">
        <v>5647</v>
      </c>
      <c r="F860" s="2" t="s">
        <v>2577</v>
      </c>
      <c r="G860" s="2" t="s">
        <v>27</v>
      </c>
      <c r="H860" s="2">
        <v>58122</v>
      </c>
      <c r="I860" t="s">
        <v>1980</v>
      </c>
    </row>
    <row r="861" spans="1:9">
      <c r="A861" s="2" t="s">
        <v>1706</v>
      </c>
      <c r="B861" s="2" t="s">
        <v>5648</v>
      </c>
      <c r="C861" s="2" t="s">
        <v>5649</v>
      </c>
      <c r="D861" s="2" t="s">
        <v>5650</v>
      </c>
      <c r="E861" s="2" t="s">
        <v>5651</v>
      </c>
      <c r="F861" s="2" t="s">
        <v>5053</v>
      </c>
      <c r="G861" s="2" t="s">
        <v>27</v>
      </c>
      <c r="H861" s="2">
        <v>72905</v>
      </c>
      <c r="I861" t="s">
        <v>1980</v>
      </c>
    </row>
    <row r="862" spans="1:9">
      <c r="A862" s="2" t="s">
        <v>1708</v>
      </c>
      <c r="B862" s="2" t="s">
        <v>5652</v>
      </c>
      <c r="C862" s="2"/>
      <c r="D862" s="2" t="s">
        <v>5653</v>
      </c>
      <c r="E862" s="2" t="s">
        <v>5654</v>
      </c>
      <c r="F862" s="2" t="s">
        <v>4262</v>
      </c>
      <c r="G862" s="2" t="s">
        <v>27</v>
      </c>
      <c r="H862" s="2">
        <v>33811</v>
      </c>
      <c r="I862" t="s">
        <v>1980</v>
      </c>
    </row>
    <row r="863" spans="1:9">
      <c r="A863" s="2" t="s">
        <v>1710</v>
      </c>
      <c r="B863" s="2" t="s">
        <v>5655</v>
      </c>
      <c r="C863" s="2" t="s">
        <v>5656</v>
      </c>
      <c r="D863" s="2" t="s">
        <v>5657</v>
      </c>
      <c r="E863" s="2" t="s">
        <v>5658</v>
      </c>
      <c r="F863" s="2" t="s">
        <v>3438</v>
      </c>
      <c r="G863" s="2" t="s">
        <v>27</v>
      </c>
      <c r="H863" s="2">
        <v>37924</v>
      </c>
      <c r="I863" t="s">
        <v>1972</v>
      </c>
    </row>
    <row r="864" spans="1:9">
      <c r="A864" s="2" t="s">
        <v>1712</v>
      </c>
      <c r="B864" s="2" t="s">
        <v>5659</v>
      </c>
      <c r="C864" s="2" t="s">
        <v>5660</v>
      </c>
      <c r="D864" s="2" t="s">
        <v>5661</v>
      </c>
      <c r="E864" s="2" t="s">
        <v>5662</v>
      </c>
      <c r="F864" s="2" t="s">
        <v>2015</v>
      </c>
      <c r="G864" s="2" t="s">
        <v>27</v>
      </c>
      <c r="H864" s="2">
        <v>90030</v>
      </c>
      <c r="I864" t="s">
        <v>1972</v>
      </c>
    </row>
    <row r="865" spans="1:9">
      <c r="A865" s="2" t="s">
        <v>1714</v>
      </c>
      <c r="B865" s="2" t="s">
        <v>5663</v>
      </c>
      <c r="C865" s="2" t="s">
        <v>5664</v>
      </c>
      <c r="D865" s="2" t="s">
        <v>5665</v>
      </c>
      <c r="E865" s="2" t="s">
        <v>5666</v>
      </c>
      <c r="F865" s="2" t="s">
        <v>3607</v>
      </c>
      <c r="G865" s="2" t="s">
        <v>27</v>
      </c>
      <c r="H865" s="2">
        <v>33169</v>
      </c>
      <c r="I865" t="s">
        <v>1972</v>
      </c>
    </row>
    <row r="866" spans="1:9">
      <c r="A866" s="2" t="s">
        <v>1716</v>
      </c>
      <c r="B866" s="2" t="s">
        <v>5667</v>
      </c>
      <c r="C866" s="2" t="s">
        <v>5668</v>
      </c>
      <c r="D866" s="2" t="s">
        <v>5669</v>
      </c>
      <c r="E866" s="2" t="s">
        <v>5670</v>
      </c>
      <c r="F866" s="2" t="s">
        <v>5187</v>
      </c>
      <c r="G866" s="2" t="s">
        <v>26</v>
      </c>
      <c r="H866" s="2" t="s">
        <v>5188</v>
      </c>
      <c r="I866" t="s">
        <v>1980</v>
      </c>
    </row>
    <row r="867" spans="1:9">
      <c r="A867" s="2" t="s">
        <v>5671</v>
      </c>
      <c r="B867" s="2" t="s">
        <v>5672</v>
      </c>
      <c r="C867" s="2"/>
      <c r="D867" s="2" t="s">
        <v>5673</v>
      </c>
      <c r="E867" s="2" t="s">
        <v>5674</v>
      </c>
      <c r="F867" s="2" t="s">
        <v>2280</v>
      </c>
      <c r="G867" s="2" t="s">
        <v>27</v>
      </c>
      <c r="H867" s="2">
        <v>60604</v>
      </c>
      <c r="I867" t="s">
        <v>1972</v>
      </c>
    </row>
    <row r="868" spans="1:9">
      <c r="A868" s="2" t="s">
        <v>1720</v>
      </c>
      <c r="B868" s="2" t="s">
        <v>5675</v>
      </c>
      <c r="C868" s="2" t="s">
        <v>5676</v>
      </c>
      <c r="D868" s="2" t="s">
        <v>5677</v>
      </c>
      <c r="E868" s="2" t="s">
        <v>5678</v>
      </c>
      <c r="F868" s="2" t="s">
        <v>5679</v>
      </c>
      <c r="G868" s="2" t="s">
        <v>26</v>
      </c>
      <c r="H868" s="2" t="s">
        <v>2424</v>
      </c>
      <c r="I868" t="s">
        <v>1980</v>
      </c>
    </row>
    <row r="869" spans="1:9">
      <c r="A869" s="2" t="s">
        <v>1722</v>
      </c>
      <c r="B869" s="2" t="s">
        <v>5680</v>
      </c>
      <c r="C869" s="2" t="s">
        <v>5681</v>
      </c>
      <c r="D869" s="2"/>
      <c r="E869" s="2" t="s">
        <v>5682</v>
      </c>
      <c r="F869" s="2" t="s">
        <v>5683</v>
      </c>
      <c r="G869" s="2" t="s">
        <v>26</v>
      </c>
      <c r="H869" s="2" t="s">
        <v>5684</v>
      </c>
      <c r="I869" t="s">
        <v>1972</v>
      </c>
    </row>
    <row r="870" spans="1:9">
      <c r="A870" s="2" t="s">
        <v>1724</v>
      </c>
      <c r="B870" s="2" t="s">
        <v>5685</v>
      </c>
      <c r="C870" s="2" t="s">
        <v>5686</v>
      </c>
      <c r="D870" s="2" t="s">
        <v>5687</v>
      </c>
      <c r="E870" s="2" t="s">
        <v>5688</v>
      </c>
      <c r="F870" s="2" t="s">
        <v>2888</v>
      </c>
      <c r="G870" s="2" t="s">
        <v>27</v>
      </c>
      <c r="H870" s="2">
        <v>33064</v>
      </c>
      <c r="I870" t="s">
        <v>1972</v>
      </c>
    </row>
    <row r="871" spans="1:9">
      <c r="A871" s="2" t="s">
        <v>1726</v>
      </c>
      <c r="B871" s="2" t="s">
        <v>5689</v>
      </c>
      <c r="C871" s="2"/>
      <c r="D871" s="2" t="s">
        <v>5690</v>
      </c>
      <c r="E871" s="2" t="s">
        <v>5691</v>
      </c>
      <c r="F871" s="2" t="s">
        <v>3025</v>
      </c>
      <c r="G871" s="2" t="s">
        <v>27</v>
      </c>
      <c r="H871" s="2">
        <v>94297</v>
      </c>
      <c r="I871" t="s">
        <v>1972</v>
      </c>
    </row>
    <row r="872" spans="1:9">
      <c r="A872" s="2" t="s">
        <v>1728</v>
      </c>
      <c r="B872" s="2" t="s">
        <v>5692</v>
      </c>
      <c r="C872" s="2" t="s">
        <v>5693</v>
      </c>
      <c r="D872" s="2" t="s">
        <v>5694</v>
      </c>
      <c r="E872" s="2" t="s">
        <v>5695</v>
      </c>
      <c r="F872" s="2" t="s">
        <v>2111</v>
      </c>
      <c r="G872" s="2" t="s">
        <v>26</v>
      </c>
      <c r="H872" s="2" t="s">
        <v>2112</v>
      </c>
      <c r="I872" t="s">
        <v>1972</v>
      </c>
    </row>
    <row r="873" spans="1:9">
      <c r="A873" s="2" t="s">
        <v>1730</v>
      </c>
      <c r="B873" s="2" t="s">
        <v>5696</v>
      </c>
      <c r="C873" s="2" t="s">
        <v>5697</v>
      </c>
      <c r="D873" s="2" t="s">
        <v>5698</v>
      </c>
      <c r="E873" s="2" t="s">
        <v>5699</v>
      </c>
      <c r="F873" s="2" t="s">
        <v>5700</v>
      </c>
      <c r="G873" s="2" t="s">
        <v>25</v>
      </c>
      <c r="H873" s="2" t="s">
        <v>5701</v>
      </c>
      <c r="I873" t="s">
        <v>1972</v>
      </c>
    </row>
    <row r="874" spans="1:9">
      <c r="A874" s="2" t="s">
        <v>1732</v>
      </c>
      <c r="B874" s="2" t="s">
        <v>5702</v>
      </c>
      <c r="C874" s="2" t="s">
        <v>5703</v>
      </c>
      <c r="D874" s="2" t="s">
        <v>5704</v>
      </c>
      <c r="E874" s="2" t="s">
        <v>5705</v>
      </c>
      <c r="F874" s="2" t="s">
        <v>3713</v>
      </c>
      <c r="G874" s="2" t="s">
        <v>27</v>
      </c>
      <c r="H874" s="2">
        <v>28805</v>
      </c>
      <c r="I874" t="s">
        <v>1980</v>
      </c>
    </row>
    <row r="875" spans="1:9">
      <c r="A875" s="2" t="s">
        <v>1718</v>
      </c>
      <c r="B875" s="2" t="s">
        <v>5706</v>
      </c>
      <c r="C875" s="2" t="s">
        <v>5707</v>
      </c>
      <c r="D875" s="2" t="s">
        <v>5708</v>
      </c>
      <c r="E875" s="2" t="s">
        <v>5709</v>
      </c>
      <c r="F875" s="2" t="s">
        <v>2150</v>
      </c>
      <c r="G875" s="2" t="s">
        <v>27</v>
      </c>
      <c r="H875" s="2">
        <v>25362</v>
      </c>
      <c r="I875" t="s">
        <v>1972</v>
      </c>
    </row>
    <row r="876" spans="1:9">
      <c r="A876" s="2" t="s">
        <v>1735</v>
      </c>
      <c r="B876" s="2" t="s">
        <v>5710</v>
      </c>
      <c r="C876" s="2" t="s">
        <v>5711</v>
      </c>
      <c r="D876" s="2" t="s">
        <v>5712</v>
      </c>
      <c r="E876" s="2" t="s">
        <v>5713</v>
      </c>
      <c r="F876" s="2" t="s">
        <v>2056</v>
      </c>
      <c r="G876" s="2" t="s">
        <v>27</v>
      </c>
      <c r="H876" s="2">
        <v>77281</v>
      </c>
      <c r="I876" t="s">
        <v>1980</v>
      </c>
    </row>
    <row r="877" spans="1:9">
      <c r="A877" s="2" t="s">
        <v>1737</v>
      </c>
      <c r="B877" s="2" t="s">
        <v>5714</v>
      </c>
      <c r="C877" s="2" t="s">
        <v>5715</v>
      </c>
      <c r="D877" s="2" t="s">
        <v>5716</v>
      </c>
      <c r="E877" s="2" t="s">
        <v>5717</v>
      </c>
      <c r="F877" s="2" t="s">
        <v>2438</v>
      </c>
      <c r="G877" s="2" t="s">
        <v>26</v>
      </c>
      <c r="H877" s="2" t="s">
        <v>2439</v>
      </c>
      <c r="I877" t="s">
        <v>1980</v>
      </c>
    </row>
    <row r="878" spans="1:9">
      <c r="A878" s="2" t="s">
        <v>5718</v>
      </c>
      <c r="B878" s="2" t="s">
        <v>5719</v>
      </c>
      <c r="C878" s="2" t="s">
        <v>5720</v>
      </c>
      <c r="D878" s="2" t="s">
        <v>5721</v>
      </c>
      <c r="E878" s="2" t="s">
        <v>5722</v>
      </c>
      <c r="F878" s="2" t="s">
        <v>2214</v>
      </c>
      <c r="G878" s="2" t="s">
        <v>27</v>
      </c>
      <c r="H878" s="2">
        <v>20575</v>
      </c>
      <c r="I878" t="s">
        <v>1972</v>
      </c>
    </row>
    <row r="879" spans="1:9">
      <c r="A879" s="2" t="s">
        <v>1739</v>
      </c>
      <c r="B879" s="2" t="s">
        <v>5723</v>
      </c>
      <c r="C879" s="2" t="s">
        <v>5724</v>
      </c>
      <c r="D879" s="2" t="s">
        <v>5725</v>
      </c>
      <c r="E879" s="2" t="s">
        <v>5726</v>
      </c>
      <c r="F879" s="2" t="s">
        <v>2284</v>
      </c>
      <c r="G879" s="2" t="s">
        <v>27</v>
      </c>
      <c r="H879" s="2">
        <v>7195</v>
      </c>
      <c r="I879" t="s">
        <v>1980</v>
      </c>
    </row>
    <row r="880" spans="1:9">
      <c r="A880" s="2" t="s">
        <v>1741</v>
      </c>
      <c r="B880" s="2" t="s">
        <v>5727</v>
      </c>
      <c r="C880" s="2"/>
      <c r="D880" s="2" t="s">
        <v>5728</v>
      </c>
      <c r="E880" s="2" t="s">
        <v>5729</v>
      </c>
      <c r="F880" s="2" t="s">
        <v>3518</v>
      </c>
      <c r="G880" s="2" t="s">
        <v>27</v>
      </c>
      <c r="H880" s="2">
        <v>98195</v>
      </c>
      <c r="I880" t="s">
        <v>1972</v>
      </c>
    </row>
    <row r="881" spans="1:9">
      <c r="A881" s="2" t="s">
        <v>1743</v>
      </c>
      <c r="B881" s="2" t="s">
        <v>5730</v>
      </c>
      <c r="C881" s="2"/>
      <c r="D881" s="2" t="s">
        <v>5731</v>
      </c>
      <c r="E881" s="2" t="s">
        <v>5732</v>
      </c>
      <c r="F881" s="2" t="s">
        <v>2092</v>
      </c>
      <c r="G881" s="2" t="s">
        <v>27</v>
      </c>
      <c r="H881" s="2">
        <v>80150</v>
      </c>
      <c r="I881" t="s">
        <v>1980</v>
      </c>
    </row>
    <row r="882" spans="1:9">
      <c r="A882" s="2" t="s">
        <v>1745</v>
      </c>
      <c r="B882" s="2" t="s">
        <v>5733</v>
      </c>
      <c r="C882" s="2" t="s">
        <v>5734</v>
      </c>
      <c r="D882" s="2" t="s">
        <v>5735</v>
      </c>
      <c r="E882" s="2" t="s">
        <v>5736</v>
      </c>
      <c r="F882" s="2" t="s">
        <v>5737</v>
      </c>
      <c r="G882" s="2" t="s">
        <v>27</v>
      </c>
      <c r="H882" s="2">
        <v>61105</v>
      </c>
      <c r="I882" t="s">
        <v>1980</v>
      </c>
    </row>
    <row r="883" spans="1:9">
      <c r="A883" s="2" t="s">
        <v>1747</v>
      </c>
      <c r="B883" s="2" t="s">
        <v>5738</v>
      </c>
      <c r="C883" s="2"/>
      <c r="D883" s="2" t="s">
        <v>5739</v>
      </c>
      <c r="E883" s="2" t="s">
        <v>5740</v>
      </c>
      <c r="F883" s="2" t="s">
        <v>5240</v>
      </c>
      <c r="G883" s="2" t="s">
        <v>27</v>
      </c>
      <c r="H883" s="2">
        <v>59112</v>
      </c>
      <c r="I883" t="s">
        <v>1972</v>
      </c>
    </row>
    <row r="884" spans="1:9">
      <c r="A884" s="2" t="s">
        <v>5741</v>
      </c>
      <c r="B884" s="2" t="s">
        <v>5742</v>
      </c>
      <c r="C884" s="2" t="s">
        <v>5743</v>
      </c>
      <c r="D884" s="2" t="s">
        <v>5744</v>
      </c>
      <c r="E884" s="2" t="s">
        <v>5745</v>
      </c>
      <c r="F884" s="2" t="s">
        <v>3075</v>
      </c>
      <c r="G884" s="2" t="s">
        <v>27</v>
      </c>
      <c r="H884" s="2">
        <v>31165</v>
      </c>
      <c r="I884" t="s">
        <v>1980</v>
      </c>
    </row>
    <row r="885" spans="1:9">
      <c r="A885" s="2" t="s">
        <v>1751</v>
      </c>
      <c r="B885" s="2" t="s">
        <v>5746</v>
      </c>
      <c r="C885" s="2" t="s">
        <v>5747</v>
      </c>
      <c r="D885" s="2" t="s">
        <v>5748</v>
      </c>
      <c r="E885" s="2" t="s">
        <v>5749</v>
      </c>
      <c r="F885" s="2" t="s">
        <v>2843</v>
      </c>
      <c r="G885" s="2" t="s">
        <v>27</v>
      </c>
      <c r="H885" s="2">
        <v>74108</v>
      </c>
      <c r="I885" t="s">
        <v>1972</v>
      </c>
    </row>
    <row r="886" spans="1:9">
      <c r="A886" s="2" t="s">
        <v>1753</v>
      </c>
      <c r="B886" s="2" t="s">
        <v>5750</v>
      </c>
      <c r="C886" s="2" t="s">
        <v>5751</v>
      </c>
      <c r="D886" s="2" t="s">
        <v>5752</v>
      </c>
      <c r="E886" s="2" t="s">
        <v>5753</v>
      </c>
      <c r="F886" s="2" t="s">
        <v>2383</v>
      </c>
      <c r="G886" s="2" t="s">
        <v>27</v>
      </c>
      <c r="H886" s="2">
        <v>93704</v>
      </c>
      <c r="I886" t="s">
        <v>1972</v>
      </c>
    </row>
    <row r="887" spans="1:9">
      <c r="A887" s="2" t="s">
        <v>1755</v>
      </c>
      <c r="B887" s="2" t="s">
        <v>5754</v>
      </c>
      <c r="C887" s="2" t="s">
        <v>5755</v>
      </c>
      <c r="D887" s="2" t="s">
        <v>5756</v>
      </c>
      <c r="E887" s="2" t="s">
        <v>5757</v>
      </c>
      <c r="F887" s="2" t="s">
        <v>5758</v>
      </c>
      <c r="G887" s="2" t="s">
        <v>26</v>
      </c>
      <c r="H887" s="2" t="s">
        <v>2338</v>
      </c>
      <c r="I887" t="s">
        <v>1980</v>
      </c>
    </row>
    <row r="888" spans="1:9">
      <c r="A888" s="2" t="s">
        <v>1757</v>
      </c>
      <c r="B888" s="2" t="s">
        <v>5759</v>
      </c>
      <c r="C888" s="2" t="s">
        <v>5760</v>
      </c>
      <c r="D888" s="2" t="s">
        <v>5761</v>
      </c>
      <c r="E888" s="2" t="s">
        <v>5762</v>
      </c>
      <c r="F888" s="2" t="s">
        <v>3116</v>
      </c>
      <c r="G888" s="2" t="s">
        <v>27</v>
      </c>
      <c r="H888" s="2">
        <v>94154</v>
      </c>
      <c r="I888" t="s">
        <v>1980</v>
      </c>
    </row>
    <row r="889" spans="1:9">
      <c r="A889" s="2" t="s">
        <v>1759</v>
      </c>
      <c r="B889" s="2" t="s">
        <v>5763</v>
      </c>
      <c r="C889" s="2" t="s">
        <v>5764</v>
      </c>
      <c r="D889" s="2" t="s">
        <v>5765</v>
      </c>
      <c r="E889" s="2" t="s">
        <v>5766</v>
      </c>
      <c r="F889" s="2" t="s">
        <v>5602</v>
      </c>
      <c r="G889" s="2" t="s">
        <v>27</v>
      </c>
      <c r="H889" s="2">
        <v>36689</v>
      </c>
      <c r="I889" t="s">
        <v>1980</v>
      </c>
    </row>
    <row r="890" spans="1:9">
      <c r="A890" s="2" t="s">
        <v>1761</v>
      </c>
      <c r="B890" s="2" t="s">
        <v>5767</v>
      </c>
      <c r="C890" s="2" t="s">
        <v>5768</v>
      </c>
      <c r="D890" s="2" t="s">
        <v>5769</v>
      </c>
      <c r="E890" s="2" t="s">
        <v>5770</v>
      </c>
      <c r="F890" s="2" t="s">
        <v>3116</v>
      </c>
      <c r="G890" s="2" t="s">
        <v>27</v>
      </c>
      <c r="H890" s="2">
        <v>94110</v>
      </c>
      <c r="I890" t="s">
        <v>1972</v>
      </c>
    </row>
    <row r="891" spans="1:9">
      <c r="A891" s="2" t="s">
        <v>1763</v>
      </c>
      <c r="B891" s="2" t="s">
        <v>5771</v>
      </c>
      <c r="C891" s="2" t="s">
        <v>5772</v>
      </c>
      <c r="D891" s="2" t="s">
        <v>5773</v>
      </c>
      <c r="E891" s="2" t="s">
        <v>5774</v>
      </c>
      <c r="F891" s="2" t="s">
        <v>2128</v>
      </c>
      <c r="G891" s="2" t="s">
        <v>27</v>
      </c>
      <c r="H891" s="2">
        <v>11470</v>
      </c>
      <c r="I891" t="s">
        <v>1972</v>
      </c>
    </row>
    <row r="892" spans="1:9">
      <c r="A892" s="2" t="s">
        <v>1749</v>
      </c>
      <c r="B892" s="2" t="s">
        <v>5775</v>
      </c>
      <c r="C892" s="2" t="s">
        <v>5776</v>
      </c>
      <c r="D892" s="2" t="s">
        <v>5777</v>
      </c>
      <c r="E892" s="2" t="s">
        <v>5778</v>
      </c>
      <c r="F892" s="2" t="s">
        <v>2160</v>
      </c>
      <c r="G892" s="2" t="s">
        <v>27</v>
      </c>
      <c r="H892" s="2">
        <v>80243</v>
      </c>
      <c r="I892" t="s">
        <v>1972</v>
      </c>
    </row>
    <row r="893" spans="1:9">
      <c r="A893" s="2" t="s">
        <v>1766</v>
      </c>
      <c r="B893" s="2" t="s">
        <v>5779</v>
      </c>
      <c r="C893" s="2" t="s">
        <v>5780</v>
      </c>
      <c r="D893" s="2" t="s">
        <v>5781</v>
      </c>
      <c r="E893" s="2" t="s">
        <v>5782</v>
      </c>
      <c r="F893" s="2" t="s">
        <v>3810</v>
      </c>
      <c r="G893" s="2" t="s">
        <v>27</v>
      </c>
      <c r="H893" s="2">
        <v>92165</v>
      </c>
      <c r="I893" t="s">
        <v>1972</v>
      </c>
    </row>
    <row r="894" spans="1:9">
      <c r="A894" s="2" t="s">
        <v>1768</v>
      </c>
      <c r="B894" s="2" t="s">
        <v>5783</v>
      </c>
      <c r="C894" s="2" t="s">
        <v>5784</v>
      </c>
      <c r="D894" s="2" t="s">
        <v>5785</v>
      </c>
      <c r="E894" s="2" t="s">
        <v>5786</v>
      </c>
      <c r="F894" s="2" t="s">
        <v>3753</v>
      </c>
      <c r="G894" s="2" t="s">
        <v>25</v>
      </c>
      <c r="H894" s="2" t="s">
        <v>3754</v>
      </c>
      <c r="I894" t="s">
        <v>1980</v>
      </c>
    </row>
    <row r="895" spans="1:9">
      <c r="A895" s="2" t="s">
        <v>1770</v>
      </c>
      <c r="B895" s="2" t="s">
        <v>5787</v>
      </c>
      <c r="C895" s="2" t="s">
        <v>5788</v>
      </c>
      <c r="D895" s="2"/>
      <c r="E895" s="2" t="s">
        <v>5789</v>
      </c>
      <c r="F895" s="2" t="s">
        <v>4620</v>
      </c>
      <c r="G895" s="2" t="s">
        <v>27</v>
      </c>
      <c r="H895" s="2">
        <v>15250</v>
      </c>
      <c r="I895" t="s">
        <v>1972</v>
      </c>
    </row>
    <row r="896" spans="1:9">
      <c r="A896" s="2" t="s">
        <v>1772</v>
      </c>
      <c r="B896" s="2" t="s">
        <v>5790</v>
      </c>
      <c r="C896" s="2"/>
      <c r="D896" s="2" t="s">
        <v>5791</v>
      </c>
      <c r="E896" s="2" t="s">
        <v>5792</v>
      </c>
      <c r="F896" s="2" t="s">
        <v>5793</v>
      </c>
      <c r="G896" s="2" t="s">
        <v>26</v>
      </c>
      <c r="H896" s="2" t="s">
        <v>2701</v>
      </c>
      <c r="I896" t="s">
        <v>1972</v>
      </c>
    </row>
    <row r="897" spans="1:9">
      <c r="A897" s="2" t="s">
        <v>1774</v>
      </c>
      <c r="B897" s="2" t="s">
        <v>5794</v>
      </c>
      <c r="C897" s="2"/>
      <c r="D897" s="2" t="s">
        <v>5795</v>
      </c>
      <c r="E897" s="2" t="s">
        <v>5796</v>
      </c>
      <c r="F897" s="2" t="s">
        <v>2066</v>
      </c>
      <c r="G897" s="2" t="s">
        <v>27</v>
      </c>
      <c r="H897" s="2">
        <v>10004</v>
      </c>
      <c r="I897" t="s">
        <v>1980</v>
      </c>
    </row>
    <row r="898" spans="1:9">
      <c r="A898" s="2" t="s">
        <v>1776</v>
      </c>
      <c r="B898" s="2" t="s">
        <v>5797</v>
      </c>
      <c r="C898" s="2" t="s">
        <v>5798</v>
      </c>
      <c r="D898" s="2" t="s">
        <v>5799</v>
      </c>
      <c r="E898" s="2" t="s">
        <v>5800</v>
      </c>
      <c r="F898" s="2" t="s">
        <v>3518</v>
      </c>
      <c r="G898" s="2" t="s">
        <v>27</v>
      </c>
      <c r="H898" s="2">
        <v>98148</v>
      </c>
      <c r="I898" t="s">
        <v>1972</v>
      </c>
    </row>
    <row r="899" spans="1:9">
      <c r="A899" s="2" t="s">
        <v>1778</v>
      </c>
      <c r="B899" s="2" t="s">
        <v>5801</v>
      </c>
      <c r="C899" s="2" t="s">
        <v>5802</v>
      </c>
      <c r="D899" s="2" t="s">
        <v>5803</v>
      </c>
      <c r="E899" s="2" t="s">
        <v>5804</v>
      </c>
      <c r="F899" s="2" t="s">
        <v>2200</v>
      </c>
      <c r="G899" s="2" t="s">
        <v>25</v>
      </c>
      <c r="H899" s="2" t="s">
        <v>2513</v>
      </c>
      <c r="I899" t="s">
        <v>1980</v>
      </c>
    </row>
    <row r="900" spans="1:9">
      <c r="A900" s="2" t="s">
        <v>1780</v>
      </c>
      <c r="B900" s="2" t="s">
        <v>5805</v>
      </c>
      <c r="C900" s="2"/>
      <c r="D900" s="2" t="s">
        <v>5806</v>
      </c>
      <c r="E900" s="2" t="s">
        <v>5807</v>
      </c>
      <c r="F900" s="2" t="s">
        <v>5808</v>
      </c>
      <c r="G900" s="2" t="s">
        <v>27</v>
      </c>
      <c r="H900" s="2">
        <v>49018</v>
      </c>
      <c r="I900" t="s">
        <v>1980</v>
      </c>
    </row>
    <row r="901" spans="1:9">
      <c r="A901" s="2" t="s">
        <v>5809</v>
      </c>
      <c r="B901" s="2" t="s">
        <v>5810</v>
      </c>
      <c r="C901" s="2" t="s">
        <v>5811</v>
      </c>
      <c r="D901" s="2"/>
      <c r="E901" s="2" t="s">
        <v>5812</v>
      </c>
      <c r="F901" s="2" t="s">
        <v>2451</v>
      </c>
      <c r="G901" s="2" t="s">
        <v>26</v>
      </c>
      <c r="H901" s="2" t="s">
        <v>2452</v>
      </c>
      <c r="I901" t="s">
        <v>1972</v>
      </c>
    </row>
    <row r="902" spans="1:9">
      <c r="A902" s="2" t="s">
        <v>1783</v>
      </c>
      <c r="B902" s="2" t="s">
        <v>5813</v>
      </c>
      <c r="C902" s="2"/>
      <c r="D902" s="2" t="s">
        <v>5814</v>
      </c>
      <c r="E902" s="2" t="s">
        <v>5815</v>
      </c>
      <c r="F902" s="2" t="s">
        <v>5816</v>
      </c>
      <c r="G902" s="2" t="s">
        <v>26</v>
      </c>
      <c r="H902" s="2" t="s">
        <v>2563</v>
      </c>
      <c r="I902" t="s">
        <v>1980</v>
      </c>
    </row>
    <row r="903" spans="1:9">
      <c r="A903" s="2" t="s">
        <v>1785</v>
      </c>
      <c r="B903" s="2" t="s">
        <v>5817</v>
      </c>
      <c r="C903" s="2" t="s">
        <v>5818</v>
      </c>
      <c r="D903" s="2" t="s">
        <v>5819</v>
      </c>
      <c r="E903" s="2" t="s">
        <v>5820</v>
      </c>
      <c r="F903" s="2" t="s">
        <v>2056</v>
      </c>
      <c r="G903" s="2" t="s">
        <v>27</v>
      </c>
      <c r="H903" s="2">
        <v>77070</v>
      </c>
      <c r="I903" t="s">
        <v>1972</v>
      </c>
    </row>
    <row r="904" spans="1:9">
      <c r="A904" s="2" t="s">
        <v>1787</v>
      </c>
      <c r="B904" s="2" t="s">
        <v>5821</v>
      </c>
      <c r="C904" s="2" t="s">
        <v>5822</v>
      </c>
      <c r="D904" s="2" t="s">
        <v>5823</v>
      </c>
      <c r="E904" s="2" t="s">
        <v>5824</v>
      </c>
      <c r="F904" s="2" t="s">
        <v>3063</v>
      </c>
      <c r="G904" s="2" t="s">
        <v>27</v>
      </c>
      <c r="H904" s="2">
        <v>45249</v>
      </c>
      <c r="I904" t="s">
        <v>1980</v>
      </c>
    </row>
    <row r="905" spans="1:9">
      <c r="A905" s="2" t="s">
        <v>1789</v>
      </c>
      <c r="B905" s="2" t="s">
        <v>5825</v>
      </c>
      <c r="C905" s="2" t="s">
        <v>5826</v>
      </c>
      <c r="D905" s="2" t="s">
        <v>5827</v>
      </c>
      <c r="E905" s="2" t="s">
        <v>5828</v>
      </c>
      <c r="F905" s="2" t="s">
        <v>2383</v>
      </c>
      <c r="G905" s="2" t="s">
        <v>27</v>
      </c>
      <c r="H905" s="2">
        <v>93704</v>
      </c>
      <c r="I905" t="s">
        <v>1980</v>
      </c>
    </row>
    <row r="906" spans="1:9">
      <c r="A906" s="2" t="s">
        <v>1791</v>
      </c>
      <c r="B906" s="2" t="s">
        <v>5829</v>
      </c>
      <c r="C906" s="2" t="s">
        <v>5830</v>
      </c>
      <c r="D906" s="2" t="s">
        <v>5831</v>
      </c>
      <c r="E906" s="2" t="s">
        <v>5832</v>
      </c>
      <c r="F906" s="2" t="s">
        <v>2261</v>
      </c>
      <c r="G906" s="2" t="s">
        <v>27</v>
      </c>
      <c r="H906" s="2">
        <v>55123</v>
      </c>
      <c r="I906" t="s">
        <v>1980</v>
      </c>
    </row>
    <row r="907" spans="1:9">
      <c r="A907" s="2" t="s">
        <v>1793</v>
      </c>
      <c r="B907" s="2" t="s">
        <v>5833</v>
      </c>
      <c r="C907" s="2"/>
      <c r="D907" s="2" t="s">
        <v>5834</v>
      </c>
      <c r="E907" s="2" t="s">
        <v>5835</v>
      </c>
      <c r="F907" s="2" t="s">
        <v>2475</v>
      </c>
      <c r="G907" s="2" t="s">
        <v>27</v>
      </c>
      <c r="H907" s="2">
        <v>88519</v>
      </c>
      <c r="I907" t="s">
        <v>1972</v>
      </c>
    </row>
    <row r="908" spans="1:9">
      <c r="A908" s="2" t="s">
        <v>1795</v>
      </c>
      <c r="B908" s="2" t="s">
        <v>5836</v>
      </c>
      <c r="C908" s="2" t="s">
        <v>5837</v>
      </c>
      <c r="D908" s="2" t="s">
        <v>5838</v>
      </c>
      <c r="E908" s="2" t="s">
        <v>5839</v>
      </c>
      <c r="F908" s="2" t="s">
        <v>2674</v>
      </c>
      <c r="G908" s="2" t="s">
        <v>27</v>
      </c>
      <c r="H908" s="2">
        <v>50981</v>
      </c>
      <c r="I908" t="s">
        <v>1972</v>
      </c>
    </row>
    <row r="909" spans="1:9">
      <c r="A909" s="2" t="s">
        <v>1797</v>
      </c>
      <c r="B909" s="2" t="s">
        <v>5840</v>
      </c>
      <c r="C909" s="2" t="s">
        <v>5841</v>
      </c>
      <c r="D909" s="2" t="s">
        <v>5842</v>
      </c>
      <c r="E909" s="2" t="s">
        <v>5843</v>
      </c>
      <c r="F909" s="2" t="s">
        <v>2051</v>
      </c>
      <c r="G909" s="2" t="s">
        <v>27</v>
      </c>
      <c r="H909" s="2">
        <v>97240</v>
      </c>
      <c r="I909" t="s">
        <v>1980</v>
      </c>
    </row>
    <row r="910" spans="1:9">
      <c r="A910" s="2" t="s">
        <v>1799</v>
      </c>
      <c r="B910" s="2" t="s">
        <v>5844</v>
      </c>
      <c r="C910" s="2" t="s">
        <v>5845</v>
      </c>
      <c r="D910" s="2" t="s">
        <v>5846</v>
      </c>
      <c r="E910" s="2" t="s">
        <v>5847</v>
      </c>
      <c r="F910" s="2" t="s">
        <v>2056</v>
      </c>
      <c r="G910" s="2" t="s">
        <v>27</v>
      </c>
      <c r="H910" s="2">
        <v>77070</v>
      </c>
      <c r="I910" t="s">
        <v>1980</v>
      </c>
    </row>
    <row r="911" spans="1:9">
      <c r="A911" s="2" t="s">
        <v>1801</v>
      </c>
      <c r="B911" s="2" t="s">
        <v>5848</v>
      </c>
      <c r="C911" s="2"/>
      <c r="D911" s="2" t="s">
        <v>5849</v>
      </c>
      <c r="E911" s="2" t="s">
        <v>5850</v>
      </c>
      <c r="F911" s="2" t="s">
        <v>4506</v>
      </c>
      <c r="G911" s="2" t="s">
        <v>27</v>
      </c>
      <c r="H911" s="2">
        <v>27705</v>
      </c>
      <c r="I911" t="s">
        <v>1980</v>
      </c>
    </row>
    <row r="912" spans="1:9">
      <c r="A912" s="2" t="s">
        <v>1803</v>
      </c>
      <c r="B912" s="2" t="s">
        <v>5851</v>
      </c>
      <c r="C912" s="2" t="s">
        <v>5852</v>
      </c>
      <c r="D912" s="2" t="s">
        <v>5853</v>
      </c>
      <c r="E912" s="2" t="s">
        <v>5854</v>
      </c>
      <c r="F912" s="2" t="s">
        <v>2186</v>
      </c>
      <c r="G912" s="2" t="s">
        <v>27</v>
      </c>
      <c r="H912" s="2">
        <v>2298</v>
      </c>
      <c r="I912" t="s">
        <v>1980</v>
      </c>
    </row>
    <row r="913" spans="1:9">
      <c r="A913" s="2" t="s">
        <v>1805</v>
      </c>
      <c r="B913" s="2" t="s">
        <v>5855</v>
      </c>
      <c r="C913" s="2" t="s">
        <v>5856</v>
      </c>
      <c r="D913" s="2" t="s">
        <v>5857</v>
      </c>
      <c r="E913" s="2" t="s">
        <v>5858</v>
      </c>
      <c r="F913" s="2" t="s">
        <v>2214</v>
      </c>
      <c r="G913" s="2" t="s">
        <v>27</v>
      </c>
      <c r="H913" s="2">
        <v>20226</v>
      </c>
      <c r="I913" t="s">
        <v>1972</v>
      </c>
    </row>
    <row r="914" spans="1:9">
      <c r="A914" s="2" t="s">
        <v>1807</v>
      </c>
      <c r="B914" s="2" t="s">
        <v>5859</v>
      </c>
      <c r="C914" s="2"/>
      <c r="D914" s="2" t="s">
        <v>5860</v>
      </c>
      <c r="E914" s="2" t="s">
        <v>5861</v>
      </c>
      <c r="F914" s="2" t="s">
        <v>2907</v>
      </c>
      <c r="G914" s="2" t="s">
        <v>27</v>
      </c>
      <c r="H914" s="2">
        <v>12205</v>
      </c>
      <c r="I914" t="s">
        <v>1972</v>
      </c>
    </row>
    <row r="915" spans="1:9">
      <c r="A915" s="2" t="s">
        <v>1809</v>
      </c>
      <c r="B915" s="2" t="s">
        <v>5862</v>
      </c>
      <c r="C915" s="2" t="s">
        <v>5863</v>
      </c>
      <c r="D915" s="2" t="s">
        <v>5864</v>
      </c>
      <c r="E915" s="2" t="s">
        <v>5865</v>
      </c>
      <c r="F915" s="2" t="s">
        <v>2168</v>
      </c>
      <c r="G915" s="2" t="s">
        <v>27</v>
      </c>
      <c r="H915" s="2">
        <v>85732</v>
      </c>
      <c r="I915" t="s">
        <v>1980</v>
      </c>
    </row>
    <row r="916" spans="1:9">
      <c r="A916" s="2" t="s">
        <v>1811</v>
      </c>
      <c r="B916" s="2" t="s">
        <v>5866</v>
      </c>
      <c r="C916" s="2" t="s">
        <v>5867</v>
      </c>
      <c r="D916" s="2" t="s">
        <v>5868</v>
      </c>
      <c r="E916" s="2" t="s">
        <v>5869</v>
      </c>
      <c r="F916" s="2" t="s">
        <v>2771</v>
      </c>
      <c r="G916" s="2" t="s">
        <v>27</v>
      </c>
      <c r="H916" s="2">
        <v>36195</v>
      </c>
      <c r="I916" t="s">
        <v>1980</v>
      </c>
    </row>
    <row r="917" spans="1:9">
      <c r="A917" s="2" t="s">
        <v>1813</v>
      </c>
      <c r="B917" s="2" t="s">
        <v>5870</v>
      </c>
      <c r="C917" s="2" t="s">
        <v>5871</v>
      </c>
      <c r="D917" s="2" t="s">
        <v>5872</v>
      </c>
      <c r="E917" s="2" t="s">
        <v>5873</v>
      </c>
      <c r="F917" s="2" t="s">
        <v>5874</v>
      </c>
      <c r="G917" s="2" t="s">
        <v>27</v>
      </c>
      <c r="H917" s="2">
        <v>99709</v>
      </c>
      <c r="I917" t="s">
        <v>1972</v>
      </c>
    </row>
    <row r="918" spans="1:9">
      <c r="A918" s="2" t="s">
        <v>1815</v>
      </c>
      <c r="B918" s="2" t="s">
        <v>5875</v>
      </c>
      <c r="C918" s="2"/>
      <c r="D918" s="2"/>
      <c r="E918" s="2" t="s">
        <v>5876</v>
      </c>
      <c r="F918" s="2" t="s">
        <v>3943</v>
      </c>
      <c r="G918" s="2" t="s">
        <v>26</v>
      </c>
      <c r="H918" s="2" t="s">
        <v>3944</v>
      </c>
      <c r="I918" t="s">
        <v>1972</v>
      </c>
    </row>
    <row r="919" spans="1:9">
      <c r="A919" s="2" t="s">
        <v>1817</v>
      </c>
      <c r="B919" s="2" t="s">
        <v>5877</v>
      </c>
      <c r="C919" s="2" t="s">
        <v>5878</v>
      </c>
      <c r="D919" s="2" t="s">
        <v>5879</v>
      </c>
      <c r="E919" s="2" t="s">
        <v>5880</v>
      </c>
      <c r="F919" s="2" t="s">
        <v>3264</v>
      </c>
      <c r="G919" s="2" t="s">
        <v>25</v>
      </c>
      <c r="H919" s="2" t="s">
        <v>5881</v>
      </c>
      <c r="I919" t="s">
        <v>1980</v>
      </c>
    </row>
    <row r="920" spans="1:9">
      <c r="A920" s="2" t="s">
        <v>5882</v>
      </c>
      <c r="B920" s="2" t="s">
        <v>5883</v>
      </c>
      <c r="C920" s="2" t="s">
        <v>5884</v>
      </c>
      <c r="D920" s="2" t="s">
        <v>5885</v>
      </c>
      <c r="E920" s="2" t="s">
        <v>5886</v>
      </c>
      <c r="F920" s="2" t="s">
        <v>2740</v>
      </c>
      <c r="G920" s="2" t="s">
        <v>27</v>
      </c>
      <c r="H920" s="2">
        <v>34615</v>
      </c>
      <c r="I920" t="s">
        <v>1980</v>
      </c>
    </row>
    <row r="921" spans="1:9">
      <c r="A921" s="2" t="s">
        <v>1819</v>
      </c>
      <c r="B921" s="2" t="s">
        <v>5887</v>
      </c>
      <c r="C921" s="2" t="s">
        <v>5888</v>
      </c>
      <c r="D921" s="2" t="s">
        <v>5889</v>
      </c>
      <c r="E921" s="2" t="s">
        <v>5890</v>
      </c>
      <c r="F921" s="2" t="s">
        <v>3346</v>
      </c>
      <c r="G921" s="2" t="s">
        <v>27</v>
      </c>
      <c r="H921" s="2">
        <v>40515</v>
      </c>
      <c r="I921" t="s">
        <v>1972</v>
      </c>
    </row>
    <row r="922" spans="1:9">
      <c r="A922" s="2" t="s">
        <v>1821</v>
      </c>
      <c r="B922" s="2" t="s">
        <v>5891</v>
      </c>
      <c r="C922" s="2" t="s">
        <v>5892</v>
      </c>
      <c r="D922" s="2" t="s">
        <v>5893</v>
      </c>
      <c r="E922" s="2" t="s">
        <v>5894</v>
      </c>
      <c r="F922" s="2" t="s">
        <v>2077</v>
      </c>
      <c r="G922" s="2" t="s">
        <v>27</v>
      </c>
      <c r="H922" s="2">
        <v>49560</v>
      </c>
      <c r="I922" t="s">
        <v>1980</v>
      </c>
    </row>
    <row r="923" spans="1:9">
      <c r="A923" s="2" t="s">
        <v>1823</v>
      </c>
      <c r="B923" s="2" t="s">
        <v>5895</v>
      </c>
      <c r="C923" s="2" t="s">
        <v>5896</v>
      </c>
      <c r="D923" s="2" t="s">
        <v>5897</v>
      </c>
      <c r="E923" s="2" t="s">
        <v>5898</v>
      </c>
      <c r="F923" s="2" t="s">
        <v>2674</v>
      </c>
      <c r="G923" s="2" t="s">
        <v>27</v>
      </c>
      <c r="H923" s="2">
        <v>50369</v>
      </c>
      <c r="I923" t="s">
        <v>1980</v>
      </c>
    </row>
    <row r="924" spans="1:9">
      <c r="A924" s="2" t="s">
        <v>1825</v>
      </c>
      <c r="B924" s="2" t="s">
        <v>5899</v>
      </c>
      <c r="C924" s="2"/>
      <c r="D924" s="2"/>
      <c r="E924" s="2" t="s">
        <v>5900</v>
      </c>
      <c r="F924" s="2" t="s">
        <v>5132</v>
      </c>
      <c r="G924" s="2" t="s">
        <v>27</v>
      </c>
      <c r="H924" s="2">
        <v>19810</v>
      </c>
      <c r="I924" t="s">
        <v>1972</v>
      </c>
    </row>
    <row r="925" spans="1:9">
      <c r="A925" s="2" t="s">
        <v>1827</v>
      </c>
      <c r="B925" s="2" t="s">
        <v>5901</v>
      </c>
      <c r="C925" s="2" t="s">
        <v>5902</v>
      </c>
      <c r="D925" s="2" t="s">
        <v>5903</v>
      </c>
      <c r="E925" s="2" t="s">
        <v>5904</v>
      </c>
      <c r="F925" s="2" t="s">
        <v>2414</v>
      </c>
      <c r="G925" s="2" t="s">
        <v>27</v>
      </c>
      <c r="H925" s="2">
        <v>78726</v>
      </c>
      <c r="I925" t="s">
        <v>1980</v>
      </c>
    </row>
    <row r="926" spans="1:9">
      <c r="A926" s="2" t="s">
        <v>1829</v>
      </c>
      <c r="B926" s="2" t="s">
        <v>5905</v>
      </c>
      <c r="C926" s="2" t="s">
        <v>5906</v>
      </c>
      <c r="D926" s="2"/>
      <c r="E926" s="2" t="s">
        <v>5907</v>
      </c>
      <c r="F926" s="2" t="s">
        <v>4426</v>
      </c>
      <c r="G926" s="2" t="s">
        <v>27</v>
      </c>
      <c r="H926" s="2">
        <v>32835</v>
      </c>
      <c r="I926" t="s">
        <v>1980</v>
      </c>
    </row>
    <row r="927" spans="1:9">
      <c r="A927" s="2" t="s">
        <v>5908</v>
      </c>
      <c r="B927" s="2" t="s">
        <v>5909</v>
      </c>
      <c r="C927" s="2"/>
      <c r="D927" s="2" t="s">
        <v>5910</v>
      </c>
      <c r="E927" s="2" t="s">
        <v>5911</v>
      </c>
      <c r="F927" s="2" t="s">
        <v>2973</v>
      </c>
      <c r="G927" s="2" t="s">
        <v>27</v>
      </c>
      <c r="H927" s="2">
        <v>91199</v>
      </c>
      <c r="I927" t="s">
        <v>1972</v>
      </c>
    </row>
    <row r="928" spans="1:9">
      <c r="A928" s="2" t="s">
        <v>1832</v>
      </c>
      <c r="B928" s="2" t="s">
        <v>5912</v>
      </c>
      <c r="C928" s="2" t="s">
        <v>5913</v>
      </c>
      <c r="D928" s="2" t="s">
        <v>5914</v>
      </c>
      <c r="E928" s="2" t="s">
        <v>5915</v>
      </c>
      <c r="F928" s="2" t="s">
        <v>2214</v>
      </c>
      <c r="G928" s="2" t="s">
        <v>27</v>
      </c>
      <c r="H928" s="2">
        <v>20238</v>
      </c>
      <c r="I928" t="s">
        <v>1972</v>
      </c>
    </row>
    <row r="929" spans="1:9">
      <c r="A929" s="2" t="s">
        <v>1834</v>
      </c>
      <c r="B929" s="2" t="s">
        <v>5916</v>
      </c>
      <c r="C929" s="2" t="s">
        <v>5917</v>
      </c>
      <c r="D929" s="2" t="s">
        <v>5918</v>
      </c>
      <c r="E929" s="2" t="s">
        <v>5919</v>
      </c>
      <c r="F929" s="2" t="s">
        <v>2051</v>
      </c>
      <c r="G929" s="2" t="s">
        <v>27</v>
      </c>
      <c r="H929" s="2">
        <v>97271</v>
      </c>
      <c r="I929" t="s">
        <v>1980</v>
      </c>
    </row>
    <row r="930" spans="1:9">
      <c r="A930" s="2" t="s">
        <v>1836</v>
      </c>
      <c r="B930" s="2" t="s">
        <v>5920</v>
      </c>
      <c r="C930" s="2" t="s">
        <v>5921</v>
      </c>
      <c r="D930" s="2"/>
      <c r="E930" s="2" t="s">
        <v>5922</v>
      </c>
      <c r="F930" s="2" t="s">
        <v>2066</v>
      </c>
      <c r="G930" s="2" t="s">
        <v>27</v>
      </c>
      <c r="H930" s="2">
        <v>10004</v>
      </c>
      <c r="I930" t="s">
        <v>1972</v>
      </c>
    </row>
    <row r="931" spans="1:9">
      <c r="A931" s="2" t="s">
        <v>1838</v>
      </c>
      <c r="B931" s="2" t="s">
        <v>5923</v>
      </c>
      <c r="C931" s="2" t="s">
        <v>5924</v>
      </c>
      <c r="D931" s="2" t="s">
        <v>5925</v>
      </c>
      <c r="E931" s="2" t="s">
        <v>5926</v>
      </c>
      <c r="F931" s="2" t="s">
        <v>2214</v>
      </c>
      <c r="G931" s="2" t="s">
        <v>27</v>
      </c>
      <c r="H931" s="2">
        <v>20404</v>
      </c>
      <c r="I931" t="s">
        <v>1972</v>
      </c>
    </row>
    <row r="932" spans="1:9">
      <c r="A932" s="2" t="s">
        <v>1840</v>
      </c>
      <c r="B932" s="2" t="s">
        <v>5927</v>
      </c>
      <c r="C932" s="2" t="s">
        <v>5928</v>
      </c>
      <c r="D932" s="2"/>
      <c r="E932" s="2" t="s">
        <v>5929</v>
      </c>
      <c r="F932" s="2" t="s">
        <v>2214</v>
      </c>
      <c r="G932" s="2" t="s">
        <v>27</v>
      </c>
      <c r="H932" s="2">
        <v>20067</v>
      </c>
      <c r="I932" t="s">
        <v>1972</v>
      </c>
    </row>
    <row r="933" spans="1:9">
      <c r="A933" s="2" t="s">
        <v>1842</v>
      </c>
      <c r="B933" s="2" t="s">
        <v>5930</v>
      </c>
      <c r="C933" s="2"/>
      <c r="D933" s="2"/>
      <c r="E933" s="2" t="s">
        <v>5931</v>
      </c>
      <c r="F933" s="2" t="s">
        <v>4911</v>
      </c>
      <c r="G933" s="2" t="s">
        <v>27</v>
      </c>
      <c r="H933" s="2">
        <v>18105</v>
      </c>
      <c r="I933" t="s">
        <v>1972</v>
      </c>
    </row>
    <row r="934" spans="1:9">
      <c r="A934" s="2" t="s">
        <v>1844</v>
      </c>
      <c r="B934" s="2" t="s">
        <v>5932</v>
      </c>
      <c r="C934" s="2" t="s">
        <v>5933</v>
      </c>
      <c r="D934" s="2" t="s">
        <v>5934</v>
      </c>
      <c r="E934" s="2" t="s">
        <v>5935</v>
      </c>
      <c r="F934" s="2" t="s">
        <v>3607</v>
      </c>
      <c r="G934" s="2" t="s">
        <v>27</v>
      </c>
      <c r="H934" s="2">
        <v>33169</v>
      </c>
      <c r="I934" t="s">
        <v>1980</v>
      </c>
    </row>
    <row r="935" spans="1:9">
      <c r="A935" s="2" t="s">
        <v>1846</v>
      </c>
      <c r="B935" s="2" t="s">
        <v>5936</v>
      </c>
      <c r="C935" s="2"/>
      <c r="D935" s="2" t="s">
        <v>5937</v>
      </c>
      <c r="E935" s="2" t="s">
        <v>5938</v>
      </c>
      <c r="F935" s="2" t="s">
        <v>2390</v>
      </c>
      <c r="G935" s="2" t="s">
        <v>27</v>
      </c>
      <c r="H935" s="2">
        <v>73129</v>
      </c>
      <c r="I935" t="s">
        <v>1972</v>
      </c>
    </row>
    <row r="936" spans="1:9">
      <c r="A936" s="2" t="s">
        <v>1848</v>
      </c>
      <c r="B936" s="2" t="s">
        <v>5939</v>
      </c>
      <c r="C936" s="2" t="s">
        <v>5940</v>
      </c>
      <c r="D936" s="2" t="s">
        <v>5941</v>
      </c>
      <c r="E936" s="2" t="s">
        <v>5942</v>
      </c>
      <c r="F936" s="2" t="s">
        <v>5737</v>
      </c>
      <c r="G936" s="2" t="s">
        <v>27</v>
      </c>
      <c r="H936" s="2">
        <v>61105</v>
      </c>
      <c r="I936" t="s">
        <v>1980</v>
      </c>
    </row>
    <row r="937" spans="1:9">
      <c r="A937" s="2" t="s">
        <v>1850</v>
      </c>
      <c r="B937" s="2" t="s">
        <v>5943</v>
      </c>
      <c r="C937" s="2" t="s">
        <v>5944</v>
      </c>
      <c r="D937" s="2" t="s">
        <v>5945</v>
      </c>
      <c r="E937" s="2" t="s">
        <v>5946</v>
      </c>
      <c r="F937" s="2" t="s">
        <v>2771</v>
      </c>
      <c r="G937" s="2" t="s">
        <v>27</v>
      </c>
      <c r="H937" s="2">
        <v>36177</v>
      </c>
      <c r="I937" t="s">
        <v>1972</v>
      </c>
    </row>
    <row r="938" spans="1:9">
      <c r="A938" s="2" t="s">
        <v>1852</v>
      </c>
      <c r="B938" s="2" t="s">
        <v>5947</v>
      </c>
      <c r="C938" s="2" t="s">
        <v>5948</v>
      </c>
      <c r="D938" s="2" t="s">
        <v>5949</v>
      </c>
      <c r="E938" s="2" t="s">
        <v>5950</v>
      </c>
      <c r="F938" s="2" t="s">
        <v>2973</v>
      </c>
      <c r="G938" s="2" t="s">
        <v>27</v>
      </c>
      <c r="H938" s="2">
        <v>91117</v>
      </c>
      <c r="I938" t="s">
        <v>1972</v>
      </c>
    </row>
    <row r="939" spans="1:9">
      <c r="A939" s="2" t="s">
        <v>5951</v>
      </c>
      <c r="B939" s="2" t="s">
        <v>5952</v>
      </c>
      <c r="C939" s="2" t="s">
        <v>5953</v>
      </c>
      <c r="D939" s="2" t="s">
        <v>5954</v>
      </c>
      <c r="E939" s="2" t="s">
        <v>5955</v>
      </c>
      <c r="F939" s="2" t="s">
        <v>2280</v>
      </c>
      <c r="G939" s="2" t="s">
        <v>27</v>
      </c>
      <c r="H939" s="2">
        <v>60624</v>
      </c>
      <c r="I939" t="s">
        <v>1980</v>
      </c>
    </row>
    <row r="940" spans="1:9">
      <c r="A940" s="2" t="s">
        <v>1854</v>
      </c>
      <c r="B940" s="2" t="s">
        <v>5956</v>
      </c>
      <c r="C940" s="2" t="s">
        <v>5957</v>
      </c>
      <c r="D940" s="2" t="s">
        <v>5958</v>
      </c>
      <c r="E940" s="2" t="s">
        <v>5959</v>
      </c>
      <c r="F940" s="2" t="s">
        <v>2056</v>
      </c>
      <c r="G940" s="2" t="s">
        <v>27</v>
      </c>
      <c r="H940" s="2">
        <v>77293</v>
      </c>
      <c r="I940" t="s">
        <v>1972</v>
      </c>
    </row>
    <row r="941" spans="1:9">
      <c r="A941" s="2" t="s">
        <v>1856</v>
      </c>
      <c r="B941" s="2" t="s">
        <v>5960</v>
      </c>
      <c r="C941" s="2" t="s">
        <v>5961</v>
      </c>
      <c r="D941" s="2" t="s">
        <v>5962</v>
      </c>
      <c r="E941" s="2" t="s">
        <v>5963</v>
      </c>
      <c r="F941" s="2" t="s">
        <v>5964</v>
      </c>
      <c r="G941" s="2" t="s">
        <v>27</v>
      </c>
      <c r="H941" s="2">
        <v>49444</v>
      </c>
      <c r="I941" t="s">
        <v>1980</v>
      </c>
    </row>
    <row r="942" spans="1:9">
      <c r="A942" s="2" t="s">
        <v>1858</v>
      </c>
      <c r="B942" s="2" t="s">
        <v>5965</v>
      </c>
      <c r="C942" s="2" t="s">
        <v>5966</v>
      </c>
      <c r="D942" s="2" t="s">
        <v>5967</v>
      </c>
      <c r="E942" s="2" t="s">
        <v>5968</v>
      </c>
      <c r="F942" s="2" t="s">
        <v>2214</v>
      </c>
      <c r="G942" s="2" t="s">
        <v>27</v>
      </c>
      <c r="H942" s="2">
        <v>20380</v>
      </c>
      <c r="I942" t="s">
        <v>1972</v>
      </c>
    </row>
    <row r="943" spans="1:9">
      <c r="A943" s="2" t="s">
        <v>1860</v>
      </c>
      <c r="B943" s="2" t="s">
        <v>5969</v>
      </c>
      <c r="C943" s="2" t="s">
        <v>5970</v>
      </c>
      <c r="D943" s="2" t="s">
        <v>5971</v>
      </c>
      <c r="E943" s="2" t="s">
        <v>5972</v>
      </c>
      <c r="F943" s="2" t="s">
        <v>5973</v>
      </c>
      <c r="G943" s="2" t="s">
        <v>26</v>
      </c>
      <c r="H943" s="2" t="s">
        <v>5974</v>
      </c>
      <c r="I943" t="s">
        <v>1972</v>
      </c>
    </row>
    <row r="944" spans="1:9">
      <c r="A944" s="2" t="s">
        <v>1862</v>
      </c>
      <c r="B944" s="2" t="s">
        <v>5975</v>
      </c>
      <c r="C944" s="2" t="s">
        <v>5976</v>
      </c>
      <c r="D944" s="2" t="s">
        <v>5977</v>
      </c>
      <c r="E944" s="2" t="s">
        <v>5978</v>
      </c>
      <c r="F944" s="2" t="s">
        <v>2780</v>
      </c>
      <c r="G944" s="2" t="s">
        <v>27</v>
      </c>
      <c r="H944" s="2">
        <v>31205</v>
      </c>
      <c r="I944" t="s">
        <v>1980</v>
      </c>
    </row>
    <row r="945" spans="1:9">
      <c r="A945" s="2" t="s">
        <v>1864</v>
      </c>
      <c r="B945" s="2" t="s">
        <v>5979</v>
      </c>
      <c r="C945" s="2" t="s">
        <v>5980</v>
      </c>
      <c r="D945" s="2" t="s">
        <v>5981</v>
      </c>
      <c r="E945" s="2" t="s">
        <v>5982</v>
      </c>
      <c r="F945" s="2" t="s">
        <v>3550</v>
      </c>
      <c r="G945" s="2" t="s">
        <v>27</v>
      </c>
      <c r="H945" s="2">
        <v>71105</v>
      </c>
      <c r="I945" t="s">
        <v>1980</v>
      </c>
    </row>
    <row r="946" spans="1:9">
      <c r="A946" s="2" t="s">
        <v>1866</v>
      </c>
      <c r="B946" s="2" t="s">
        <v>5983</v>
      </c>
      <c r="C946" s="2" t="s">
        <v>5984</v>
      </c>
      <c r="D946" s="2" t="s">
        <v>5985</v>
      </c>
      <c r="E946" s="2" t="s">
        <v>5986</v>
      </c>
      <c r="F946" s="2" t="s">
        <v>3174</v>
      </c>
      <c r="G946" s="2" t="s">
        <v>27</v>
      </c>
      <c r="H946" s="2">
        <v>98405</v>
      </c>
      <c r="I946" t="s">
        <v>1980</v>
      </c>
    </row>
    <row r="947" spans="1:9">
      <c r="A947" s="2" t="s">
        <v>1868</v>
      </c>
      <c r="B947" s="2" t="s">
        <v>5987</v>
      </c>
      <c r="C947" s="2"/>
      <c r="D947" s="2" t="s">
        <v>5988</v>
      </c>
      <c r="E947" s="2" t="s">
        <v>5989</v>
      </c>
      <c r="F947" s="2" t="s">
        <v>2475</v>
      </c>
      <c r="G947" s="2" t="s">
        <v>27</v>
      </c>
      <c r="H947" s="2">
        <v>79934</v>
      </c>
      <c r="I947" t="s">
        <v>1980</v>
      </c>
    </row>
    <row r="948" spans="1:9">
      <c r="A948" s="2" t="s">
        <v>1870</v>
      </c>
      <c r="B948" s="2" t="s">
        <v>5990</v>
      </c>
      <c r="C948" s="2"/>
      <c r="D948" s="2" t="s">
        <v>5991</v>
      </c>
      <c r="E948" s="2" t="s">
        <v>5992</v>
      </c>
      <c r="F948" s="2" t="s">
        <v>2200</v>
      </c>
      <c r="G948" s="2" t="s">
        <v>27</v>
      </c>
      <c r="H948" s="2">
        <v>35263</v>
      </c>
      <c r="I948" t="s">
        <v>1980</v>
      </c>
    </row>
    <row r="949" spans="1:9">
      <c r="A949" s="2" t="s">
        <v>1872</v>
      </c>
      <c r="B949" s="2" t="s">
        <v>5993</v>
      </c>
      <c r="C949" s="2" t="s">
        <v>5994</v>
      </c>
      <c r="D949" s="2"/>
      <c r="E949" s="2" t="s">
        <v>5995</v>
      </c>
      <c r="F949" s="2" t="s">
        <v>2634</v>
      </c>
      <c r="G949" s="2" t="s">
        <v>26</v>
      </c>
      <c r="H949" s="2" t="s">
        <v>2338</v>
      </c>
      <c r="I949" t="s">
        <v>1980</v>
      </c>
    </row>
    <row r="950" spans="1:9">
      <c r="A950" s="2" t="s">
        <v>1874</v>
      </c>
      <c r="B950" s="2" t="s">
        <v>5996</v>
      </c>
      <c r="C950" s="2" t="s">
        <v>5997</v>
      </c>
      <c r="D950" s="2" t="s">
        <v>5998</v>
      </c>
      <c r="E950" s="2" t="s">
        <v>5999</v>
      </c>
      <c r="F950" s="2" t="s">
        <v>4510</v>
      </c>
      <c r="G950" s="2" t="s">
        <v>25</v>
      </c>
      <c r="H950" s="2" t="s">
        <v>6000</v>
      </c>
      <c r="I950" t="s">
        <v>1972</v>
      </c>
    </row>
    <row r="951" spans="1:9">
      <c r="A951" s="2" t="s">
        <v>1876</v>
      </c>
      <c r="B951" s="2" t="s">
        <v>6001</v>
      </c>
      <c r="C951" s="2" t="s">
        <v>6002</v>
      </c>
      <c r="D951" s="2" t="s">
        <v>6003</v>
      </c>
      <c r="E951" s="2" t="s">
        <v>6004</v>
      </c>
      <c r="F951" s="2" t="s">
        <v>6005</v>
      </c>
      <c r="G951" s="2" t="s">
        <v>26</v>
      </c>
      <c r="H951" s="2" t="s">
        <v>6006</v>
      </c>
      <c r="I951" t="s">
        <v>1980</v>
      </c>
    </row>
    <row r="952" spans="1:9">
      <c r="A952" s="2" t="s">
        <v>1878</v>
      </c>
      <c r="B952" s="2" t="s">
        <v>6007</v>
      </c>
      <c r="C952" s="2"/>
      <c r="D952" s="2" t="s">
        <v>6008</v>
      </c>
      <c r="E952" s="2" t="s">
        <v>6009</v>
      </c>
      <c r="F952" s="2" t="s">
        <v>5132</v>
      </c>
      <c r="G952" s="2" t="s">
        <v>27</v>
      </c>
      <c r="H952" s="2">
        <v>19810</v>
      </c>
      <c r="I952" t="s">
        <v>1972</v>
      </c>
    </row>
    <row r="953" spans="1:9">
      <c r="A953" s="2" t="s">
        <v>1880</v>
      </c>
      <c r="B953" s="2" t="s">
        <v>6010</v>
      </c>
      <c r="C953" s="2" t="s">
        <v>6011</v>
      </c>
      <c r="D953" s="2" t="s">
        <v>6012</v>
      </c>
      <c r="E953" s="2" t="s">
        <v>6013</v>
      </c>
      <c r="F953" s="2" t="s">
        <v>3688</v>
      </c>
      <c r="G953" s="2" t="s">
        <v>27</v>
      </c>
      <c r="H953" s="2">
        <v>17121</v>
      </c>
      <c r="I953" t="s">
        <v>1980</v>
      </c>
    </row>
    <row r="954" spans="1:9">
      <c r="A954" s="2" t="s">
        <v>1882</v>
      </c>
      <c r="B954" s="2" t="s">
        <v>6014</v>
      </c>
      <c r="C954" s="2" t="s">
        <v>6015</v>
      </c>
      <c r="D954" s="2" t="s">
        <v>6016</v>
      </c>
      <c r="E954" s="2" t="s">
        <v>6017</v>
      </c>
      <c r="F954" s="2" t="s">
        <v>5973</v>
      </c>
      <c r="G954" s="2" t="s">
        <v>26</v>
      </c>
      <c r="H954" s="2" t="s">
        <v>5974</v>
      </c>
      <c r="I954" t="s">
        <v>1972</v>
      </c>
    </row>
    <row r="955" spans="1:9">
      <c r="A955" s="2" t="s">
        <v>6018</v>
      </c>
      <c r="B955" s="2" t="s">
        <v>6019</v>
      </c>
      <c r="C955" s="2" t="s">
        <v>6020</v>
      </c>
      <c r="D955" s="2" t="s">
        <v>6021</v>
      </c>
      <c r="E955" s="2" t="s">
        <v>6022</v>
      </c>
      <c r="F955" s="2" t="s">
        <v>2475</v>
      </c>
      <c r="G955" s="2" t="s">
        <v>27</v>
      </c>
      <c r="H955" s="2">
        <v>79940</v>
      </c>
      <c r="I955" t="s">
        <v>1972</v>
      </c>
    </row>
    <row r="956" spans="1:9">
      <c r="A956" s="2" t="s">
        <v>6023</v>
      </c>
      <c r="B956" s="2" t="s">
        <v>6024</v>
      </c>
      <c r="C956" s="2" t="s">
        <v>6025</v>
      </c>
      <c r="D956" s="2" t="s">
        <v>6026</v>
      </c>
      <c r="E956" s="2" t="s">
        <v>6027</v>
      </c>
      <c r="F956" s="2" t="s">
        <v>2042</v>
      </c>
      <c r="G956" s="2" t="s">
        <v>27</v>
      </c>
      <c r="H956" s="2">
        <v>63136</v>
      </c>
      <c r="I956" t="s">
        <v>1972</v>
      </c>
    </row>
    <row r="957" spans="1:9">
      <c r="A957" s="2" t="s">
        <v>6028</v>
      </c>
      <c r="B957" s="2" t="s">
        <v>6029</v>
      </c>
      <c r="C957" s="2" t="s">
        <v>6030</v>
      </c>
      <c r="D957" s="2" t="s">
        <v>6031</v>
      </c>
      <c r="E957" s="2" t="s">
        <v>6032</v>
      </c>
      <c r="F957" s="2" t="s">
        <v>5053</v>
      </c>
      <c r="G957" s="2" t="s">
        <v>27</v>
      </c>
      <c r="H957" s="2">
        <v>72905</v>
      </c>
      <c r="I957" t="s">
        <v>1972</v>
      </c>
    </row>
    <row r="958" spans="1:9">
      <c r="A958" s="2" t="s">
        <v>6033</v>
      </c>
      <c r="B958" s="2" t="s">
        <v>6034</v>
      </c>
      <c r="C958" s="2" t="s">
        <v>6035</v>
      </c>
      <c r="D958" s="2" t="s">
        <v>6036</v>
      </c>
      <c r="E958" s="2" t="s">
        <v>6037</v>
      </c>
      <c r="F958" s="2" t="s">
        <v>2533</v>
      </c>
      <c r="G958" s="2" t="s">
        <v>27</v>
      </c>
      <c r="H958" s="2">
        <v>37245</v>
      </c>
      <c r="I958" t="s">
        <v>1980</v>
      </c>
    </row>
    <row r="959" spans="1:9">
      <c r="A959" s="2" t="s">
        <v>6038</v>
      </c>
      <c r="B959" s="2" t="s">
        <v>6039</v>
      </c>
      <c r="C959" s="2" t="s">
        <v>6040</v>
      </c>
      <c r="D959" s="2" t="s">
        <v>6041</v>
      </c>
      <c r="E959" s="2" t="s">
        <v>6042</v>
      </c>
      <c r="F959" s="2" t="s">
        <v>2214</v>
      </c>
      <c r="G959" s="2" t="s">
        <v>27</v>
      </c>
      <c r="H959" s="2">
        <v>20088</v>
      </c>
      <c r="I959" t="s">
        <v>1972</v>
      </c>
    </row>
    <row r="960" spans="1:9">
      <c r="A960" s="2" t="s">
        <v>6043</v>
      </c>
      <c r="B960" s="2" t="s">
        <v>6044</v>
      </c>
      <c r="C960" s="2" t="s">
        <v>6045</v>
      </c>
      <c r="D960" s="2"/>
      <c r="E960" s="2" t="s">
        <v>6046</v>
      </c>
      <c r="F960" s="2" t="s">
        <v>6047</v>
      </c>
      <c r="G960" s="2" t="s">
        <v>27</v>
      </c>
      <c r="H960" s="2">
        <v>90305</v>
      </c>
      <c r="I960" t="s">
        <v>1972</v>
      </c>
    </row>
    <row r="961" spans="1:9">
      <c r="A961" s="2" t="s">
        <v>1887</v>
      </c>
      <c r="B961" s="2" t="s">
        <v>6048</v>
      </c>
      <c r="C961" s="2" t="s">
        <v>6049</v>
      </c>
      <c r="D961" s="2"/>
      <c r="E961" s="2" t="s">
        <v>6050</v>
      </c>
      <c r="F961" s="2" t="s">
        <v>2155</v>
      </c>
      <c r="G961" s="2" t="s">
        <v>27</v>
      </c>
      <c r="H961" s="2">
        <v>72215</v>
      </c>
      <c r="I961" t="s">
        <v>1972</v>
      </c>
    </row>
    <row r="962" spans="1:9">
      <c r="A962" s="2" t="s">
        <v>1889</v>
      </c>
      <c r="B962" s="2" t="s">
        <v>6051</v>
      </c>
      <c r="C962" s="2" t="s">
        <v>6052</v>
      </c>
      <c r="D962" s="2" t="s">
        <v>6053</v>
      </c>
      <c r="E962" s="2" t="s">
        <v>6054</v>
      </c>
      <c r="F962" s="2" t="s">
        <v>3729</v>
      </c>
      <c r="G962" s="2" t="s">
        <v>27</v>
      </c>
      <c r="H962" s="2">
        <v>21747</v>
      </c>
      <c r="I962" t="s">
        <v>1972</v>
      </c>
    </row>
    <row r="963" spans="1:9">
      <c r="A963" s="2" t="s">
        <v>1891</v>
      </c>
      <c r="B963" s="2" t="s">
        <v>6055</v>
      </c>
      <c r="C963" s="2"/>
      <c r="D963" s="2" t="s">
        <v>6056</v>
      </c>
      <c r="E963" s="2" t="s">
        <v>6057</v>
      </c>
      <c r="F963" s="2" t="s">
        <v>2907</v>
      </c>
      <c r="G963" s="2" t="s">
        <v>27</v>
      </c>
      <c r="H963" s="2">
        <v>12205</v>
      </c>
      <c r="I963" t="s">
        <v>1972</v>
      </c>
    </row>
    <row r="964" spans="1:9">
      <c r="A964" s="2" t="s">
        <v>1893</v>
      </c>
      <c r="B964" s="2" t="s">
        <v>6058</v>
      </c>
      <c r="C964" s="2" t="s">
        <v>6059</v>
      </c>
      <c r="D964" s="2" t="s">
        <v>6060</v>
      </c>
      <c r="E964" s="2" t="s">
        <v>6061</v>
      </c>
      <c r="F964" s="2" t="s">
        <v>6062</v>
      </c>
      <c r="G964" s="2" t="s">
        <v>26</v>
      </c>
      <c r="H964" s="2" t="s">
        <v>3220</v>
      </c>
      <c r="I964" t="s">
        <v>1972</v>
      </c>
    </row>
    <row r="965" spans="1:9">
      <c r="A965" s="2" t="s">
        <v>1895</v>
      </c>
      <c r="B965" s="2" t="s">
        <v>6063</v>
      </c>
      <c r="C965" s="2" t="s">
        <v>6064</v>
      </c>
      <c r="D965" s="2" t="s">
        <v>6065</v>
      </c>
      <c r="E965" s="2" t="s">
        <v>6066</v>
      </c>
      <c r="F965" s="2" t="s">
        <v>3346</v>
      </c>
      <c r="G965" s="2" t="s">
        <v>27</v>
      </c>
      <c r="H965" s="2">
        <v>40510</v>
      </c>
      <c r="I965" t="s">
        <v>1972</v>
      </c>
    </row>
    <row r="966" spans="1:9">
      <c r="A966" s="2" t="s">
        <v>1897</v>
      </c>
      <c r="B966" s="2" t="s">
        <v>6067</v>
      </c>
      <c r="C966" s="2" t="s">
        <v>6068</v>
      </c>
      <c r="D966" s="2" t="s">
        <v>6069</v>
      </c>
      <c r="E966" s="2" t="s">
        <v>6070</v>
      </c>
      <c r="F966" s="2" t="s">
        <v>3810</v>
      </c>
      <c r="G966" s="2" t="s">
        <v>27</v>
      </c>
      <c r="H966" s="2">
        <v>92165</v>
      </c>
      <c r="I966" t="s">
        <v>1980</v>
      </c>
    </row>
    <row r="967" spans="1:9">
      <c r="A967" s="2" t="s">
        <v>1899</v>
      </c>
      <c r="B967" s="2" t="s">
        <v>6071</v>
      </c>
      <c r="C967" s="2" t="s">
        <v>6072</v>
      </c>
      <c r="D967" s="2"/>
      <c r="E967" s="2" t="s">
        <v>6073</v>
      </c>
      <c r="F967" s="2" t="s">
        <v>2015</v>
      </c>
      <c r="G967" s="2" t="s">
        <v>27</v>
      </c>
      <c r="H967" s="2">
        <v>90040</v>
      </c>
      <c r="I967" t="s">
        <v>1972</v>
      </c>
    </row>
    <row r="968" spans="1:9">
      <c r="A968" s="2" t="s">
        <v>1901</v>
      </c>
      <c r="B968" s="2" t="s">
        <v>6074</v>
      </c>
      <c r="C968" s="2" t="s">
        <v>6075</v>
      </c>
      <c r="D968" s="2" t="s">
        <v>6076</v>
      </c>
      <c r="E968" s="2" t="s">
        <v>6077</v>
      </c>
      <c r="F968" s="2" t="s">
        <v>2803</v>
      </c>
      <c r="G968" s="2" t="s">
        <v>27</v>
      </c>
      <c r="H968" s="2">
        <v>11210</v>
      </c>
      <c r="I968" t="s">
        <v>1972</v>
      </c>
    </row>
    <row r="969" spans="1:9">
      <c r="A969" s="2" t="s">
        <v>1903</v>
      </c>
      <c r="B969" s="2" t="s">
        <v>6078</v>
      </c>
      <c r="C969" s="2" t="s">
        <v>6079</v>
      </c>
      <c r="D969" s="2" t="s">
        <v>6080</v>
      </c>
      <c r="E969" s="2" t="s">
        <v>6081</v>
      </c>
      <c r="F969" s="2" t="s">
        <v>6082</v>
      </c>
      <c r="G969" s="2" t="s">
        <v>26</v>
      </c>
      <c r="H969" s="2" t="s">
        <v>2112</v>
      </c>
      <c r="I969" t="s">
        <v>1972</v>
      </c>
    </row>
    <row r="970" spans="1:9">
      <c r="A970" s="2" t="s">
        <v>1905</v>
      </c>
      <c r="B970" s="2" t="s">
        <v>6083</v>
      </c>
      <c r="C970" s="2" t="s">
        <v>6084</v>
      </c>
      <c r="D970" s="2" t="s">
        <v>6085</v>
      </c>
      <c r="E970" s="2" t="s">
        <v>6086</v>
      </c>
      <c r="F970" s="2" t="s">
        <v>6087</v>
      </c>
      <c r="G970" s="2" t="s">
        <v>27</v>
      </c>
      <c r="H970" s="2">
        <v>32627</v>
      </c>
      <c r="I970" t="s">
        <v>1980</v>
      </c>
    </row>
    <row r="971" spans="1:9">
      <c r="A971" s="2" t="s">
        <v>1907</v>
      </c>
      <c r="B971" s="2" t="s">
        <v>6088</v>
      </c>
      <c r="C971" s="2" t="s">
        <v>6089</v>
      </c>
      <c r="D971" s="2" t="s">
        <v>6090</v>
      </c>
      <c r="E971" s="2" t="s">
        <v>6091</v>
      </c>
      <c r="F971" s="2" t="s">
        <v>2740</v>
      </c>
      <c r="G971" s="2" t="s">
        <v>27</v>
      </c>
      <c r="H971" s="2">
        <v>34620</v>
      </c>
      <c r="I971" t="s">
        <v>1972</v>
      </c>
    </row>
    <row r="972" spans="1:9">
      <c r="A972" s="2" t="s">
        <v>1909</v>
      </c>
      <c r="B972" s="2" t="s">
        <v>6092</v>
      </c>
      <c r="C972" s="2"/>
      <c r="D972" s="2" t="s">
        <v>6093</v>
      </c>
      <c r="E972" s="2" t="s">
        <v>6094</v>
      </c>
      <c r="F972" s="2" t="s">
        <v>4437</v>
      </c>
      <c r="G972" s="2" t="s">
        <v>27</v>
      </c>
      <c r="H972" s="2">
        <v>79165</v>
      </c>
      <c r="I972" t="s">
        <v>1980</v>
      </c>
    </row>
    <row r="973" spans="1:9">
      <c r="A973" s="2" t="s">
        <v>1911</v>
      </c>
      <c r="B973" s="2" t="s">
        <v>6095</v>
      </c>
      <c r="C973" s="2" t="s">
        <v>6096</v>
      </c>
      <c r="D973" s="2" t="s">
        <v>6097</v>
      </c>
      <c r="E973" s="2" t="s">
        <v>6098</v>
      </c>
      <c r="F973" s="2" t="s">
        <v>2294</v>
      </c>
      <c r="G973" s="2" t="s">
        <v>27</v>
      </c>
      <c r="H973" s="2">
        <v>76121</v>
      </c>
      <c r="I973" t="s">
        <v>1980</v>
      </c>
    </row>
    <row r="974" spans="1:9">
      <c r="A974" s="2" t="s">
        <v>1913</v>
      </c>
      <c r="B974" s="2" t="s">
        <v>6099</v>
      </c>
      <c r="C974" s="2"/>
      <c r="D974" s="2" t="s">
        <v>6100</v>
      </c>
      <c r="E974" s="2" t="s">
        <v>6101</v>
      </c>
      <c r="F974" s="2" t="s">
        <v>5115</v>
      </c>
      <c r="G974" s="2" t="s">
        <v>26</v>
      </c>
      <c r="H974" s="2" t="s">
        <v>5116</v>
      </c>
      <c r="I974" t="s">
        <v>1972</v>
      </c>
    </row>
    <row r="975" spans="1:9">
      <c r="A975" s="2" t="s">
        <v>1915</v>
      </c>
      <c r="B975" s="2" t="s">
        <v>6102</v>
      </c>
      <c r="C975" s="2" t="s">
        <v>6103</v>
      </c>
      <c r="D975" s="2" t="s">
        <v>6104</v>
      </c>
      <c r="E975" s="2" t="s">
        <v>6105</v>
      </c>
      <c r="F975" s="2" t="s">
        <v>2253</v>
      </c>
      <c r="G975" s="2" t="s">
        <v>27</v>
      </c>
      <c r="H975" s="2">
        <v>32575</v>
      </c>
      <c r="I975" t="s">
        <v>1980</v>
      </c>
    </row>
    <row r="976" spans="1:9">
      <c r="A976" s="2" t="s">
        <v>1917</v>
      </c>
      <c r="B976" s="2" t="s">
        <v>6106</v>
      </c>
      <c r="C976" s="2" t="s">
        <v>6107</v>
      </c>
      <c r="D976" s="2" t="s">
        <v>6108</v>
      </c>
      <c r="E976" s="2" t="s">
        <v>6109</v>
      </c>
      <c r="F976" s="2" t="s">
        <v>3174</v>
      </c>
      <c r="G976" s="2" t="s">
        <v>27</v>
      </c>
      <c r="H976" s="2">
        <v>98405</v>
      </c>
      <c r="I976" t="s">
        <v>1972</v>
      </c>
    </row>
    <row r="977" spans="1:9">
      <c r="A977" s="2" t="s">
        <v>1919</v>
      </c>
      <c r="B977" s="2" t="s">
        <v>6110</v>
      </c>
      <c r="C977" s="2" t="s">
        <v>6111</v>
      </c>
      <c r="D977" s="2" t="s">
        <v>6112</v>
      </c>
      <c r="E977" s="2" t="s">
        <v>6113</v>
      </c>
      <c r="F977" s="2" t="s">
        <v>6114</v>
      </c>
      <c r="G977" s="2" t="s">
        <v>26</v>
      </c>
      <c r="H977" s="2" t="s">
        <v>3209</v>
      </c>
      <c r="I977" t="s">
        <v>1972</v>
      </c>
    </row>
    <row r="978" spans="1:9">
      <c r="A978" s="2" t="s">
        <v>1921</v>
      </c>
      <c r="B978" s="2" t="s">
        <v>6115</v>
      </c>
      <c r="C978" s="2" t="s">
        <v>6116</v>
      </c>
      <c r="D978" s="2" t="s">
        <v>6117</v>
      </c>
      <c r="E978" s="2" t="s">
        <v>6118</v>
      </c>
      <c r="F978" s="2" t="s">
        <v>2266</v>
      </c>
      <c r="G978" s="2" t="s">
        <v>27</v>
      </c>
      <c r="H978" s="2">
        <v>46896</v>
      </c>
      <c r="I978" t="s">
        <v>1972</v>
      </c>
    </row>
    <row r="979" spans="1:9">
      <c r="A979" s="2" t="s">
        <v>1923</v>
      </c>
      <c r="B979" s="2" t="s">
        <v>6119</v>
      </c>
      <c r="C979" s="2" t="s">
        <v>6120</v>
      </c>
      <c r="D979" s="2" t="s">
        <v>6121</v>
      </c>
      <c r="E979" s="2" t="s">
        <v>6122</v>
      </c>
      <c r="F979" s="2" t="s">
        <v>4437</v>
      </c>
      <c r="G979" s="2" t="s">
        <v>27</v>
      </c>
      <c r="H979" s="2">
        <v>79105</v>
      </c>
      <c r="I979" t="s">
        <v>1980</v>
      </c>
    </row>
    <row r="980" spans="1:9">
      <c r="A980" s="2" t="s">
        <v>6123</v>
      </c>
      <c r="B980" s="2" t="s">
        <v>6124</v>
      </c>
      <c r="C980" s="2" t="s">
        <v>6125</v>
      </c>
      <c r="D980" s="2" t="s">
        <v>6126</v>
      </c>
      <c r="E980" s="2" t="s">
        <v>6127</v>
      </c>
      <c r="F980" s="2" t="s">
        <v>2214</v>
      </c>
      <c r="G980" s="2" t="s">
        <v>27</v>
      </c>
      <c r="H980" s="2">
        <v>20436</v>
      </c>
      <c r="I980" t="s">
        <v>1972</v>
      </c>
    </row>
    <row r="981" spans="1:9">
      <c r="A981" s="2" t="s">
        <v>1926</v>
      </c>
      <c r="B981" s="2" t="s">
        <v>6128</v>
      </c>
      <c r="C981" s="2"/>
      <c r="D981" s="2" t="s">
        <v>6129</v>
      </c>
      <c r="E981" s="2" t="s">
        <v>6130</v>
      </c>
      <c r="F981" s="2" t="s">
        <v>6131</v>
      </c>
      <c r="G981" s="2" t="s">
        <v>27</v>
      </c>
      <c r="H981" s="2">
        <v>20910</v>
      </c>
      <c r="I981" t="s">
        <v>1980</v>
      </c>
    </row>
    <row r="982" spans="1:9">
      <c r="A982" s="2" t="s">
        <v>1928</v>
      </c>
      <c r="B982" s="2" t="s">
        <v>6132</v>
      </c>
      <c r="C982" s="2"/>
      <c r="D982" s="2" t="s">
        <v>6133</v>
      </c>
      <c r="E982" s="2" t="s">
        <v>6134</v>
      </c>
      <c r="F982" s="2" t="s">
        <v>3848</v>
      </c>
      <c r="G982" s="2" t="s">
        <v>27</v>
      </c>
      <c r="H982" s="2">
        <v>53726</v>
      </c>
      <c r="I982" t="s">
        <v>1972</v>
      </c>
    </row>
    <row r="983" spans="1:9">
      <c r="A983" s="2" t="s">
        <v>1930</v>
      </c>
      <c r="B983" s="2" t="s">
        <v>6135</v>
      </c>
      <c r="C983" s="2" t="s">
        <v>6136</v>
      </c>
      <c r="D983" s="2" t="s">
        <v>6137</v>
      </c>
      <c r="E983" s="2" t="s">
        <v>6138</v>
      </c>
      <c r="F983" s="2" t="s">
        <v>6139</v>
      </c>
      <c r="G983" s="2" t="s">
        <v>27</v>
      </c>
      <c r="H983" s="2">
        <v>77305</v>
      </c>
      <c r="I983" t="s">
        <v>1972</v>
      </c>
    </row>
    <row r="984" spans="1:9">
      <c r="A984" s="2" t="s">
        <v>1932</v>
      </c>
      <c r="B984" s="2" t="s">
        <v>6140</v>
      </c>
      <c r="C984" s="2" t="s">
        <v>6141</v>
      </c>
      <c r="D984" s="2" t="s">
        <v>6142</v>
      </c>
      <c r="E984" s="2" t="s">
        <v>6143</v>
      </c>
      <c r="F984" s="2" t="s">
        <v>3205</v>
      </c>
      <c r="G984" s="2" t="s">
        <v>27</v>
      </c>
      <c r="H984" s="2">
        <v>76205</v>
      </c>
      <c r="I984" t="s">
        <v>1972</v>
      </c>
    </row>
    <row r="985" spans="1:9">
      <c r="A985" s="2" t="s">
        <v>1934</v>
      </c>
      <c r="B985" s="2" t="s">
        <v>6144</v>
      </c>
      <c r="C985" s="2" t="s">
        <v>6145</v>
      </c>
      <c r="D985" s="2" t="s">
        <v>6146</v>
      </c>
      <c r="E985" s="2" t="s">
        <v>6147</v>
      </c>
      <c r="F985" s="2" t="s">
        <v>2315</v>
      </c>
      <c r="G985" s="2" t="s">
        <v>27</v>
      </c>
      <c r="H985" s="2">
        <v>43231</v>
      </c>
      <c r="I985" t="s">
        <v>1972</v>
      </c>
    </row>
    <row r="986" spans="1:9">
      <c r="A986" s="2" t="s">
        <v>1936</v>
      </c>
      <c r="B986" s="2" t="s">
        <v>6148</v>
      </c>
      <c r="C986" s="2" t="s">
        <v>6149</v>
      </c>
      <c r="D986" s="2"/>
      <c r="E986" s="2" t="s">
        <v>6150</v>
      </c>
      <c r="F986" s="2" t="s">
        <v>6151</v>
      </c>
      <c r="G986" s="2" t="s">
        <v>26</v>
      </c>
      <c r="H986" s="2" t="s">
        <v>3289</v>
      </c>
      <c r="I986" t="s">
        <v>1972</v>
      </c>
    </row>
    <row r="987" spans="1:9">
      <c r="A987" s="2" t="s">
        <v>1938</v>
      </c>
      <c r="B987" s="2" t="s">
        <v>6152</v>
      </c>
      <c r="C987" s="2" t="s">
        <v>6153</v>
      </c>
      <c r="D987" s="2" t="s">
        <v>6154</v>
      </c>
      <c r="E987" s="2" t="s">
        <v>6155</v>
      </c>
      <c r="F987" s="2" t="s">
        <v>2122</v>
      </c>
      <c r="G987" s="2" t="s">
        <v>27</v>
      </c>
      <c r="H987" s="2">
        <v>80045</v>
      </c>
      <c r="I987" t="s">
        <v>1980</v>
      </c>
    </row>
    <row r="988" spans="1:9">
      <c r="A988" s="2" t="s">
        <v>1940</v>
      </c>
      <c r="B988" s="2" t="s">
        <v>6156</v>
      </c>
      <c r="C988" s="2" t="s">
        <v>6157</v>
      </c>
      <c r="D988" s="2" t="s">
        <v>6158</v>
      </c>
      <c r="E988" s="2" t="s">
        <v>6159</v>
      </c>
      <c r="F988" s="2" t="s">
        <v>6160</v>
      </c>
      <c r="G988" s="2" t="s">
        <v>27</v>
      </c>
      <c r="H988" s="2">
        <v>32128</v>
      </c>
      <c r="I988" t="s">
        <v>1980</v>
      </c>
    </row>
    <row r="989" spans="1:9">
      <c r="A989" s="2" t="s">
        <v>1942</v>
      </c>
      <c r="B989" s="2" t="s">
        <v>6161</v>
      </c>
      <c r="C989" s="2" t="s">
        <v>6162</v>
      </c>
      <c r="D989" s="2" t="s">
        <v>6163</v>
      </c>
      <c r="E989" s="2" t="s">
        <v>6164</v>
      </c>
      <c r="F989" s="2" t="s">
        <v>4109</v>
      </c>
      <c r="G989" s="2" t="s">
        <v>25</v>
      </c>
      <c r="H989" s="2" t="s">
        <v>2420</v>
      </c>
      <c r="I989" t="s">
        <v>1972</v>
      </c>
    </row>
    <row r="990" spans="1:9">
      <c r="A990" s="2" t="s">
        <v>1944</v>
      </c>
      <c r="B990" s="2" t="s">
        <v>6165</v>
      </c>
      <c r="C990" s="2"/>
      <c r="D990" s="2" t="s">
        <v>6166</v>
      </c>
      <c r="E990" s="2" t="s">
        <v>6167</v>
      </c>
      <c r="F990" s="2" t="s">
        <v>6168</v>
      </c>
      <c r="G990" s="2" t="s">
        <v>25</v>
      </c>
      <c r="H990" s="2" t="s">
        <v>6169</v>
      </c>
      <c r="I990" t="s">
        <v>1972</v>
      </c>
    </row>
    <row r="991" spans="1:9">
      <c r="A991" s="2" t="s">
        <v>1946</v>
      </c>
      <c r="B991" s="2" t="s">
        <v>6170</v>
      </c>
      <c r="C991" s="2"/>
      <c r="D991" s="2" t="s">
        <v>6171</v>
      </c>
      <c r="E991" s="2" t="s">
        <v>6172</v>
      </c>
      <c r="F991" s="2" t="s">
        <v>2042</v>
      </c>
      <c r="G991" s="2" t="s">
        <v>27</v>
      </c>
      <c r="H991" s="2">
        <v>63131</v>
      </c>
      <c r="I991" t="s">
        <v>1972</v>
      </c>
    </row>
    <row r="992" spans="1:9">
      <c r="A992" s="2" t="s">
        <v>6173</v>
      </c>
      <c r="B992" s="2" t="s">
        <v>6174</v>
      </c>
      <c r="C992" s="2" t="s">
        <v>6175</v>
      </c>
      <c r="D992" s="2" t="s">
        <v>6176</v>
      </c>
      <c r="E992" s="2" t="s">
        <v>6177</v>
      </c>
      <c r="F992" s="2" t="s">
        <v>6178</v>
      </c>
      <c r="G992" s="2" t="s">
        <v>27</v>
      </c>
      <c r="H992" s="2">
        <v>92056</v>
      </c>
      <c r="I992" t="s">
        <v>1980</v>
      </c>
    </row>
    <row r="993" spans="1:9">
      <c r="A993" s="2" t="s">
        <v>6179</v>
      </c>
      <c r="B993" s="2" t="s">
        <v>6180</v>
      </c>
      <c r="C993" s="2"/>
      <c r="D993" s="2" t="s">
        <v>6181</v>
      </c>
      <c r="E993" s="2" t="s">
        <v>6182</v>
      </c>
      <c r="F993" s="2" t="s">
        <v>2705</v>
      </c>
      <c r="G993" s="2" t="s">
        <v>27</v>
      </c>
      <c r="H993" s="2">
        <v>37416</v>
      </c>
      <c r="I993" t="s">
        <v>1972</v>
      </c>
    </row>
    <row r="994" spans="1:9">
      <c r="A994" s="2" t="s">
        <v>1950</v>
      </c>
      <c r="B994" s="2" t="s">
        <v>6183</v>
      </c>
      <c r="C994" s="2"/>
      <c r="D994" s="2" t="s">
        <v>6184</v>
      </c>
      <c r="E994" s="2" t="s">
        <v>6185</v>
      </c>
      <c r="F994" s="2" t="s">
        <v>3992</v>
      </c>
      <c r="G994" s="2" t="s">
        <v>26</v>
      </c>
      <c r="H994" s="2" t="s">
        <v>2798</v>
      </c>
      <c r="I994" t="s">
        <v>1980</v>
      </c>
    </row>
    <row r="995" spans="1:9">
      <c r="A995" s="2" t="s">
        <v>1952</v>
      </c>
      <c r="B995" s="2" t="s">
        <v>6186</v>
      </c>
      <c r="C995" s="2"/>
      <c r="D995" s="2" t="s">
        <v>6187</v>
      </c>
      <c r="E995" s="2" t="s">
        <v>6188</v>
      </c>
      <c r="F995" s="2" t="s">
        <v>2046</v>
      </c>
      <c r="G995" s="2" t="s">
        <v>27</v>
      </c>
      <c r="H995" s="2">
        <v>19125</v>
      </c>
      <c r="I995" t="s">
        <v>1980</v>
      </c>
    </row>
    <row r="996" spans="1:9">
      <c r="A996" s="2" t="s">
        <v>1954</v>
      </c>
      <c r="B996" s="2" t="s">
        <v>6189</v>
      </c>
      <c r="C996" s="2"/>
      <c r="D996" s="2" t="s">
        <v>6190</v>
      </c>
      <c r="E996" s="2" t="s">
        <v>6191</v>
      </c>
      <c r="F996" s="2" t="s">
        <v>3937</v>
      </c>
      <c r="G996" s="2" t="s">
        <v>26</v>
      </c>
      <c r="H996" s="2" t="s">
        <v>3938</v>
      </c>
      <c r="I996" t="s">
        <v>1980</v>
      </c>
    </row>
    <row r="997" spans="1:9">
      <c r="A997" s="2" t="s">
        <v>1956</v>
      </c>
      <c r="B997" s="2" t="s">
        <v>6192</v>
      </c>
      <c r="C997" s="2" t="s">
        <v>6193</v>
      </c>
      <c r="D997" s="2" t="s">
        <v>6194</v>
      </c>
      <c r="E997" s="2" t="s">
        <v>6195</v>
      </c>
      <c r="F997" s="2" t="s">
        <v>2353</v>
      </c>
      <c r="G997" s="2" t="s">
        <v>27</v>
      </c>
      <c r="H997" s="2">
        <v>75210</v>
      </c>
      <c r="I997" t="s">
        <v>1980</v>
      </c>
    </row>
    <row r="998" spans="1:9">
      <c r="A998" s="2" t="s">
        <v>1948</v>
      </c>
      <c r="B998" s="2" t="s">
        <v>6196</v>
      </c>
      <c r="C998" s="2"/>
      <c r="D998" s="2" t="s">
        <v>6197</v>
      </c>
      <c r="E998" s="2" t="s">
        <v>6198</v>
      </c>
      <c r="F998" s="2" t="s">
        <v>5053</v>
      </c>
      <c r="G998" s="2" t="s">
        <v>27</v>
      </c>
      <c r="H998" s="2">
        <v>72905</v>
      </c>
      <c r="I998" t="s">
        <v>1980</v>
      </c>
    </row>
    <row r="999" spans="1:9">
      <c r="A999" s="2" t="s">
        <v>6199</v>
      </c>
      <c r="B999" s="2" t="s">
        <v>6200</v>
      </c>
      <c r="C999" s="2"/>
      <c r="D999" s="2" t="s">
        <v>6201</v>
      </c>
      <c r="E999" s="2" t="s">
        <v>6202</v>
      </c>
      <c r="F999" s="2" t="s">
        <v>2368</v>
      </c>
      <c r="G999" s="2" t="s">
        <v>27</v>
      </c>
      <c r="H999" s="2">
        <v>80920</v>
      </c>
      <c r="I999" t="s">
        <v>1972</v>
      </c>
    </row>
    <row r="1000" spans="1:9">
      <c r="A1000" s="2" t="s">
        <v>1960</v>
      </c>
      <c r="B1000" s="2" t="s">
        <v>6203</v>
      </c>
      <c r="C1000" s="2" t="s">
        <v>6204</v>
      </c>
      <c r="D1000" s="2" t="s">
        <v>6205</v>
      </c>
      <c r="E1000" s="2" t="s">
        <v>6206</v>
      </c>
      <c r="F1000" s="2" t="s">
        <v>2785</v>
      </c>
      <c r="G1000" s="2" t="s">
        <v>27</v>
      </c>
      <c r="H1000" s="2">
        <v>90610</v>
      </c>
      <c r="I1000" t="s">
        <v>1980</v>
      </c>
    </row>
    <row r="1001" spans="1:9">
      <c r="A1001" s="2" t="s">
        <v>1962</v>
      </c>
      <c r="B1001" s="2" t="s">
        <v>6207</v>
      </c>
      <c r="C1001" s="2"/>
      <c r="D1001" s="2" t="s">
        <v>6208</v>
      </c>
      <c r="E1001" s="2" t="s">
        <v>6209</v>
      </c>
      <c r="F1001" s="2" t="s">
        <v>4510</v>
      </c>
      <c r="G1001" s="2" t="s">
        <v>25</v>
      </c>
      <c r="H1001" s="2" t="s">
        <v>6210</v>
      </c>
      <c r="I1001" t="s">
        <v>1972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workbookViewId="0">
      <selection activeCell="O2" sqref="O2"/>
    </sheetView>
  </sheetViews>
  <sheetFormatPr defaultColWidth="9" defaultRowHeight="14.4" outlineLevelCol="6"/>
  <cols>
    <col min="1" max="1" width="10.1388888888889" customWidth="1"/>
    <col min="2" max="2" width="11.712962962963" customWidth="1"/>
    <col min="3" max="3" width="10.5740740740741" customWidth="1"/>
    <col min="4" max="4" width="4.57407407407407" customWidth="1"/>
    <col min="5" max="5" width="9.57407407407407" customWidth="1"/>
    <col min="6" max="6" width="13.4259259259259" customWidth="1"/>
    <col min="7" max="7" width="8" customWidth="1"/>
  </cols>
  <sheetData>
    <row r="1" spans="1:7">
      <c r="A1" t="s">
        <v>35</v>
      </c>
      <c r="B1" t="s">
        <v>1</v>
      </c>
      <c r="C1" t="s">
        <v>38</v>
      </c>
      <c r="D1" t="s">
        <v>39</v>
      </c>
      <c r="E1" t="s">
        <v>40</v>
      </c>
      <c r="F1" t="s">
        <v>6211</v>
      </c>
      <c r="G1" t="s">
        <v>6212</v>
      </c>
    </row>
    <row r="2" spans="1:7">
      <c r="A2" t="s">
        <v>160</v>
      </c>
      <c r="B2" t="s">
        <v>4</v>
      </c>
      <c r="C2" t="s">
        <v>6213</v>
      </c>
      <c r="D2" s="1">
        <v>0.2</v>
      </c>
      <c r="E2">
        <v>3.885</v>
      </c>
      <c r="F2">
        <v>1.9425</v>
      </c>
      <c r="G2">
        <v>0.34965</v>
      </c>
    </row>
    <row r="3" spans="1:7">
      <c r="A3" t="s">
        <v>237</v>
      </c>
      <c r="B3" t="s">
        <v>4</v>
      </c>
      <c r="C3" t="s">
        <v>6213</v>
      </c>
      <c r="D3" s="1">
        <v>0.5</v>
      </c>
      <c r="E3">
        <v>7.77</v>
      </c>
      <c r="F3">
        <v>1.554</v>
      </c>
      <c r="G3">
        <v>0.6993</v>
      </c>
    </row>
    <row r="4" spans="1:7">
      <c r="A4" t="s">
        <v>51</v>
      </c>
      <c r="B4" t="s">
        <v>4</v>
      </c>
      <c r="C4" t="s">
        <v>6213</v>
      </c>
      <c r="D4" s="1">
        <v>1</v>
      </c>
      <c r="E4">
        <v>12.95</v>
      </c>
      <c r="F4">
        <v>1.295</v>
      </c>
      <c r="G4">
        <v>1.1655</v>
      </c>
    </row>
    <row r="5" spans="1:7">
      <c r="A5" t="s">
        <v>249</v>
      </c>
      <c r="B5" t="s">
        <v>4</v>
      </c>
      <c r="C5" t="s">
        <v>6213</v>
      </c>
      <c r="D5" s="1">
        <v>2.5</v>
      </c>
      <c r="E5">
        <v>29.785</v>
      </c>
      <c r="F5">
        <v>1.1914</v>
      </c>
      <c r="G5">
        <v>2.68065</v>
      </c>
    </row>
    <row r="6" spans="1:7">
      <c r="A6" t="s">
        <v>89</v>
      </c>
      <c r="B6" t="s">
        <v>4</v>
      </c>
      <c r="C6" t="s">
        <v>6214</v>
      </c>
      <c r="D6" s="1">
        <v>0.2</v>
      </c>
      <c r="E6">
        <v>3.375</v>
      </c>
      <c r="F6">
        <v>1.6875</v>
      </c>
      <c r="G6">
        <v>0.30375</v>
      </c>
    </row>
    <row r="7" spans="1:7">
      <c r="A7" t="s">
        <v>112</v>
      </c>
      <c r="B7" t="s">
        <v>4</v>
      </c>
      <c r="C7" t="s">
        <v>6214</v>
      </c>
      <c r="D7" s="1">
        <v>0.5</v>
      </c>
      <c r="E7">
        <v>6.75</v>
      </c>
      <c r="F7">
        <v>1.35</v>
      </c>
      <c r="G7">
        <v>0.6075</v>
      </c>
    </row>
    <row r="8" spans="1:7">
      <c r="A8" t="s">
        <v>106</v>
      </c>
      <c r="B8" t="s">
        <v>4</v>
      </c>
      <c r="C8" t="s">
        <v>6214</v>
      </c>
      <c r="D8" s="1">
        <v>1</v>
      </c>
      <c r="E8">
        <v>11.25</v>
      </c>
      <c r="F8">
        <v>1.125</v>
      </c>
      <c r="G8">
        <v>1.0125</v>
      </c>
    </row>
    <row r="9" spans="1:7">
      <c r="A9" t="s">
        <v>216</v>
      </c>
      <c r="B9" t="s">
        <v>4</v>
      </c>
      <c r="C9" t="s">
        <v>6214</v>
      </c>
      <c r="D9" s="1">
        <v>2.5</v>
      </c>
      <c r="E9">
        <v>25.875</v>
      </c>
      <c r="F9">
        <v>1.035</v>
      </c>
      <c r="G9">
        <v>2.32875</v>
      </c>
    </row>
    <row r="10" spans="1:7">
      <c r="A10" t="s">
        <v>99</v>
      </c>
      <c r="B10" t="s">
        <v>4</v>
      </c>
      <c r="C10" t="s">
        <v>6215</v>
      </c>
      <c r="D10" s="1">
        <v>0.2</v>
      </c>
      <c r="E10">
        <v>2.985</v>
      </c>
      <c r="F10">
        <v>1.4925</v>
      </c>
      <c r="G10">
        <v>0.26865</v>
      </c>
    </row>
    <row r="11" spans="1:7">
      <c r="A11" t="s">
        <v>117</v>
      </c>
      <c r="B11" t="s">
        <v>4</v>
      </c>
      <c r="C11" t="s">
        <v>6215</v>
      </c>
      <c r="D11" s="1">
        <v>0.5</v>
      </c>
      <c r="E11">
        <v>5.97</v>
      </c>
      <c r="F11">
        <v>1.194</v>
      </c>
      <c r="G11">
        <v>0.5373</v>
      </c>
    </row>
    <row r="12" spans="1:7">
      <c r="A12" t="s">
        <v>72</v>
      </c>
      <c r="B12" t="s">
        <v>4</v>
      </c>
      <c r="C12" t="s">
        <v>6215</v>
      </c>
      <c r="D12" s="1">
        <v>1</v>
      </c>
      <c r="E12">
        <v>9.95</v>
      </c>
      <c r="F12">
        <v>0.995</v>
      </c>
      <c r="G12">
        <v>0.8955</v>
      </c>
    </row>
    <row r="13" spans="1:7">
      <c r="A13" t="s">
        <v>163</v>
      </c>
      <c r="B13" t="s">
        <v>4</v>
      </c>
      <c r="C13" t="s">
        <v>6215</v>
      </c>
      <c r="D13" s="1">
        <v>2.5</v>
      </c>
      <c r="E13">
        <v>22.885</v>
      </c>
      <c r="F13">
        <v>0.9154</v>
      </c>
      <c r="G13">
        <v>2.05965</v>
      </c>
    </row>
    <row r="14" spans="1:7">
      <c r="A14" t="s">
        <v>227</v>
      </c>
      <c r="B14" t="s">
        <v>7</v>
      </c>
      <c r="C14" t="s">
        <v>6213</v>
      </c>
      <c r="D14" s="1">
        <v>0.2</v>
      </c>
      <c r="E14">
        <v>3.585</v>
      </c>
      <c r="F14">
        <v>1.7925</v>
      </c>
      <c r="G14">
        <v>0.2151</v>
      </c>
    </row>
    <row r="15" spans="1:7">
      <c r="A15" t="s">
        <v>202</v>
      </c>
      <c r="B15" t="s">
        <v>7</v>
      </c>
      <c r="C15" t="s">
        <v>6213</v>
      </c>
      <c r="D15" s="1">
        <v>0.5</v>
      </c>
      <c r="E15">
        <v>7.17</v>
      </c>
      <c r="F15">
        <v>1.434</v>
      </c>
      <c r="G15">
        <v>0.4302</v>
      </c>
    </row>
    <row r="16" spans="1:7">
      <c r="A16" t="s">
        <v>234</v>
      </c>
      <c r="B16" t="s">
        <v>7</v>
      </c>
      <c r="C16" t="s">
        <v>6213</v>
      </c>
      <c r="D16" s="1">
        <v>1</v>
      </c>
      <c r="E16">
        <v>11.95</v>
      </c>
      <c r="F16">
        <v>1.195</v>
      </c>
      <c r="G16">
        <v>0.717</v>
      </c>
    </row>
    <row r="17" spans="1:7">
      <c r="A17" t="s">
        <v>55</v>
      </c>
      <c r="B17" t="s">
        <v>7</v>
      </c>
      <c r="C17" t="s">
        <v>6213</v>
      </c>
      <c r="D17" s="1">
        <v>2.5</v>
      </c>
      <c r="E17">
        <v>27.485</v>
      </c>
      <c r="F17">
        <v>1.0994</v>
      </c>
      <c r="G17">
        <v>1.6491</v>
      </c>
    </row>
    <row r="18" spans="1:7">
      <c r="A18" t="s">
        <v>207</v>
      </c>
      <c r="B18" t="s">
        <v>7</v>
      </c>
      <c r="C18" t="s">
        <v>6214</v>
      </c>
      <c r="D18" s="1">
        <v>0.2</v>
      </c>
      <c r="E18">
        <v>2.985</v>
      </c>
      <c r="F18">
        <v>1.4925</v>
      </c>
      <c r="G18">
        <v>0.1791</v>
      </c>
    </row>
    <row r="19" spans="1:7">
      <c r="A19" t="s">
        <v>67</v>
      </c>
      <c r="B19" t="s">
        <v>7</v>
      </c>
      <c r="C19" t="s">
        <v>6214</v>
      </c>
      <c r="D19" s="1">
        <v>0.5</v>
      </c>
      <c r="E19">
        <v>5.97</v>
      </c>
      <c r="F19">
        <v>1.194</v>
      </c>
      <c r="G19">
        <v>0.3582</v>
      </c>
    </row>
    <row r="20" spans="1:7">
      <c r="A20" t="s">
        <v>47</v>
      </c>
      <c r="B20" t="s">
        <v>7</v>
      </c>
      <c r="C20" t="s">
        <v>6214</v>
      </c>
      <c r="D20" s="1">
        <v>1</v>
      </c>
      <c r="E20">
        <v>9.95</v>
      </c>
      <c r="F20">
        <v>0.995</v>
      </c>
      <c r="G20">
        <v>0.597</v>
      </c>
    </row>
    <row r="21" spans="1:7">
      <c r="A21" t="s">
        <v>86</v>
      </c>
      <c r="B21" t="s">
        <v>7</v>
      </c>
      <c r="C21" t="s">
        <v>6214</v>
      </c>
      <c r="D21" s="1">
        <v>2.5</v>
      </c>
      <c r="E21">
        <v>22.885</v>
      </c>
      <c r="F21">
        <v>0.9154</v>
      </c>
      <c r="G21">
        <v>1.3731</v>
      </c>
    </row>
    <row r="22" spans="1:7">
      <c r="A22" t="s">
        <v>146</v>
      </c>
      <c r="B22" t="s">
        <v>7</v>
      </c>
      <c r="C22" t="s">
        <v>6215</v>
      </c>
      <c r="D22" s="1">
        <v>0.2</v>
      </c>
      <c r="E22">
        <v>2.685</v>
      </c>
      <c r="F22">
        <v>1.3425</v>
      </c>
      <c r="G22">
        <v>0.1611</v>
      </c>
    </row>
    <row r="23" spans="1:7">
      <c r="A23" t="s">
        <v>191</v>
      </c>
      <c r="B23" t="s">
        <v>7</v>
      </c>
      <c r="C23" t="s">
        <v>6215</v>
      </c>
      <c r="D23" s="1">
        <v>0.5</v>
      </c>
      <c r="E23">
        <v>5.37</v>
      </c>
      <c r="F23">
        <v>1.074</v>
      </c>
      <c r="G23">
        <v>0.3222</v>
      </c>
    </row>
    <row r="24" spans="1:7">
      <c r="A24" t="s">
        <v>224</v>
      </c>
      <c r="B24" t="s">
        <v>7</v>
      </c>
      <c r="C24" t="s">
        <v>6215</v>
      </c>
      <c r="D24" s="1">
        <v>1</v>
      </c>
      <c r="E24">
        <v>8.95</v>
      </c>
      <c r="F24">
        <v>0.895</v>
      </c>
      <c r="G24">
        <v>0.537</v>
      </c>
    </row>
    <row r="25" spans="1:7">
      <c r="A25" t="s">
        <v>80</v>
      </c>
      <c r="B25" t="s">
        <v>7</v>
      </c>
      <c r="C25" t="s">
        <v>6215</v>
      </c>
      <c r="D25" s="1">
        <v>2.5</v>
      </c>
      <c r="E25">
        <v>20.585</v>
      </c>
      <c r="F25">
        <v>0.8234</v>
      </c>
      <c r="G25">
        <v>1.2351</v>
      </c>
    </row>
    <row r="26" spans="1:7">
      <c r="A26" t="s">
        <v>64</v>
      </c>
      <c r="B26" t="s">
        <v>6</v>
      </c>
      <c r="C26" t="s">
        <v>6213</v>
      </c>
      <c r="D26" s="1">
        <v>0.2</v>
      </c>
      <c r="E26">
        <v>4.755</v>
      </c>
      <c r="F26">
        <v>2.3775</v>
      </c>
      <c r="G26">
        <v>0.61815</v>
      </c>
    </row>
    <row r="27" spans="1:7">
      <c r="A27" t="s">
        <v>128</v>
      </c>
      <c r="B27" t="s">
        <v>6</v>
      </c>
      <c r="C27" t="s">
        <v>6213</v>
      </c>
      <c r="D27" s="1">
        <v>0.5</v>
      </c>
      <c r="E27">
        <v>9.51</v>
      </c>
      <c r="F27">
        <v>1.902</v>
      </c>
      <c r="G27">
        <v>1.2363</v>
      </c>
    </row>
    <row r="28" spans="1:7">
      <c r="A28" t="s">
        <v>177</v>
      </c>
      <c r="B28" t="s">
        <v>6</v>
      </c>
      <c r="C28" t="s">
        <v>6213</v>
      </c>
      <c r="D28" s="1">
        <v>1</v>
      </c>
      <c r="E28">
        <v>15.85</v>
      </c>
      <c r="F28">
        <v>1.585</v>
      </c>
      <c r="G28">
        <v>2.0605</v>
      </c>
    </row>
    <row r="29" spans="1:7">
      <c r="A29" t="s">
        <v>149</v>
      </c>
      <c r="B29" t="s">
        <v>6</v>
      </c>
      <c r="C29" t="s">
        <v>6213</v>
      </c>
      <c r="D29" s="1">
        <v>2.5</v>
      </c>
      <c r="E29">
        <v>36.455</v>
      </c>
      <c r="F29">
        <v>1.4582</v>
      </c>
      <c r="G29">
        <v>4.73915</v>
      </c>
    </row>
    <row r="30" spans="1:7">
      <c r="A30" t="s">
        <v>122</v>
      </c>
      <c r="B30" t="s">
        <v>6</v>
      </c>
      <c r="C30" t="s">
        <v>6214</v>
      </c>
      <c r="D30" s="1">
        <v>0.2</v>
      </c>
      <c r="E30">
        <v>4.365</v>
      </c>
      <c r="F30">
        <v>2.1825</v>
      </c>
      <c r="G30">
        <v>0.56745</v>
      </c>
    </row>
    <row r="31" spans="1:7">
      <c r="A31" t="s">
        <v>123</v>
      </c>
      <c r="B31" t="s">
        <v>6</v>
      </c>
      <c r="C31" t="s">
        <v>6214</v>
      </c>
      <c r="D31" s="1">
        <v>0.5</v>
      </c>
      <c r="E31">
        <v>8.73</v>
      </c>
      <c r="F31">
        <v>1.746</v>
      </c>
      <c r="G31">
        <v>1.1349</v>
      </c>
    </row>
    <row r="32" spans="1:7">
      <c r="A32" t="s">
        <v>141</v>
      </c>
      <c r="B32" t="s">
        <v>6</v>
      </c>
      <c r="C32" t="s">
        <v>6214</v>
      </c>
      <c r="D32" s="1">
        <v>1</v>
      </c>
      <c r="E32">
        <v>14.55</v>
      </c>
      <c r="F32">
        <v>1.455</v>
      </c>
      <c r="G32">
        <v>1.8915</v>
      </c>
    </row>
    <row r="33" spans="1:7">
      <c r="A33" t="s">
        <v>242</v>
      </c>
      <c r="B33" t="s">
        <v>6</v>
      </c>
      <c r="C33" t="s">
        <v>6214</v>
      </c>
      <c r="D33" s="1">
        <v>2.5</v>
      </c>
      <c r="E33">
        <v>33.465</v>
      </c>
      <c r="F33">
        <v>1.3386</v>
      </c>
      <c r="G33">
        <v>4.35045</v>
      </c>
    </row>
    <row r="34" spans="1:7">
      <c r="A34" t="s">
        <v>83</v>
      </c>
      <c r="B34" t="s">
        <v>6</v>
      </c>
      <c r="C34" t="s">
        <v>6215</v>
      </c>
      <c r="D34" s="1">
        <v>0.2</v>
      </c>
      <c r="E34">
        <v>3.885</v>
      </c>
      <c r="F34">
        <v>1.9425</v>
      </c>
      <c r="G34">
        <v>0.50505</v>
      </c>
    </row>
    <row r="35" spans="1:7">
      <c r="A35" t="s">
        <v>168</v>
      </c>
      <c r="B35" t="s">
        <v>6</v>
      </c>
      <c r="C35" t="s">
        <v>6215</v>
      </c>
      <c r="D35" s="1">
        <v>0.5</v>
      </c>
      <c r="E35">
        <v>7.77</v>
      </c>
      <c r="F35">
        <v>1.554</v>
      </c>
      <c r="G35">
        <v>1.0101</v>
      </c>
    </row>
    <row r="36" spans="1:7">
      <c r="A36" t="s">
        <v>58</v>
      </c>
      <c r="B36" t="s">
        <v>6</v>
      </c>
      <c r="C36" t="s">
        <v>6215</v>
      </c>
      <c r="D36" s="1">
        <v>1</v>
      </c>
      <c r="E36">
        <v>12.95</v>
      </c>
      <c r="F36">
        <v>1.295</v>
      </c>
      <c r="G36">
        <v>1.6835</v>
      </c>
    </row>
    <row r="37" spans="1:7">
      <c r="A37" t="s">
        <v>154</v>
      </c>
      <c r="B37" t="s">
        <v>6</v>
      </c>
      <c r="C37" t="s">
        <v>6215</v>
      </c>
      <c r="D37" s="1">
        <v>2.5</v>
      </c>
      <c r="E37">
        <v>29.785</v>
      </c>
      <c r="F37">
        <v>1.1914</v>
      </c>
      <c r="G37">
        <v>3.87205</v>
      </c>
    </row>
    <row r="38" spans="1:7">
      <c r="A38" t="s">
        <v>299</v>
      </c>
      <c r="B38" t="s">
        <v>5</v>
      </c>
      <c r="C38" t="s">
        <v>6213</v>
      </c>
      <c r="D38" s="1">
        <v>0.2</v>
      </c>
      <c r="E38">
        <v>4.455</v>
      </c>
      <c r="F38">
        <v>2.2275</v>
      </c>
      <c r="G38">
        <v>0.49005</v>
      </c>
    </row>
    <row r="39" spans="1:7">
      <c r="A39" t="s">
        <v>221</v>
      </c>
      <c r="B39" t="s">
        <v>5</v>
      </c>
      <c r="C39" t="s">
        <v>6213</v>
      </c>
      <c r="D39" s="1">
        <v>0.5</v>
      </c>
      <c r="E39">
        <v>8.91</v>
      </c>
      <c r="F39">
        <v>1.782</v>
      </c>
      <c r="G39">
        <v>0.9801</v>
      </c>
    </row>
    <row r="40" spans="1:7">
      <c r="A40" t="s">
        <v>182</v>
      </c>
      <c r="B40" t="s">
        <v>5</v>
      </c>
      <c r="C40" t="s">
        <v>6213</v>
      </c>
      <c r="D40" s="1">
        <v>1</v>
      </c>
      <c r="E40">
        <v>14.85</v>
      </c>
      <c r="F40">
        <v>1.485</v>
      </c>
      <c r="G40">
        <v>1.6335</v>
      </c>
    </row>
    <row r="41" spans="1:7">
      <c r="A41" t="s">
        <v>75</v>
      </c>
      <c r="B41" t="s">
        <v>5</v>
      </c>
      <c r="C41" t="s">
        <v>6213</v>
      </c>
      <c r="D41" s="1">
        <v>2.5</v>
      </c>
      <c r="E41">
        <v>34.155</v>
      </c>
      <c r="F41">
        <v>1.3662</v>
      </c>
      <c r="G41">
        <v>3.75705</v>
      </c>
    </row>
    <row r="42" spans="1:7">
      <c r="A42" t="s">
        <v>109</v>
      </c>
      <c r="B42" t="s">
        <v>5</v>
      </c>
      <c r="C42" t="s">
        <v>6214</v>
      </c>
      <c r="D42" s="1">
        <v>0.2</v>
      </c>
      <c r="E42">
        <v>4.125</v>
      </c>
      <c r="F42">
        <v>2.0625</v>
      </c>
      <c r="G42">
        <v>0.45375</v>
      </c>
    </row>
    <row r="43" spans="1:7">
      <c r="A43" t="s">
        <v>48</v>
      </c>
      <c r="B43" t="s">
        <v>5</v>
      </c>
      <c r="C43" t="s">
        <v>6214</v>
      </c>
      <c r="D43" s="1">
        <v>0.5</v>
      </c>
      <c r="E43">
        <v>8.25</v>
      </c>
      <c r="F43">
        <v>1.65</v>
      </c>
      <c r="G43">
        <v>0.9075</v>
      </c>
    </row>
    <row r="44" spans="1:7">
      <c r="A44" t="s">
        <v>54</v>
      </c>
      <c r="B44" t="s">
        <v>5</v>
      </c>
      <c r="C44" t="s">
        <v>6214</v>
      </c>
      <c r="D44" s="1">
        <v>1</v>
      </c>
      <c r="E44">
        <v>13.75</v>
      </c>
      <c r="F44">
        <v>1.375</v>
      </c>
      <c r="G44">
        <v>1.5125</v>
      </c>
    </row>
    <row r="45" spans="1:7">
      <c r="A45" t="s">
        <v>157</v>
      </c>
      <c r="B45" t="s">
        <v>5</v>
      </c>
      <c r="C45" t="s">
        <v>6214</v>
      </c>
      <c r="D45" s="1">
        <v>2.5</v>
      </c>
      <c r="E45">
        <v>31.625</v>
      </c>
      <c r="F45">
        <v>1.265</v>
      </c>
      <c r="G45">
        <v>3.47875</v>
      </c>
    </row>
    <row r="46" spans="1:7">
      <c r="A46" t="s">
        <v>96</v>
      </c>
      <c r="B46" t="s">
        <v>5</v>
      </c>
      <c r="C46" t="s">
        <v>6215</v>
      </c>
      <c r="D46" s="1">
        <v>0.2</v>
      </c>
      <c r="E46">
        <v>3.645</v>
      </c>
      <c r="F46">
        <v>1.8225</v>
      </c>
      <c r="G46">
        <v>0.40095</v>
      </c>
    </row>
    <row r="47" spans="1:7">
      <c r="A47" t="s">
        <v>61</v>
      </c>
      <c r="B47" t="s">
        <v>5</v>
      </c>
      <c r="C47" t="s">
        <v>6215</v>
      </c>
      <c r="D47" s="1">
        <v>0.5</v>
      </c>
      <c r="E47">
        <v>7.29</v>
      </c>
      <c r="F47">
        <v>1.458</v>
      </c>
      <c r="G47">
        <v>0.8019</v>
      </c>
    </row>
    <row r="48" spans="1:7">
      <c r="A48" t="s">
        <v>290</v>
      </c>
      <c r="B48" t="s">
        <v>5</v>
      </c>
      <c r="C48" t="s">
        <v>6215</v>
      </c>
      <c r="D48" s="1">
        <v>1</v>
      </c>
      <c r="E48">
        <v>12.15</v>
      </c>
      <c r="F48">
        <v>1.215</v>
      </c>
      <c r="G48">
        <v>1.3365</v>
      </c>
    </row>
    <row r="49" spans="1:7">
      <c r="A49" t="s">
        <v>575</v>
      </c>
      <c r="B49" t="s">
        <v>5</v>
      </c>
      <c r="C49" t="s">
        <v>6215</v>
      </c>
      <c r="D49" s="1">
        <v>2.5</v>
      </c>
      <c r="E49">
        <v>27.945</v>
      </c>
      <c r="F49">
        <v>1.1178</v>
      </c>
      <c r="G49">
        <v>3.07395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zoomScale="75" zoomScaleNormal="75" workbookViewId="0">
      <selection activeCell="AG20" sqref="AG20"/>
    </sheetView>
  </sheetViews>
  <sheetFormatPr defaultColWidth="8.88888888888889" defaultRowHeight="14.4"/>
  <cols>
    <col min="1" max="1" width="1.77777777777778" customWidth="1"/>
  </cols>
  <sheetData>
    <row r="1" ht="5" customHeight="1"/>
  </sheetData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Sheet2 (2)</vt:lpstr>
      <vt:lpstr>orders</vt:lpstr>
      <vt:lpstr>customers</vt:lpstr>
      <vt:lpstr>products</vt:lpstr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A L K I D A N</cp:lastModifiedBy>
  <dcterms:created xsi:type="dcterms:W3CDTF">2022-11-26T09:51:00Z</dcterms:created>
  <dcterms:modified xsi:type="dcterms:W3CDTF">2025-04-08T19:56:37Z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79DA178AD52E41658DBC7C06F1F2381F_13</vt:lpwstr>
  </property>
  <property fmtid="{D5CDD505-2E9C-101B-9397-08002B2CF9AE}" pid="3" name="KSOProductBuildVer">
    <vt:lpwstr>2057-12.2.0.20348</vt:lpwstr>
  </property>
</Properties>
</file>