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en\Desktop\DataAnalytics\Homework1\"/>
    </mc:Choice>
  </mc:AlternateContent>
  <xr:revisionPtr revIDLastSave="0" documentId="13_ncr:1_{1261DD8A-C34F-4589-BF97-CC4CF7019337}" xr6:coauthVersionLast="41" xr6:coauthVersionMax="41" xr10:uidLastSave="{00000000-0000-0000-0000-000000000000}"/>
  <bookViews>
    <workbookView xWindow="-19310" yWindow="-110" windowWidth="19420" windowHeight="10420" firstSheet="1" activeTab="1" xr2:uid="{00000000-000D-0000-FFFF-FFFF00000000}"/>
  </bookViews>
  <sheets>
    <sheet name="SubCategory" sheetId="6" r:id="rId1"/>
    <sheet name="Category" sheetId="5" r:id="rId2"/>
    <sheet name="Outcome Based on Goal Chart" sheetId="9" r:id="rId3"/>
    <sheet name="Bonus" sheetId="8" r:id="rId4"/>
    <sheet name="Monthly Date Ended" sheetId="7" r:id="rId5"/>
    <sheet name="Past Projects" sheetId="1" r:id="rId6"/>
  </sheets>
  <definedNames>
    <definedName name="_xlnm._FilterDatabase" localSheetId="5" hidden="1">'Past Projects'!$A$1:$R$4115</definedName>
  </definedNames>
  <calcPr calcId="191029"/>
  <pivotCaches>
    <pivotCache cacheId="2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0" i="8" l="1"/>
  <c r="G10" i="8"/>
  <c r="F10" i="8"/>
  <c r="E10" i="8"/>
  <c r="D13" i="8"/>
  <c r="C13" i="8"/>
  <c r="D12" i="8"/>
  <c r="C12" i="8"/>
  <c r="D11" i="8"/>
  <c r="C11" i="8"/>
  <c r="D10" i="8"/>
  <c r="C10" i="8"/>
  <c r="D9" i="8"/>
  <c r="C9" i="8"/>
  <c r="B13" i="8"/>
  <c r="B10" i="8"/>
  <c r="B9" i="8"/>
  <c r="D8" i="8"/>
  <c r="C8" i="8"/>
  <c r="D7" i="8"/>
  <c r="C7" i="8"/>
  <c r="D6" i="8"/>
  <c r="C6" i="8"/>
  <c r="D5" i="8"/>
  <c r="C5" i="8"/>
  <c r="D4" i="8"/>
  <c r="C4" i="8"/>
  <c r="B12" i="8"/>
  <c r="B11" i="8"/>
  <c r="B8" i="8"/>
  <c r="B7" i="8"/>
  <c r="B6" i="8"/>
  <c r="B5" i="8"/>
  <c r="B4" i="8"/>
  <c r="D3" i="8"/>
  <c r="C3" i="8"/>
  <c r="B3" i="8"/>
  <c r="B2" i="8"/>
  <c r="D2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8" l="1"/>
  <c r="H12" i="8" s="1"/>
  <c r="E11" i="8"/>
  <c r="H11" i="8" s="1"/>
  <c r="E9" i="8"/>
  <c r="G9" i="8" s="1"/>
  <c r="E3" i="8"/>
  <c r="F3" i="8" s="1"/>
  <c r="E8" i="8"/>
  <c r="H8" i="8" s="1"/>
  <c r="E7" i="8"/>
  <c r="F7" i="8" s="1"/>
  <c r="E6" i="8"/>
  <c r="G6" i="8" s="1"/>
  <c r="E5" i="8"/>
  <c r="H5" i="8" s="1"/>
  <c r="E4" i="8"/>
  <c r="H4" i="8" s="1"/>
  <c r="G11" i="8"/>
  <c r="E13" i="8"/>
  <c r="F2" i="8"/>
  <c r="E2" i="8"/>
  <c r="G12" i="8" l="1"/>
  <c r="F12" i="8"/>
  <c r="F11" i="8"/>
  <c r="F9" i="8"/>
  <c r="H9" i="8"/>
  <c r="F6" i="8"/>
  <c r="G3" i="8"/>
  <c r="H6" i="8"/>
  <c r="H3" i="8"/>
  <c r="G5" i="8"/>
  <c r="F8" i="8"/>
  <c r="G8" i="8"/>
  <c r="H7" i="8"/>
  <c r="G7" i="8"/>
  <c r="F5" i="8"/>
  <c r="F4" i="8"/>
  <c r="G4" i="8"/>
  <c r="H13" i="8"/>
  <c r="G13" i="8"/>
  <c r="F13" i="8"/>
  <c r="H2" i="8"/>
  <c r="G2" i="8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<sst xmlns="http://schemas.openxmlformats.org/spreadsheetml/2006/main" count="24818" uniqueCount="8401">
  <si>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</si>
  <si>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</si>
  <si>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</si>
  <si>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</si>
  <si>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</si>
  <si>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</si>
  <si>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</si>
  <si>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</si>
  <si>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</si>
  <si>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</si>
  <si>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</si>
  <si>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</si>
  <si>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</si>
  <si>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</si>
  <si>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</si>
  <si>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</si>
  <si>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</si>
  <si>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</si>
  <si>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</si>
  <si>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</si>
  <si>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</si>
  <si>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</si>
  <si>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</si>
  <si>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</si>
  <si>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</si>
  <si>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</si>
  <si>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</si>
  <si>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</si>
  <si>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</si>
  <si>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</si>
  <si>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</si>
  <si>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</si>
  <si>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</si>
  <si>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</si>
  <si>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</si>
  <si>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</si>
  <si>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</si>
  <si>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</si>
  <si>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</si>
  <si>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</si>
  <si>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</si>
  <si>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</si>
  <si>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</si>
  <si>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</si>
  <si>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</si>
  <si>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</si>
  <si>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</si>
  <si>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</si>
  <si>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</si>
  <si>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</si>
  <si>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</si>
  <si>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</si>
  <si>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</si>
  <si>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</si>
  <si>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</si>
  <si>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</si>
  <si>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</si>
  <si>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</si>
  <si>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</si>
  <si>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</si>
  <si>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</si>
  <si>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</si>
  <si>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</si>
  <si>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</si>
  <si>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</si>
  <si>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</si>
  <si>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</si>
  <si>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</si>
  <si>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</si>
  <si>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</si>
  <si>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</si>
  <si>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</si>
  <si>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</si>
  <si>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</si>
  <si>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</si>
  <si>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</si>
  <si>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</si>
  <si>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</si>
  <si>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</si>
  <si>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</si>
  <si>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</si>
  <si>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</si>
  <si>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</si>
  <si>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</si>
  <si>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</si>
  <si>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</si>
  <si>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</si>
  <si>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</si>
  <si>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</si>
  <si>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</si>
  <si>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</si>
  <si>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</si>
  <si>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</si>
  <si>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</si>
  <si>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</si>
  <si>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</si>
  <si>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</si>
  <si>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</si>
  <si>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</si>
  <si>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</si>
  <si>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</si>
  <si>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</si>
  <si>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</si>
  <si>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</si>
  <si>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</si>
  <si>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</si>
  <si>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</si>
  <si>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</si>
  <si>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</si>
  <si>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</si>
  <si>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</si>
  <si>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</si>
  <si>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</si>
  <si>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</si>
  <si>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</si>
  <si>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</si>
  <si>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</si>
  <si>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</si>
  <si>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</si>
  <si>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</si>
  <si>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</si>
  <si>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</si>
  <si>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</si>
  <si>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</si>
  <si>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</si>
  <si>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</si>
  <si>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</si>
  <si>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</si>
  <si>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</si>
  <si>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</si>
  <si>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</si>
  <si>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</si>
  <si>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</si>
  <si>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</si>
  <si>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</si>
  <si>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</si>
  <si>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</si>
  <si>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</si>
  <si>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</si>
  <si>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</si>
  <si>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</si>
  <si>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</si>
  <si>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</si>
  <si>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</si>
  <si>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</si>
  <si>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</si>
  <si>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</si>
  <si>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</si>
  <si>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</si>
  <si>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</si>
  <si>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</si>
  <si>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</si>
  <si>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</si>
  <si>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</si>
  <si>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</si>
  <si>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</si>
  <si>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</si>
  <si>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</si>
  <si>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</si>
  <si>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</si>
  <si>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</si>
  <si>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</si>
  <si>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</si>
  <si>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</si>
  <si>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</si>
  <si>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</si>
  <si>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</si>
  <si>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</si>
  <si>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</si>
  <si>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</si>
  <si>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</si>
  <si>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</si>
  <si>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</si>
  <si>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</si>
  <si>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</si>
  <si>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</si>
  <si>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</si>
  <si>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</si>
  <si>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</si>
  <si>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</si>
  <si>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</si>
  <si>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</si>
  <si>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</si>
  <si>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</si>
  <si>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</si>
  <si>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</si>
  <si>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</si>
  <si>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</si>
  <si>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</si>
  <si>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</si>
  <si>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</si>
  <si>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</si>
  <si>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</si>
  <si>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</si>
  <si>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</si>
  <si>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</si>
  <si>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</si>
  <si>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</si>
  <si>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</si>
  <si>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</si>
  <si>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</si>
  <si>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</si>
  <si>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</si>
  <si>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</si>
  <si>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</si>
  <si>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</si>
  <si>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</si>
  <si>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</si>
  <si>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</si>
  <si>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</si>
  <si>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</si>
  <si>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</si>
  <si>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</si>
  <si>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</si>
  <si>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</si>
  <si>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</si>
  <si>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</si>
  <si>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</si>
  <si>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</si>
  <si>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</si>
  <si>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</si>
  <si>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</si>
  <si>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</si>
  <si>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</si>
  <si>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</si>
  <si>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</si>
  <si>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</si>
  <si>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</si>
  <si>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</si>
  <si>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</si>
  <si>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</si>
  <si>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</si>
  <si>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</si>
  <si>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</si>
  <si>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</si>
  <si>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</si>
  <si>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</si>
  <si>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</si>
  <si>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</si>
  <si>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</si>
  <si>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</si>
  <si>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</si>
  <si>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</si>
  <si>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</si>
  <si>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</si>
  <si>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</si>
  <si>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</si>
  <si>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</si>
  <si>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</si>
  <si>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</si>
  <si>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</si>
  <si>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</si>
  <si>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</si>
  <si>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</si>
  <si>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</si>
  <si>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</si>
  <si>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</si>
  <si>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</si>
  <si>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</si>
  <si>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</si>
  <si>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</si>
  <si>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</si>
  <si>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</si>
  <si>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</si>
  <si>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</si>
  <si>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</si>
  <si>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</si>
  <si>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</si>
  <si>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</si>
  <si>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</si>
  <si>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</si>
  <si>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</si>
  <si>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</si>
  <si>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</si>
  <si>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</si>
  <si>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</si>
  <si>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</si>
  <si>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</si>
  <si>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</si>
  <si>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</si>
  <si>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</si>
  <si>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</si>
  <si>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</si>
  <si>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</si>
  <si>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</si>
  <si>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</si>
  <si>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</si>
  <si>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</si>
  <si>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</si>
  <si>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</si>
  <si>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</si>
  <si>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</si>
  <si>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</si>
  <si>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</si>
  <si>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</si>
  <si>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</si>
  <si>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</si>
  <si>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</si>
  <si>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</si>
  <si>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</si>
  <si>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</si>
  <si>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</si>
  <si>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</si>
  <si>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</si>
  <si>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</si>
  <si>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</si>
  <si>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</si>
  <si>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</si>
  <si>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</si>
  <si>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</si>
  <si>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</si>
  <si>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</si>
  <si>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</si>
  <si>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</si>
  <si>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</si>
  <si>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</si>
  <si>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</si>
  <si>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</si>
  <si>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</si>
  <si>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</si>
  <si>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</si>
  <si>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</si>
  <si>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</si>
  <si>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</si>
  <si>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</si>
  <si>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</si>
  <si>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</si>
  <si>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</si>
  <si>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</si>
  <si>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</si>
  <si>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</si>
  <si>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</si>
  <si>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</si>
  <si>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</si>
  <si>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</si>
  <si>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</si>
  <si>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</si>
  <si>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</si>
  <si>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</si>
  <si>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</si>
  <si>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</si>
  <si>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</si>
  <si>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</si>
  <si>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</si>
  <si>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</si>
  <si>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</si>
  <si>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</si>
  <si>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</si>
  <si>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</si>
  <si>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</si>
  <si>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</si>
  <si>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</si>
  <si>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</si>
  <si>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</si>
  <si>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</si>
  <si>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</si>
  <si>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</si>
  <si>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</si>
  <si>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</si>
  <si>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</si>
  <si>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</si>
  <si>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</si>
  <si>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</si>
  <si>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</si>
  <si>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</si>
  <si>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</si>
  <si>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</si>
  <si>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</si>
  <si>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</si>
  <si>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</si>
  <si>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</si>
  <si>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</si>
  <si>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</si>
  <si>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</si>
  <si>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</si>
  <si>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</si>
  <si>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</si>
  <si>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</si>
  <si>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</si>
  <si>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</si>
  <si>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</si>
  <si>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</si>
  <si>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</si>
  <si>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</si>
  <si>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</si>
  <si>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</si>
  <si>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</si>
  <si>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</si>
  <si>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</si>
  <si>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</si>
  <si>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</si>
  <si>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</si>
  <si>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</si>
  <si>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</si>
  <si>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</si>
  <si>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</si>
  <si>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</si>
  <si>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</si>
  <si>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</si>
  <si>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</si>
  <si>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</si>
  <si>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</si>
  <si>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</si>
  <si>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</si>
  <si>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</si>
  <si>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</si>
  <si>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</si>
  <si>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</si>
  <si>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</si>
  <si>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</si>
  <si>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</si>
  <si>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</si>
  <si>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</si>
  <si>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</si>
  <si>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</si>
  <si>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</si>
  <si>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</si>
  <si>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</si>
  <si>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</si>
  <si>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</si>
  <si>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</si>
  <si>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</si>
  <si>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</si>
  <si>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</si>
  <si>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</si>
  <si>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</si>
  <si>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</si>
  <si>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</si>
  <si>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</si>
  <si>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</si>
  <si>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</si>
  <si>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</si>
  <si>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</si>
  <si>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</si>
  <si>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</si>
  <si>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</si>
  <si>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</si>
  <si>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</si>
  <si>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</si>
  <si>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</si>
  <si>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</si>
  <si>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</si>
  <si>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</si>
  <si>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</si>
  <si>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</si>
  <si>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</si>
  <si>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</si>
  <si>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</si>
  <si>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</si>
  <si>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</si>
  <si>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</si>
  <si>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</si>
  <si>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</si>
  <si>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</si>
  <si>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</si>
  <si>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</si>
  <si>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</si>
  <si>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</si>
  <si>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</si>
  <si>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</si>
  <si>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</si>
  <si>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</si>
  <si>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</si>
  <si>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</si>
  <si>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</si>
  <si>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</si>
  <si>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</si>
  <si>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</si>
  <si>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</si>
  <si>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</si>
  <si>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</si>
  <si>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</si>
  <si>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</si>
  <si>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</si>
  <si>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</si>
  <si>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</si>
  <si>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</si>
  <si>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</si>
  <si>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</si>
  <si>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</si>
  <si>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</si>
  <si>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</si>
  <si>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</si>
  <si>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</si>
  <si>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</si>
  <si>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</si>
  <si>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</si>
  <si>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</si>
  <si>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</si>
  <si>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</si>
  <si>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</si>
  <si>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</si>
  <si>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</si>
  <si>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</si>
  <si>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</si>
  <si>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</si>
  <si>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</si>
  <si>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</si>
  <si>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</si>
  <si>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</si>
  <si>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</si>
  <si>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</si>
  <si>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</si>
  <si>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</si>
  <si>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</si>
  <si>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</si>
  <si>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</si>
  <si>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</si>
  <si>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</si>
  <si>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</si>
  <si>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</si>
  <si>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</si>
  <si>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</si>
  <si>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</si>
  <si>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</si>
  <si>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</si>
  <si>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</si>
  <si>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</si>
  <si>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</si>
  <si>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</si>
  <si>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</si>
  <si>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</si>
  <si>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</si>
  <si>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</si>
  <si>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</si>
  <si>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</si>
  <si>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</si>
  <si>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</si>
  <si>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</si>
  <si>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</si>
  <si>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</si>
  <si>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</si>
  <si>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</si>
  <si>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</si>
  <si>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</si>
  <si>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</si>
  <si>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</si>
  <si>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</si>
  <si>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</si>
  <si>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</si>
  <si>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</si>
  <si>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</si>
  <si>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</si>
  <si>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</si>
  <si>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</si>
  <si>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</si>
  <si>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</si>
  <si>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</si>
  <si>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</si>
  <si>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</si>
  <si>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</si>
  <si>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</si>
  <si>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</si>
  <si>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</si>
  <si>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</si>
  <si>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</si>
  <si>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</si>
  <si>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</si>
  <si>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</si>
  <si>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</si>
  <si>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</si>
  <si>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</si>
  <si>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</si>
  <si>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</si>
  <si>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</si>
  <si>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</si>
  <si>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</si>
  <si>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</si>
  <si>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</si>
  <si>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</si>
  <si>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</si>
  <si>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</si>
  <si>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</si>
  <si>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</si>
  <si>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</si>
  <si>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</si>
  <si>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</si>
  <si>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</si>
  <si>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</si>
  <si>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</si>
  <si>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</si>
  <si>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</si>
  <si>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</si>
  <si>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</si>
  <si>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</si>
  <si>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</si>
  <si>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</si>
  <si>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</si>
  <si>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</si>
  <si>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</si>
  <si>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</si>
  <si>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</si>
  <si>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</si>
  <si>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</si>
  <si>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</si>
  <si>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</si>
  <si>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</si>
  <si>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</si>
  <si>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</si>
  <si>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</si>
  <si>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</si>
  <si>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</si>
  <si>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</si>
  <si>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</si>
  <si>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</si>
  <si>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</si>
  <si>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</si>
  <si>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</si>
  <si>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</si>
  <si>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</si>
  <si>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</si>
  <si>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</si>
  <si>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</si>
  <si>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</si>
  <si>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</si>
  <si>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</si>
  <si>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</si>
  <si>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</si>
  <si>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</si>
  <si>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</si>
  <si>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</si>
  <si>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</si>
  <si>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</si>
  <si>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</si>
  <si>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</si>
  <si>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</si>
  <si>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</si>
  <si>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</si>
  <si>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</si>
  <si>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</si>
  <si>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</si>
  <si>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</si>
  <si>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</si>
  <si>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</si>
  <si>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</si>
  <si>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</si>
  <si>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</si>
  <si>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</si>
  <si>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</si>
  <si>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</si>
  <si>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</si>
  <si>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</si>
  <si>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</si>
  <si>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</si>
  <si>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</si>
  <si>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</si>
  <si>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</si>
  <si>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</si>
  <si>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</si>
  <si>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</si>
  <si>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</si>
  <si>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</si>
  <si>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</si>
  <si>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</si>
  <si>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</si>
  <si>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</si>
  <si>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</si>
  <si>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</si>
  <si>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</si>
  <si>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</si>
  <si>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</si>
  <si>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</si>
  <si>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</si>
  <si>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</si>
  <si>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</si>
  <si>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</si>
  <si>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</si>
  <si>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</si>
  <si>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</si>
  <si>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</si>
  <si>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</si>
  <si>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</si>
  <si>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</si>
  <si>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</si>
  <si>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</si>
  <si>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</si>
  <si>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</si>
  <si>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</si>
  <si>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</si>
  <si>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</si>
  <si>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</si>
  <si>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</si>
  <si>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</si>
  <si>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</si>
  <si>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</si>
  <si>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</si>
  <si>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</si>
  <si>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</si>
  <si>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</si>
  <si>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</si>
  <si>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</si>
  <si>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</si>
  <si>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</si>
  <si>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</si>
  <si>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</si>
  <si>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</si>
  <si>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</si>
  <si>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</si>
  <si>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</si>
  <si>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</si>
  <si>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</si>
  <si>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</si>
  <si>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</si>
  <si>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</si>
  <si>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</si>
  <si>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</si>
  <si>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</si>
  <si>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</si>
  <si>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</si>
  <si>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</si>
  <si>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</si>
  <si>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</si>
  <si>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</si>
  <si>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</si>
  <si>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</si>
  <si>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</si>
  <si>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</si>
  <si>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</si>
  <si>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</si>
  <si>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</si>
  <si>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</si>
  <si>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</si>
  <si>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</si>
  <si>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</si>
  <si>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</si>
  <si>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</si>
  <si>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</si>
  <si>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</si>
  <si>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</si>
  <si>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</si>
  <si>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</si>
  <si>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</si>
  <si>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</si>
  <si>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</si>
  <si>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</si>
  <si>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</si>
  <si>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</si>
  <si>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</si>
  <si>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</si>
  <si>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</si>
  <si>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</si>
  <si>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</si>
  <si>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</si>
  <si>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</si>
  <si>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</si>
  <si>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</si>
  <si>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</si>
  <si>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</si>
  <si>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</si>
  <si>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</si>
  <si>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</si>
  <si>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</si>
  <si>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</si>
  <si>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</si>
  <si>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</si>
  <si>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</si>
  <si>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</si>
  <si>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</si>
  <si>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</si>
  <si>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</si>
  <si>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</si>
  <si>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</si>
  <si>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</si>
  <si>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</si>
  <si>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</si>
  <si>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</si>
  <si>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</si>
  <si>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</si>
  <si>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</si>
  <si>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</si>
  <si>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</si>
  <si>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</si>
  <si>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</si>
  <si>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</si>
  <si>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</si>
  <si>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</si>
  <si>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</si>
  <si>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</si>
  <si>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</si>
  <si>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</si>
  <si>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</si>
  <si>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</si>
  <si>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</si>
  <si>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</si>
  <si>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</si>
  <si>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</si>
  <si>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</si>
  <si>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</si>
  <si>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</si>
  <si>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</si>
  <si>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</si>
  <si>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</si>
  <si>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</si>
  <si>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</si>
  <si>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</si>
  <si>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</si>
  <si>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</si>
  <si>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</si>
  <si>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</si>
  <si>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</si>
  <si>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</si>
  <si>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</si>
  <si>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</si>
  <si>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</si>
  <si>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</si>
  <si>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</si>
  <si>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</si>
  <si>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</si>
  <si>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</si>
  <si>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</si>
  <si>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</si>
  <si>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</si>
  <si>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</si>
  <si>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</si>
  <si>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</si>
  <si>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</si>
  <si>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</si>
  <si>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</si>
  <si>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</si>
  <si>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</si>
  <si>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</si>
  <si>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</si>
  <si>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</si>
  <si>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</si>
  <si>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</si>
  <si>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</si>
  <si>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</si>
  <si>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</si>
  <si>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</si>
  <si>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</si>
  <si>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</si>
  <si>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</si>
  <si>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</si>
  <si>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</si>
  <si>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</si>
  <si>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</si>
  <si>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</si>
  <si>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</si>
  <si>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</si>
  <si>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</si>
  <si>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</si>
  <si>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</si>
  <si>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</si>
  <si>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</si>
  <si>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</si>
  <si>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</si>
  <si>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</si>
  <si>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</si>
  <si>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</si>
  <si>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</si>
  <si>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</si>
  <si>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</si>
  <si>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</si>
  <si>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</si>
  <si>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</si>
  <si>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</si>
  <si>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</si>
  <si>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</si>
  <si>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</si>
  <si>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</si>
  <si>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</si>
  <si>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</si>
  <si>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</si>
  <si>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</si>
  <si>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</si>
  <si>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</si>
  <si>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</si>
  <si>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</si>
  <si>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</si>
  <si>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</si>
  <si>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</si>
  <si>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</si>
  <si>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</si>
  <si>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</si>
  <si>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</si>
  <si>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</si>
  <si>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</si>
  <si>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</si>
  <si>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</si>
  <si>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</si>
  <si>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</si>
  <si>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</si>
  <si>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</si>
  <si>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</si>
  <si>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</si>
  <si>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</si>
  <si>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</si>
  <si>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</si>
  <si>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</si>
  <si>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</si>
  <si>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</si>
  <si>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</si>
  <si>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</si>
  <si>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</si>
  <si>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</si>
  <si>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</si>
  <si>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</si>
  <si>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</si>
  <si>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</si>
  <si>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</si>
  <si>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</si>
  <si>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</si>
  <si>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</si>
  <si>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</si>
  <si>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</si>
  <si>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</si>
  <si>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</si>
  <si>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</si>
  <si>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</si>
  <si>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</si>
  <si>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</si>
  <si>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</si>
  <si>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</si>
  <si>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</si>
  <si>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</si>
  <si>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</si>
  <si>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</si>
  <si>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</si>
  <si>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</si>
  <si>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</si>
  <si>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</si>
  <si>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</si>
  <si>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</si>
  <si>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</si>
  <si>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</si>
  <si>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</si>
  <si>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</si>
  <si>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</si>
  <si>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</si>
  <si>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</si>
  <si>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</si>
  <si>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</si>
  <si>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</si>
  <si>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</si>
  <si>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</si>
  <si>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</si>
  <si>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</si>
  <si>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</si>
  <si>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</si>
  <si>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</si>
  <si>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</si>
  <si>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</si>
  <si>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</si>
  <si>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</si>
  <si>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</si>
  <si>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</si>
  <si>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</si>
  <si>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</si>
  <si>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</si>
  <si>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</si>
  <si>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</si>
  <si>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</si>
  <si>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</si>
  <si>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</si>
  <si>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</si>
  <si>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</si>
  <si>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</si>
  <si>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</si>
  <si>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</si>
  <si>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</si>
  <si>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</si>
  <si>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</si>
  <si>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</si>
  <si>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</si>
  <si>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</si>
  <si>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</si>
  <si>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</si>
  <si>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</si>
  <si>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</si>
  <si>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</si>
  <si>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</si>
  <si>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</si>
  <si>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</si>
  <si>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</si>
  <si>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</si>
  <si>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</si>
  <si>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</si>
  <si>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</si>
  <si>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</si>
  <si>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</si>
  <si>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</si>
  <si>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</si>
  <si>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</si>
  <si>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</si>
  <si>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</si>
  <si>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</si>
  <si>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</si>
  <si>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</si>
  <si>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</si>
  <si>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</si>
  <si>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</si>
  <si>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</si>
  <si>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</si>
  <si>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</si>
  <si>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</si>
  <si>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</si>
  <si>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</si>
  <si>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</si>
  <si>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</si>
  <si>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</si>
  <si>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</si>
  <si>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</si>
  <si>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</si>
  <si>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</si>
  <si>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</si>
  <si>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</si>
  <si>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</si>
  <si>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</si>
  <si>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</si>
  <si>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</si>
  <si>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</si>
  <si>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</si>
  <si>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</si>
  <si>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</si>
  <si>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</si>
  <si>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</si>
  <si>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</si>
  <si>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</si>
  <si>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</si>
  <si>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</si>
  <si>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</si>
  <si>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</si>
  <si>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</si>
  <si>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</si>
  <si>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</si>
  <si>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</si>
  <si>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</si>
  <si>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</si>
  <si>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</si>
  <si>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</si>
  <si>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</si>
  <si>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</si>
  <si>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</si>
  <si>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</si>
  <si>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</si>
  <si>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</si>
  <si>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</si>
  <si>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</si>
  <si>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</si>
  <si>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</si>
  <si>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</si>
  <si>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</si>
  <si>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</si>
  <si>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</si>
  <si>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</si>
  <si>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</si>
  <si>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</si>
  <si>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</si>
  <si>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</si>
  <si>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</si>
  <si>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</si>
  <si>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</si>
  <si>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</si>
  <si>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</si>
  <si>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</si>
  <si>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</si>
  <si>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</si>
  <si>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</si>
  <si>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</si>
  <si>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</si>
  <si>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</si>
  <si>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</si>
  <si>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</si>
  <si>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</si>
  <si>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</si>
  <si>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</si>
  <si>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</si>
  <si>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</si>
  <si>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</si>
  <si>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</si>
  <si>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</si>
  <si>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</si>
  <si>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</si>
  <si>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</si>
  <si>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</si>
  <si>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</si>
  <si>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</si>
  <si>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</si>
  <si>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</si>
  <si>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</si>
  <si>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</si>
  <si>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</si>
  <si>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</si>
  <si>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</si>
  <si>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</si>
  <si>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</si>
  <si>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</si>
  <si>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</si>
  <si>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</si>
  <si>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</si>
  <si>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</si>
  <si>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</si>
  <si>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</si>
  <si>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</si>
  <si>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</si>
  <si>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</si>
  <si>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</si>
  <si>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</si>
  <si>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</si>
  <si>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</si>
  <si>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</si>
  <si>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</si>
  <si>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</si>
  <si>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</si>
  <si>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</si>
  <si>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</si>
  <si>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</si>
  <si>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</si>
  <si>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</si>
  <si>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</si>
  <si>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</si>
  <si>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</si>
  <si>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</si>
  <si>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</si>
  <si>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</si>
  <si>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</si>
  <si>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</si>
  <si>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</si>
  <si>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</si>
  <si>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</si>
  <si>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</si>
  <si>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</si>
  <si>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</si>
  <si>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</si>
  <si>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</si>
  <si>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</si>
  <si>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</si>
  <si>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</si>
  <si>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</si>
  <si>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</si>
  <si>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</si>
  <si>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</si>
  <si>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</si>
  <si>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</si>
  <si>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</si>
  <si>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</si>
  <si>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</si>
  <si>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</si>
  <si>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</si>
  <si>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</si>
  <si>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</si>
  <si>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</si>
  <si>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</si>
  <si>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</si>
  <si>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</si>
  <si>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</si>
  <si>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</si>
  <si>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</si>
  <si>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</si>
  <si>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</si>
  <si>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</si>
  <si>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</si>
  <si>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</si>
  <si>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</si>
  <si>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</si>
  <si>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</si>
  <si>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</si>
  <si>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</si>
  <si>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</si>
  <si>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</si>
  <si>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</si>
  <si>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</si>
  <si>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</si>
  <si>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</si>
  <si>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</si>
  <si>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</si>
  <si>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</si>
  <si>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</si>
  <si>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</si>
  <si>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</si>
  <si>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</si>
  <si>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</si>
  <si>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</si>
  <si>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</si>
  <si>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</si>
  <si>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</si>
  <si>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</si>
  <si>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</si>
  <si>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</si>
  <si>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</si>
  <si>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</si>
  <si>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</si>
  <si>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</si>
  <si>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</si>
  <si>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</si>
  <si>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</si>
  <si>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</si>
  <si>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</si>
  <si>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</si>
  <si>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</si>
  <si>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</si>
  <si>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</si>
  <si>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</si>
  <si>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</si>
  <si>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</si>
  <si>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</si>
  <si>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</si>
  <si>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</si>
  <si>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</si>
  <si>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</si>
  <si>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</si>
  <si>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</si>
  <si>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</si>
  <si>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</si>
  <si>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</si>
  <si>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</si>
  <si>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</si>
  <si>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</si>
  <si>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</si>
  <si>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</si>
  <si>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</si>
  <si>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</si>
  <si>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</si>
  <si>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</si>
  <si>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</si>
  <si>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</si>
  <si>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</si>
  <si>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</si>
  <si>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</si>
  <si>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</si>
  <si>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</si>
  <si>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</si>
  <si>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</si>
  <si>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</si>
  <si>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</si>
  <si>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</si>
  <si>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</si>
  <si>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</si>
  <si>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</si>
  <si>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</si>
  <si>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</si>
  <si>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</si>
  <si>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</si>
  <si>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</si>
  <si>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</si>
  <si>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</si>
  <si>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</si>
  <si>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</si>
  <si>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</si>
  <si>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</si>
  <si>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</si>
  <si>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</si>
  <si>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</si>
  <si>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</si>
  <si>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</si>
  <si>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</si>
  <si>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</si>
  <si>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</si>
  <si>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</si>
  <si>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</si>
  <si>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</si>
  <si>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</si>
  <si>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</si>
  <si>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</si>
  <si>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</si>
  <si>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</si>
  <si>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</si>
  <si>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</si>
  <si>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</si>
  <si>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</si>
  <si>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</si>
  <si>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</si>
  <si>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</si>
  <si>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</si>
  <si>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</si>
  <si>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</si>
  <si>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</si>
  <si>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</si>
  <si>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</si>
  <si>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</si>
  <si>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</si>
  <si>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</si>
  <si>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</si>
  <si>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</si>
  <si>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</si>
  <si>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</si>
  <si>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</si>
  <si>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</si>
  <si>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</si>
  <si>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</si>
  <si>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</si>
  <si>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</si>
  <si>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</si>
  <si>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</si>
  <si>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</si>
  <si>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</si>
  <si>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</si>
  <si>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</si>
  <si>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</si>
  <si>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</si>
  <si>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</si>
  <si>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</si>
  <si>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</si>
  <si>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</si>
  <si>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</si>
  <si>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</si>
  <si>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</si>
  <si>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</si>
  <si>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</si>
  <si>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</si>
  <si>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</si>
  <si>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</si>
  <si>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</si>
  <si>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</si>
  <si>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</si>
  <si>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</si>
  <si>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</si>
  <si>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</si>
  <si>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</si>
  <si>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</si>
  <si>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</si>
  <si>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</si>
  <si>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</si>
  <si>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</si>
  <si>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</si>
  <si>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</si>
  <si>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</si>
  <si>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</si>
  <si>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</si>
  <si>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</si>
  <si>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</si>
  <si>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</si>
  <si>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</si>
  <si>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</si>
  <si>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</si>
  <si>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</si>
  <si>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</si>
  <si>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</si>
  <si>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</si>
  <si>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</si>
  <si>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</si>
  <si>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</si>
  <si>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</si>
  <si>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</si>
  <si>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</si>
  <si>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</si>
  <si>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</si>
  <si>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</si>
  <si>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</si>
  <si>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</si>
  <si>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</si>
  <si>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</si>
  <si>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</si>
  <si>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</si>
  <si>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</si>
  <si>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</si>
  <si>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</si>
  <si>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</si>
  <si>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</si>
  <si>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</si>
  <si>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</si>
  <si>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</si>
  <si>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</si>
  <si>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</si>
  <si>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</si>
  <si>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</si>
  <si>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</si>
  <si>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</si>
  <si>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</si>
  <si>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</si>
  <si>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</si>
  <si>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</si>
  <si>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</si>
  <si>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</si>
  <si>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</si>
  <si>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</si>
  <si>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</si>
  <si>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</si>
  <si>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</si>
  <si>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</si>
  <si>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</si>
  <si>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</si>
  <si>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</si>
  <si>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</si>
  <si>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</si>
  <si>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</si>
  <si>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</si>
  <si>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</si>
  <si>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</si>
  <si>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</si>
  <si>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</si>
  <si>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</si>
  <si>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</si>
  <si>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</si>
  <si>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</si>
  <si>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</si>
  <si>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</si>
  <si>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</si>
  <si>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</si>
  <si>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</si>
  <si>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</si>
  <si>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</si>
  <si>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</si>
  <si>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</si>
  <si>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</si>
  <si>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</si>
  <si>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</si>
  <si>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</si>
  <si>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</si>
  <si>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</si>
  <si>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</si>
  <si>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</si>
  <si>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</si>
  <si>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</si>
  <si>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</si>
  <si>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</si>
  <si>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</si>
  <si>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</si>
  <si>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</si>
  <si>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</si>
  <si>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</si>
  <si>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</si>
  <si>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</si>
  <si>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</si>
  <si>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</si>
  <si>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</si>
  <si>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</si>
  <si>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</si>
  <si>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</si>
  <si>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</si>
  <si>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</si>
  <si>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</si>
  <si>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</si>
  <si>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</si>
  <si>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</si>
  <si>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</si>
  <si>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</si>
  <si>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</si>
  <si>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</si>
  <si>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</si>
  <si>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</si>
  <si>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</si>
  <si>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</si>
  <si>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</si>
  <si>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</si>
  <si>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</si>
  <si>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</si>
  <si>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</si>
  <si>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</si>
  <si>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</si>
  <si>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</si>
  <si>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</si>
  <si>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</si>
  <si>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</si>
  <si>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</si>
  <si>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</si>
  <si>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</si>
  <si>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</si>
  <si>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</si>
  <si>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</si>
  <si>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</si>
  <si>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</si>
  <si>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</si>
  <si>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</si>
  <si>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</si>
  <si>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</si>
  <si>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</si>
  <si>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</si>
  <si>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</si>
  <si>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</si>
  <si>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</si>
  <si>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</si>
  <si>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</si>
  <si>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</si>
  <si>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</si>
  <si>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</si>
  <si>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</si>
  <si>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</si>
  <si>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</si>
  <si>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</si>
  <si>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</si>
  <si>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</si>
  <si>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</si>
  <si>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</si>
  <si>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</si>
  <si>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</si>
  <si>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</si>
  <si>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</si>
  <si>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</si>
  <si>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</si>
  <si>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</si>
  <si>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</si>
  <si>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</si>
  <si>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</si>
  <si>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</si>
  <si>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</si>
  <si>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</si>
  <si>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</si>
  <si>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</si>
  <si>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</si>
  <si>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</si>
  <si>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</si>
  <si>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</si>
  <si>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</si>
  <si>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</si>
  <si>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</si>
  <si>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</si>
  <si>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</si>
  <si>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</si>
  <si>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</si>
  <si>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</si>
  <si>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</si>
  <si>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</si>
  <si>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</si>
  <si>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</si>
  <si>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</si>
  <si>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</si>
  <si>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</si>
  <si>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</si>
  <si>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</si>
  <si>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</si>
  <si>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</si>
  <si>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</si>
  <si>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</si>
  <si>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</si>
  <si>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</si>
  <si>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</si>
  <si>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</si>
  <si>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</si>
  <si>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</si>
  <si>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</si>
  <si>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</si>
  <si>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</si>
  <si>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</si>
  <si>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</si>
  <si>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</si>
  <si>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</si>
  <si>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</si>
  <si>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</si>
  <si>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</si>
  <si>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</si>
  <si>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</si>
  <si>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</si>
  <si>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</si>
  <si>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</si>
  <si>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</si>
  <si>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</si>
  <si>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</si>
  <si>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</si>
  <si>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</si>
  <si>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</si>
  <si>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</si>
  <si>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</si>
  <si>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</si>
  <si>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</si>
  <si>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</si>
  <si>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</si>
  <si>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</si>
  <si>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</si>
  <si>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</si>
  <si>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</si>
  <si>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</si>
  <si>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</si>
  <si>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</si>
  <si>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</si>
  <si>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</si>
  <si>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</si>
  <si>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</si>
  <si>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</si>
  <si>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</si>
  <si>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</si>
  <si>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</si>
  <si>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</si>
  <si>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</si>
  <si>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</si>
  <si>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</si>
  <si>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</si>
  <si>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</si>
  <si>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</si>
  <si>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</si>
  <si>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</si>
  <si>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</si>
  <si>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</si>
  <si>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</si>
  <si>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</si>
  <si>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</si>
  <si>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</si>
  <si>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</si>
  <si>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</si>
  <si>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</si>
  <si>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</si>
  <si>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</si>
  <si>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</si>
  <si>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</si>
  <si>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</si>
  <si>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</si>
  <si>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</si>
  <si>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</si>
  <si>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</si>
  <si>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</si>
  <si>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</si>
  <si>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</si>
  <si>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</si>
  <si>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</si>
  <si>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</si>
  <si>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</si>
  <si>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</si>
  <si>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</si>
  <si>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</si>
  <si>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</si>
  <si>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</si>
  <si>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</si>
  <si>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</si>
  <si>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</si>
  <si>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</si>
  <si>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</si>
  <si>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</si>
  <si>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</si>
  <si>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</si>
  <si>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</si>
  <si>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</si>
  <si>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</si>
  <si>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</si>
  <si>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</si>
  <si>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</si>
  <si>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</si>
  <si>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</si>
  <si>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</si>
  <si>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</si>
  <si>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</si>
  <si>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</si>
  <si>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</si>
  <si>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</si>
  <si>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</si>
  <si>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</si>
  <si>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</si>
  <si>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</si>
  <si>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</si>
  <si>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</si>
  <si>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</si>
  <si>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</si>
  <si>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</si>
  <si>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</si>
  <si>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</si>
  <si>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</si>
  <si>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</si>
  <si>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</si>
  <si>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</si>
  <si>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</si>
  <si>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</si>
  <si>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</si>
  <si>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</si>
  <si>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</si>
  <si>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</si>
  <si>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</si>
  <si>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</si>
  <si>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</si>
  <si>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</si>
  <si>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</si>
  <si>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</si>
  <si>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</si>
  <si>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</si>
  <si>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</si>
  <si>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</si>
  <si>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</si>
  <si>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</si>
  <si>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</si>
  <si>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</si>
  <si>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</si>
  <si>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</si>
  <si>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</si>
  <si>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</si>
  <si>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</si>
  <si>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</si>
  <si>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</si>
  <si>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</si>
  <si>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</si>
  <si>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</si>
  <si>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</si>
  <si>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</si>
  <si>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</si>
  <si>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</si>
  <si>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</si>
  <si>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</si>
  <si>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</si>
  <si>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</si>
  <si>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</si>
  <si>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</si>
  <si>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</si>
  <si>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</si>
  <si>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</si>
  <si>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</si>
  <si>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</si>
  <si>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</si>
  <si>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</si>
  <si>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</si>
  <si>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</si>
  <si>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</si>
  <si>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</si>
  <si>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</si>
  <si>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</si>
  <si>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</si>
  <si>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</si>
  <si>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</si>
  <si>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</si>
  <si>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</si>
  <si>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</si>
  <si>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</si>
  <si>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</si>
  <si>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</si>
  <si>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</si>
  <si>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</si>
  <si>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</si>
  <si>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</si>
  <si>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</si>
  <si>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</si>
  <si>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</si>
  <si>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</si>
  <si>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</si>
  <si>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</si>
  <si>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</si>
  <si>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</si>
  <si>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</si>
  <si>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</si>
  <si>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</si>
  <si>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</si>
  <si>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</si>
  <si>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</si>
  <si>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</si>
  <si>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</si>
  <si>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</si>
  <si>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</si>
  <si>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</si>
  <si>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</si>
  <si>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</si>
  <si>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</si>
  <si>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</si>
  <si>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</si>
  <si>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</si>
  <si>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</si>
  <si>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</si>
  <si>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</si>
  <si>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</si>
  <si>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</si>
  <si>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</si>
  <si>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</si>
  <si>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</si>
  <si>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</si>
  <si>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</si>
  <si>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</si>
  <si>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</si>
  <si>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</si>
  <si>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</si>
  <si>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</si>
  <si>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</si>
  <si>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</si>
  <si>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</si>
  <si>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</si>
  <si>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</si>
  <si>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</si>
  <si>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</si>
  <si>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</si>
  <si>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</si>
  <si>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</si>
  <si>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</si>
  <si>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</si>
  <si>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</si>
  <si>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</si>
  <si>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</si>
  <si>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</si>
  <si>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</si>
  <si>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</si>
  <si>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</si>
  <si>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</si>
  <si>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</si>
  <si>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</si>
  <si>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</si>
  <si>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</si>
  <si>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</si>
  <si>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</si>
  <si>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</si>
  <si>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</si>
  <si>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</si>
  <si>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</si>
  <si>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</si>
  <si>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</si>
  <si>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</si>
  <si>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</si>
  <si>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</si>
  <si>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</si>
  <si>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</si>
  <si>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</si>
  <si>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</si>
  <si>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</si>
  <si>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</si>
  <si>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</si>
  <si>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</si>
  <si>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</si>
  <si>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</si>
  <si>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</si>
  <si>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</si>
  <si>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</si>
  <si>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</si>
  <si>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</si>
  <si>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</si>
  <si>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</si>
  <si>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</si>
  <si>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</si>
  <si>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</si>
  <si>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</si>
  <si>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</si>
  <si>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</si>
  <si>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</si>
  <si>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</si>
  <si>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</si>
  <si>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</si>
  <si>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</si>
  <si>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</si>
  <si>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</si>
  <si>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</si>
  <si>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</si>
  <si>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</si>
  <si>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</si>
  <si>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</si>
  <si>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</si>
  <si>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</si>
  <si>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</si>
  <si>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</si>
  <si>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</si>
  <si>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</si>
  <si>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</si>
  <si>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</si>
  <si>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</si>
  <si>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</si>
  <si>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</si>
  <si>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</si>
  <si>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</si>
  <si>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</si>
  <si>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</si>
  <si>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</si>
  <si>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</si>
  <si>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</si>
  <si>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</si>
  <si>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</si>
  <si>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</si>
  <si>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</si>
  <si>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</si>
  <si>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</si>
  <si>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</si>
  <si>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</si>
  <si>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</si>
  <si>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</si>
  <si>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</si>
  <si>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</si>
  <si>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</si>
  <si>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</si>
  <si>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</si>
  <si>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</si>
  <si>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</si>
  <si>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</si>
  <si>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</si>
  <si>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</si>
  <si>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</si>
  <si>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</si>
  <si>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</si>
  <si>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</si>
  <si>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</si>
  <si>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</si>
  <si>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</si>
  <si>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</si>
  <si>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</si>
  <si>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</si>
  <si>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</si>
  <si>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</si>
  <si>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</si>
  <si>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</si>
  <si>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</si>
  <si>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</si>
  <si>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</si>
  <si>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</si>
  <si>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</si>
  <si>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</si>
  <si>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</si>
  <si>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</si>
  <si>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</si>
  <si>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</si>
  <si>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</si>
  <si>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</si>
  <si>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</si>
  <si>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</si>
  <si>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</si>
  <si>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</si>
  <si>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</si>
  <si>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</si>
  <si>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</si>
  <si>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</si>
  <si>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</si>
  <si>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</si>
  <si>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</si>
  <si>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</si>
  <si>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</si>
  <si>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</si>
  <si>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</si>
  <si>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</si>
  <si>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</si>
  <si>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</si>
  <si>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</si>
  <si>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</si>
  <si>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</si>
  <si>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</si>
  <si>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</si>
  <si>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</si>
  <si>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</si>
  <si>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</si>
  <si>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</si>
  <si>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</si>
  <si>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</si>
  <si>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</si>
  <si>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</si>
  <si>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</si>
  <si>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</si>
  <si>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</si>
  <si>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</si>
  <si>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</si>
  <si>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</si>
  <si>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</si>
  <si>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</si>
  <si>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</si>
  <si>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</si>
  <si>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</si>
  <si>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</si>
  <si>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</si>
  <si>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</si>
  <si>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</si>
  <si>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</si>
  <si>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</si>
  <si>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</si>
  <si>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</si>
  <si>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</si>
  <si>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</si>
  <si>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</si>
  <si>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</si>
  <si>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</si>
  <si>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</si>
  <si>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</si>
  <si>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</si>
  <si>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</si>
  <si>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</si>
  <si>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</si>
  <si>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</si>
  <si>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</si>
  <si>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</si>
  <si>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</si>
  <si>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</si>
  <si>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</si>
  <si>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</si>
  <si>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</si>
  <si>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</si>
  <si>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</si>
  <si>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</si>
  <si>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</si>
  <si>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</si>
  <si>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</si>
  <si>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</si>
  <si>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</si>
  <si>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</si>
  <si>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</si>
  <si>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</si>
  <si>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</si>
  <si>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</si>
  <si>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</si>
  <si>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</si>
  <si>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</si>
  <si>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</si>
  <si>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</si>
  <si>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</si>
  <si>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</si>
  <si>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</si>
  <si>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</si>
  <si>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</si>
  <si>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</si>
  <si>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</si>
  <si>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</si>
  <si>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</si>
  <si>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</si>
  <si>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</si>
  <si>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</si>
  <si>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</si>
  <si>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</si>
  <si>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</si>
  <si>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</si>
  <si>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</si>
  <si>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</si>
  <si>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</si>
  <si>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</si>
  <si>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</si>
  <si>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</si>
  <si>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</si>
  <si>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</si>
  <si>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</si>
  <si>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</si>
  <si>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</si>
  <si>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</si>
  <si>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</si>
  <si>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</si>
  <si>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</si>
  <si>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</si>
  <si>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</si>
  <si>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</si>
  <si>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</si>
  <si>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</si>
  <si>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</si>
  <si>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</si>
  <si>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</si>
  <si>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</si>
  <si>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</si>
  <si>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</si>
  <si>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</si>
  <si>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</si>
  <si>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</si>
  <si>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</si>
  <si>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</si>
  <si>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</si>
  <si>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</si>
  <si>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</si>
  <si>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</si>
  <si>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</si>
  <si>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</si>
  <si>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</si>
  <si>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</si>
  <si>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</si>
  <si>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</si>
  <si>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</si>
  <si>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</si>
  <si>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</si>
  <si>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</si>
  <si>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</si>
  <si>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</si>
  <si>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</si>
  <si>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</si>
  <si>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</si>
  <si>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</si>
  <si>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</si>
  <si>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</si>
  <si>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</si>
  <si>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</si>
  <si>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</si>
  <si>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</si>
  <si>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</si>
  <si>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</si>
  <si>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</si>
  <si>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</si>
  <si>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</si>
  <si>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</si>
  <si>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</si>
  <si>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</si>
  <si>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</si>
  <si>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</si>
  <si>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</si>
  <si>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</si>
  <si>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</si>
  <si>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</si>
  <si>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</si>
  <si>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</si>
  <si>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</si>
  <si>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</si>
  <si>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</si>
  <si>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</si>
  <si>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</si>
  <si>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</si>
  <si>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</si>
  <si>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</si>
  <si>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</si>
  <si>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</si>
  <si>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</si>
  <si>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</si>
  <si>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</si>
  <si>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</si>
  <si>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</si>
  <si>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</si>
  <si>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</si>
  <si>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</si>
  <si>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</si>
  <si>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</si>
  <si>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</si>
  <si>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</si>
  <si>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</si>
  <si>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</si>
  <si>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</si>
  <si>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</si>
  <si>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</si>
  <si>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</si>
  <si>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</si>
  <si>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</si>
  <si>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</si>
  <si>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</si>
  <si>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</si>
  <si>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</si>
  <si>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</si>
  <si>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</si>
  <si>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</si>
  <si>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</si>
  <si>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</si>
  <si>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</si>
  <si>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</si>
  <si>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</si>
  <si>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</si>
  <si>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</si>
  <si>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</si>
  <si>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</si>
  <si>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</si>
  <si>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</si>
  <si>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</si>
  <si>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</si>
  <si>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</si>
  <si>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</si>
  <si>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</si>
  <si>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</si>
  <si>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</si>
  <si>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</si>
  <si>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</si>
  <si>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</si>
  <si>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</si>
  <si>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</si>
  <si>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</si>
  <si>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</si>
  <si>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</si>
  <si>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</si>
  <si>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</si>
  <si>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</si>
  <si>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</si>
  <si>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</si>
  <si>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</si>
  <si>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</si>
  <si>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</si>
  <si>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</si>
  <si>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</si>
  <si>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</si>
  <si>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</si>
  <si>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</si>
  <si>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</si>
  <si>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</si>
  <si>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</si>
  <si>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</si>
  <si>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</si>
  <si>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</si>
  <si>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</si>
  <si>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</si>
  <si>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</si>
  <si>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</si>
  <si>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</si>
  <si>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</si>
  <si>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</si>
  <si>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</si>
  <si>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</si>
  <si>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</si>
  <si>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</si>
  <si>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</si>
  <si>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</si>
  <si>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</si>
  <si>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</si>
  <si>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</si>
  <si>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</si>
  <si>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</si>
  <si>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</si>
  <si>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</si>
  <si>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</si>
  <si>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</si>
  <si>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</si>
  <si>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</si>
  <si>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</si>
  <si>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</si>
  <si>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</si>
  <si>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</si>
  <si>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</si>
  <si>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</si>
  <si>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</si>
  <si>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</si>
  <si>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</si>
  <si>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</si>
  <si>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</si>
  <si>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</si>
  <si>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</si>
  <si>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</si>
  <si>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</si>
  <si>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</si>
  <si>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</si>
  <si>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</si>
  <si>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</si>
  <si>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</si>
  <si>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</si>
  <si>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</si>
  <si>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</si>
  <si>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</si>
  <si>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</si>
  <si>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</si>
  <si>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</si>
  <si>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</si>
  <si>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</si>
  <si>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</si>
  <si>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</si>
  <si>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</si>
  <si>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</si>
  <si>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</si>
  <si>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</si>
  <si>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</si>
  <si>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</si>
  <si>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</si>
  <si>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</si>
  <si>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</si>
  <si>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</si>
  <si>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</si>
  <si>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</si>
  <si>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</si>
  <si>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</si>
  <si>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</si>
  <si>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</si>
  <si>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</si>
  <si>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</si>
  <si>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</si>
  <si>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</si>
  <si>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</si>
  <si>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</si>
  <si>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</si>
  <si>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</si>
  <si>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</si>
  <si>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</si>
  <si>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</si>
  <si>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</si>
  <si>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</si>
  <si>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</si>
  <si>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</si>
  <si>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</si>
  <si>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</si>
  <si>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</si>
  <si>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</si>
  <si>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</si>
  <si>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</si>
  <si>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</si>
  <si>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</si>
  <si>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</si>
  <si>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</si>
  <si>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</si>
  <si>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</si>
  <si>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</si>
  <si>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</si>
  <si>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</si>
  <si>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</si>
  <si>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</si>
  <si>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</si>
  <si>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</si>
  <si>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</si>
  <si>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</si>
  <si>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</si>
  <si>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</si>
  <si>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</si>
  <si>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</si>
  <si>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</si>
  <si>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</si>
  <si>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</si>
  <si>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</si>
  <si>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</si>
  <si>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</si>
  <si>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</si>
  <si>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</si>
  <si>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</si>
  <si>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</si>
  <si>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</si>
  <si>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</si>
  <si>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</si>
  <si>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</si>
  <si>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</si>
  <si>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</si>
  <si>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</si>
  <si>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</si>
  <si>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</si>
  <si>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</si>
  <si>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</si>
  <si>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</si>
  <si>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</si>
  <si>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</si>
  <si>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</si>
  <si>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</si>
  <si>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</si>
  <si>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</si>
  <si>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</si>
  <si>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</si>
  <si>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</si>
  <si>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</si>
  <si>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</si>
  <si>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</si>
  <si>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</si>
  <si>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</si>
  <si>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</si>
  <si>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</si>
  <si>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</si>
  <si>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</si>
  <si>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</si>
  <si>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</si>
  <si>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</si>
  <si>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</si>
  <si>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</si>
  <si>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</si>
  <si>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</si>
  <si>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</si>
  <si>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</si>
  <si>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</si>
  <si>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</si>
  <si>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</si>
  <si>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</si>
  <si>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</si>
  <si>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</si>
  <si>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</si>
  <si>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</si>
  <si>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</si>
  <si>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</si>
  <si>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</si>
  <si>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</si>
  <si>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</si>
  <si>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</si>
  <si>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</si>
  <si>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</si>
  <si>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</si>
  <si>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</si>
  <si>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</si>
  <si>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</si>
  <si>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</si>
  <si>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</si>
  <si>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</si>
  <si>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</si>
  <si>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</si>
  <si>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</si>
  <si>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</si>
  <si>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</si>
  <si>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</si>
  <si>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</si>
  <si>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</si>
  <si>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</si>
  <si>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</si>
  <si>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</si>
  <si>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</si>
  <si>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</si>
  <si>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</si>
  <si>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</si>
  <si>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</si>
  <si>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</si>
  <si>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</si>
  <si>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</si>
  <si>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</si>
  <si>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</si>
  <si>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</si>
  <si>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</si>
  <si>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</si>
  <si>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</si>
  <si>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</si>
  <si>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</si>
  <si>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</si>
  <si>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</si>
  <si>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</si>
  <si>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</si>
  <si>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</si>
  <si>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</si>
  <si>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</si>
  <si>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</si>
  <si>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</si>
  <si>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</si>
  <si>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</si>
  <si>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</si>
  <si>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</si>
  <si>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</si>
  <si>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</si>
  <si>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</si>
  <si>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</si>
  <si>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</si>
  <si>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</si>
  <si>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</si>
  <si>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</si>
  <si>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</si>
  <si>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</si>
  <si>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</si>
  <si>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</si>
  <si>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</si>
  <si>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</si>
  <si>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</si>
  <si>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</si>
  <si>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</si>
  <si>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</si>
  <si>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</si>
  <si>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</si>
  <si>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</si>
  <si>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</si>
  <si>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</si>
  <si>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</si>
  <si>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</si>
  <si>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</si>
  <si>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</si>
  <si>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</si>
  <si>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</si>
  <si>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</si>
  <si>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</si>
  <si>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</si>
  <si>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</si>
  <si>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</si>
  <si>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</si>
  <si>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</si>
  <si>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</si>
  <si>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</si>
  <si>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</si>
  <si>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</si>
  <si>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</si>
  <si>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</si>
  <si>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</si>
  <si>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</si>
  <si>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</si>
  <si>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</si>
  <si>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</si>
  <si>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</si>
  <si>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</si>
  <si>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</si>
  <si>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</si>
  <si>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</si>
  <si>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</si>
  <si>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</si>
  <si>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</si>
  <si>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</si>
  <si>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</si>
  <si>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</si>
  <si>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</si>
  <si>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</si>
  <si>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</si>
  <si>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</si>
  <si>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</si>
  <si>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</si>
  <si>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</si>
  <si>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</si>
  <si>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</si>
  <si>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</si>
  <si>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</si>
  <si>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</si>
  <si>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</si>
  <si>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</si>
  <si>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</si>
  <si>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</si>
  <si>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</si>
  <si>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</si>
  <si>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</si>
  <si>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</si>
  <si>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</si>
  <si>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</si>
  <si>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</si>
  <si>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</si>
  <si>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</si>
  <si>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</si>
  <si>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</si>
  <si>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</si>
  <si>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</si>
  <si>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</si>
  <si>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</si>
  <si>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</si>
  <si>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</si>
  <si>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</si>
  <si>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</si>
  <si>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</si>
  <si>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</si>
  <si>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</si>
  <si>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</si>
  <si>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</si>
  <si>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</si>
  <si>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</si>
  <si>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</si>
  <si>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</si>
  <si>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</si>
  <si>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</si>
  <si>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</si>
  <si>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</si>
  <si>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</si>
  <si>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</si>
  <si>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</si>
  <si>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</si>
  <si>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</si>
  <si>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</si>
  <si>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</si>
  <si>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</si>
  <si>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</si>
  <si>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</si>
  <si>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</si>
  <si>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</si>
  <si>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</si>
  <si>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</si>
  <si>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</si>
  <si>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</si>
  <si>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</si>
  <si>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</si>
  <si>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</si>
  <si>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</si>
  <si>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</si>
  <si>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</si>
  <si>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</si>
  <si>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</si>
  <si>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</si>
  <si>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</si>
  <si>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</si>
  <si>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</si>
  <si>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</si>
  <si>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</si>
  <si>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</si>
  <si>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</si>
  <si>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</si>
  <si>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</si>
  <si>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</si>
  <si>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</si>
  <si>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</si>
  <si>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</si>
  <si>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</si>
  <si>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</si>
  <si>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</si>
  <si>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</si>
  <si>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</si>
  <si>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</si>
  <si>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</si>
  <si>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</si>
  <si>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</si>
  <si>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</si>
  <si>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</si>
  <si>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</si>
  <si>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</si>
  <si>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</si>
  <si>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</si>
  <si>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</si>
  <si>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</si>
  <si>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</si>
  <si>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</si>
  <si>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</si>
  <si>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</si>
  <si>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</si>
  <si>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</si>
  <si>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</si>
  <si>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</si>
  <si>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</si>
  <si>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</si>
  <si>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</si>
  <si>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</si>
  <si>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</si>
  <si>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</si>
  <si>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</si>
  <si>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</si>
  <si>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</si>
  <si>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</si>
  <si>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</si>
  <si>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</si>
  <si>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</si>
  <si>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</si>
  <si>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</si>
  <si>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</si>
  <si>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</si>
  <si>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</si>
  <si>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</si>
  <si>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</si>
  <si>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</si>
  <si>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</si>
  <si>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</si>
  <si>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</si>
  <si>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</si>
  <si>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</si>
  <si>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</si>
  <si>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</si>
  <si>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</si>
  <si>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</si>
  <si>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</si>
  <si>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</si>
  <si>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</si>
  <si>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</si>
  <si>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</si>
  <si>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</si>
  <si>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</si>
  <si>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</si>
  <si>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</si>
  <si>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</si>
  <si>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</si>
  <si>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</si>
  <si>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</si>
  <si>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</si>
  <si>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</si>
  <si>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</si>
  <si>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</si>
  <si>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</si>
  <si>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</si>
  <si>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</si>
  <si>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</si>
  <si>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</si>
  <si>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</si>
  <si>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</si>
  <si>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</si>
  <si>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</si>
  <si>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</si>
  <si>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</si>
  <si>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</si>
  <si>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</si>
  <si>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</si>
  <si>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</si>
  <si>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</si>
  <si>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</si>
  <si>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</si>
  <si>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</si>
  <si>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</si>
  <si>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</si>
  <si>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</si>
  <si>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</si>
  <si>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</si>
  <si>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</si>
  <si>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</si>
  <si>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</si>
  <si>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</si>
  <si>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</si>
  <si>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</si>
  <si>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</si>
  <si>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</si>
  <si>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</si>
  <si>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</si>
  <si>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</si>
  <si>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</si>
  <si>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</si>
  <si>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</si>
  <si>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</si>
  <si>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</si>
  <si>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</si>
  <si>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</si>
  <si>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</si>
  <si>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</si>
  <si>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</si>
  <si>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</si>
  <si>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</si>
  <si>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</si>
  <si>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</si>
  <si>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</si>
  <si>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</si>
  <si>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</si>
  <si>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</si>
  <si>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</si>
  <si>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</si>
  <si>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</si>
  <si>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</si>
  <si>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</si>
  <si>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</si>
  <si>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</si>
  <si>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</si>
  <si>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</si>
  <si>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</si>
  <si>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</si>
  <si>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</si>
  <si>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</si>
  <si>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</si>
  <si>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</si>
  <si>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</si>
  <si>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</si>
  <si>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</si>
  <si>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</si>
  <si>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</si>
  <si>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</si>
  <si>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</si>
  <si>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</si>
  <si>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</si>
  <si>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</si>
  <si>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</si>
  <si>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</si>
  <si>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</si>
  <si>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</si>
  <si>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</si>
  <si>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</si>
  <si>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</si>
  <si>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</si>
  <si>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</si>
  <si>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</si>
  <si>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</si>
  <si>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</si>
  <si>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</si>
  <si>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</si>
  <si>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</si>
  <si>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</si>
  <si>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</si>
  <si>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</si>
  <si>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</si>
  <si>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</si>
  <si>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</si>
  <si>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</si>
  <si>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</si>
  <si>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</si>
  <si>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</si>
  <si>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</si>
  <si>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</si>
  <si>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</si>
  <si>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</si>
  <si>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</si>
  <si>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</si>
  <si>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</si>
  <si>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</si>
  <si>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</si>
  <si>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</si>
  <si>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</si>
  <si>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</si>
  <si>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</si>
  <si>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</si>
  <si>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</si>
  <si>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</si>
  <si>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</si>
  <si>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</si>
  <si>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</si>
  <si>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</si>
  <si>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</si>
  <si>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</si>
  <si>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</si>
  <si>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</si>
  <si>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</si>
  <si>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</si>
  <si>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</si>
  <si>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</si>
  <si>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</si>
  <si>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</si>
  <si>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</si>
  <si>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</si>
  <si>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</si>
  <si>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</si>
  <si>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</si>
  <si>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</si>
  <si>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</si>
  <si>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</si>
  <si>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</si>
  <si>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</si>
  <si>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</si>
  <si>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</si>
  <si>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</si>
  <si>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</si>
  <si>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</si>
  <si>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</si>
  <si>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</si>
  <si>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</si>
  <si>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</si>
  <si>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</si>
  <si>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</si>
  <si>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</si>
  <si>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</si>
  <si>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</si>
  <si>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</si>
  <si>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</si>
  <si>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</si>
  <si>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</si>
  <si>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</si>
  <si>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</si>
  <si>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</si>
  <si>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</si>
  <si>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</si>
  <si>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</si>
  <si>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</si>
  <si>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</si>
  <si>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</si>
  <si>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</si>
  <si>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</si>
  <si>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</si>
  <si>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</si>
  <si>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</si>
  <si>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</si>
  <si>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</si>
  <si>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</si>
  <si>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</si>
  <si>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</si>
  <si>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</si>
  <si>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</si>
  <si>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</si>
  <si>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</si>
  <si>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</si>
  <si>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</si>
  <si>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</si>
  <si>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</si>
  <si>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</si>
  <si>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</si>
  <si>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</si>
  <si>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</si>
  <si>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</si>
  <si>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</si>
  <si>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</si>
  <si>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</si>
  <si>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</si>
  <si>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</si>
  <si>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</si>
  <si>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</si>
  <si>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</si>
  <si>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</si>
  <si>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</si>
  <si>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</si>
  <si>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</si>
  <si>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</si>
  <si>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</si>
  <si>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</si>
  <si>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</si>
  <si>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</si>
  <si>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</si>
  <si>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</si>
  <si>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</si>
  <si>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</si>
  <si>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</si>
  <si>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</si>
  <si>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</si>
  <si>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</si>
  <si>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</si>
  <si>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</si>
  <si>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</si>
  <si>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</si>
  <si>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</si>
  <si>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</si>
  <si>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</si>
  <si>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</si>
  <si>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</si>
  <si>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</si>
  <si>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</si>
  <si>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</si>
  <si>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</si>
  <si>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</si>
  <si>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</si>
  <si>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</si>
  <si>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</si>
  <si>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</si>
  <si>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</si>
  <si>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</si>
  <si>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</si>
  <si>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</si>
  <si>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</si>
  <si>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</si>
  <si>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</si>
  <si>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</si>
  <si>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</si>
  <si>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</si>
  <si>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</si>
  <si>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</si>
  <si>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</si>
  <si>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</si>
  <si>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</si>
  <si>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</si>
  <si>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</si>
  <si>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</si>
  <si>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</si>
  <si>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</si>
  <si>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</si>
  <si>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</si>
  <si>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</si>
  <si>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</si>
  <si>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</si>
  <si>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</si>
  <si>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</si>
  <si>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</si>
  <si>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</si>
  <si>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</si>
  <si>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</si>
  <si>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</si>
  <si>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</si>
  <si>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</si>
  <si>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</si>
  <si>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</si>
  <si>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</si>
  <si>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</si>
  <si>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</si>
  <si>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</si>
  <si>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</si>
  <si>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</si>
  <si>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</si>
  <si>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</si>
  <si>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</si>
  <si>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</si>
  <si>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</si>
  <si>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</si>
  <si>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</si>
  <si>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</si>
  <si>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</si>
  <si>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</si>
  <si>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</si>
  <si>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</si>
  <si>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</si>
  <si>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</si>
  <si>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</si>
  <si>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</si>
  <si>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</si>
  <si>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</si>
  <si>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</si>
  <si>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</si>
  <si>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</si>
  <si>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</si>
  <si>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</si>
  <si>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</si>
  <si>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</si>
  <si>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</si>
  <si>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</si>
  <si>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</si>
  <si>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</si>
  <si>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</si>
  <si>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</si>
  <si>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</si>
  <si>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</si>
  <si>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</si>
  <si>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</si>
  <si>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</si>
  <si>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</si>
  <si>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</si>
  <si>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</si>
  <si>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</si>
  <si>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</si>
  <si>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</si>
  <si>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</si>
  <si>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</si>
  <si>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</si>
  <si>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</si>
  <si>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</si>
  <si>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</si>
  <si>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</si>
  <si>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</si>
  <si>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</si>
  <si>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</si>
  <si>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</si>
  <si>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</si>
  <si>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</si>
  <si>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</si>
  <si>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</si>
  <si>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</si>
  <si>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</si>
  <si>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</si>
  <si>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</si>
  <si>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</si>
  <si>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</si>
  <si>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</si>
  <si>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</si>
  <si>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</si>
  <si>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</si>
  <si>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</si>
  <si>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</si>
  <si>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</si>
  <si>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</si>
  <si>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</si>
  <si>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</si>
  <si>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</si>
  <si>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</si>
  <si>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</si>
  <si>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</si>
  <si>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</si>
  <si>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</si>
  <si>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</si>
  <si>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</si>
  <si>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</si>
  <si>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</si>
  <si>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</si>
  <si>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</si>
  <si>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</si>
  <si>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</si>
  <si>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</si>
  <si>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</si>
  <si>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</si>
  <si>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</si>
  <si>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</si>
  <si>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</si>
  <si>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</si>
  <si>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</si>
  <si>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</si>
  <si>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</si>
  <si>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</si>
  <si>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</si>
  <si>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</si>
  <si>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</si>
  <si>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</si>
  <si>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</si>
  <si>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</si>
  <si>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</si>
  <si>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</si>
  <si>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</si>
  <si>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</si>
  <si>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</si>
  <si>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</si>
  <si>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</si>
  <si>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</si>
  <si>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</si>
  <si>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</si>
  <si>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</si>
  <si>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</si>
  <si>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</si>
  <si>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</si>
  <si>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</si>
  <si>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</si>
  <si>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</si>
  <si>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</si>
  <si>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</si>
  <si>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</si>
  <si>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</si>
  <si>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</si>
  <si>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</si>
  <si>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</si>
  <si>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</si>
  <si>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</si>
  <si>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</si>
  <si>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</si>
  <si>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</si>
  <si>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</si>
  <si>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</si>
  <si>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</si>
  <si>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</si>
  <si>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</si>
  <si>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</si>
  <si>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</si>
  <si>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</si>
  <si>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</si>
  <si>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</si>
  <si>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</si>
  <si>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</si>
  <si>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</si>
  <si>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</si>
  <si>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</si>
  <si>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</si>
  <si>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</si>
  <si>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</si>
  <si>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</si>
  <si>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</si>
  <si>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</si>
  <si>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</si>
  <si>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</si>
  <si>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</si>
  <si>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</si>
  <si>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</si>
  <si>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</si>
  <si>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</si>
  <si>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</si>
  <si>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</si>
  <si>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</si>
  <si>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</si>
  <si>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</si>
  <si>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</si>
  <si>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</si>
  <si>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</si>
  <si>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</si>
  <si>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</si>
  <si>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</si>
  <si>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</si>
  <si>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</si>
  <si>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</si>
  <si>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</si>
  <si>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</si>
  <si>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</si>
  <si>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</si>
  <si>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</si>
  <si>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</si>
  <si>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</si>
  <si>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</si>
  <si>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</si>
  <si>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</si>
  <si>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</si>
  <si>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</si>
  <si>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</si>
  <si>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</si>
  <si>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</si>
  <si>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</si>
  <si>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</si>
  <si>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</si>
  <si>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</si>
  <si>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</si>
  <si>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</si>
  <si>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</si>
  <si>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</si>
  <si>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</si>
  <si>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</si>
  <si>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</si>
  <si>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</si>
  <si>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</si>
  <si>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</si>
  <si>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</si>
  <si>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</si>
  <si>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</si>
  <si>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</si>
  <si>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</si>
  <si>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</si>
  <si>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</si>
  <si>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</si>
  <si>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</si>
  <si>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</si>
  <si>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</si>
  <si>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</si>
  <si>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</si>
  <si>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</si>
  <si>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</si>
  <si>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</si>
  <si>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</si>
  <si>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</si>
  <si>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</si>
  <si>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</si>
  <si>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</si>
  <si>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</si>
  <si>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</si>
  <si>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</si>
  <si>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</si>
  <si>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</si>
  <si>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</si>
  <si>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</si>
  <si>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</si>
  <si>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</si>
  <si>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</si>
  <si>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</si>
  <si>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</si>
  <si>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</si>
  <si>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</si>
  <si>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</si>
  <si>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</si>
  <si>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</si>
  <si>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</si>
  <si>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</si>
  <si>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</si>
  <si>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</si>
  <si>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</si>
  <si>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</si>
  <si>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</si>
  <si>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</si>
  <si>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</si>
  <si>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</si>
  <si>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</si>
  <si>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</si>
  <si>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</si>
  <si>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</si>
  <si>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</si>
  <si>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</si>
  <si>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</si>
  <si>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</si>
  <si>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</si>
  <si>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</si>
  <si>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</si>
  <si>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</si>
  <si>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</si>
  <si>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</si>
  <si>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</si>
  <si>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</si>
  <si>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</si>
  <si>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</si>
  <si>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</si>
  <si>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</si>
  <si>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</si>
  <si>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</si>
  <si>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</si>
  <si>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</si>
  <si>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</si>
  <si>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</si>
  <si>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</si>
  <si>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</si>
  <si>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</si>
  <si>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</si>
  <si>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</si>
  <si>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</si>
  <si>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</si>
  <si>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</si>
  <si>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</si>
  <si>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</si>
  <si>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</si>
  <si>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</si>
  <si>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</si>
  <si>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</si>
  <si>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</si>
  <si>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</si>
  <si>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</si>
  <si>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</si>
  <si>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</si>
  <si>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</si>
  <si>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</si>
  <si>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</si>
  <si>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</si>
  <si>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</si>
  <si>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</si>
  <si>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</si>
  <si>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</si>
  <si>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</si>
  <si>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</si>
  <si>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</si>
  <si>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</si>
  <si>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</si>
  <si>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</si>
  <si>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</si>
  <si>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</si>
  <si>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</si>
  <si>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</si>
  <si>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</si>
  <si>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</si>
  <si>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</si>
  <si>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</si>
  <si>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</si>
  <si>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</si>
  <si>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</si>
  <si>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</si>
  <si>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</si>
  <si>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</si>
  <si>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</si>
  <si>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</si>
  <si>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</si>
  <si>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</si>
  <si>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</si>
  <si>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</si>
  <si>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</si>
  <si>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</si>
  <si>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</si>
  <si>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</si>
  <si>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</si>
  <si>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</si>
  <si>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</si>
  <si>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</si>
  <si>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</si>
  <si>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</si>
  <si>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</si>
  <si>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</si>
  <si>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</si>
  <si>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</si>
  <si>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</si>
  <si>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</si>
  <si>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</si>
  <si>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</si>
  <si>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</si>
  <si>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</si>
  <si>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</si>
  <si>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</si>
  <si>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</si>
  <si>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</si>
  <si>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</si>
  <si>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</si>
  <si>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</si>
  <si>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</si>
  <si>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</si>
  <si>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</si>
  <si>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</si>
  <si>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</si>
  <si>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</si>
  <si>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</si>
  <si>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</si>
  <si>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</si>
  <si>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</si>
  <si>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</si>
  <si>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</si>
  <si>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</si>
  <si>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</si>
  <si>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</si>
  <si>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</si>
  <si>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</si>
  <si>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</si>
  <si>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</si>
  <si>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</si>
  <si>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</si>
  <si>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</si>
  <si>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</si>
  <si>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</si>
  <si>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</si>
  <si>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</si>
  <si>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</si>
  <si>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</si>
  <si>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</si>
  <si>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</si>
  <si>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</si>
  <si>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</si>
  <si>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</si>
  <si>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</si>
  <si>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</si>
  <si>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</si>
  <si>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</si>
  <si>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</si>
  <si>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</si>
  <si>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</si>
  <si>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</si>
  <si>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</si>
  <si>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</si>
  <si>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</si>
  <si>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</si>
  <si>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</si>
  <si>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</si>
  <si>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</si>
  <si>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</si>
  <si>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</si>
  <si>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</si>
  <si>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</si>
  <si>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</si>
  <si>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</si>
  <si>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</si>
  <si>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</si>
  <si>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</si>
  <si>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</si>
  <si>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</si>
  <si>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</si>
  <si>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</si>
  <si>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</si>
  <si>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</si>
  <si>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</si>
  <si>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</si>
  <si>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</si>
  <si>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</si>
  <si>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</si>
  <si>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</si>
  <si>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</si>
  <si>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</si>
  <si>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</si>
  <si>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</si>
  <si>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</si>
  <si>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</si>
  <si>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</si>
  <si>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</si>
  <si>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</si>
  <si>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</si>
  <si>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</si>
  <si>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</si>
  <si>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</si>
  <si>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</si>
  <si>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</si>
  <si>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</si>
  <si>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</si>
  <si>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</si>
  <si>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</si>
  <si>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</si>
  <si>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</si>
  <si>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</si>
  <si>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</si>
  <si>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</si>
  <si>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</si>
  <si>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</si>
  <si>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</si>
  <si>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</si>
  <si>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</si>
  <si>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</si>
  <si>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</si>
  <si>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</si>
  <si>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</si>
  <si>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</si>
  <si>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</si>
  <si>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</si>
  <si>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</si>
  <si>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</si>
  <si>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</si>
  <si>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</si>
  <si>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</si>
  <si>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</si>
  <si>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</si>
  <si>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</si>
  <si>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</si>
  <si>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</si>
  <si>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</si>
  <si>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</si>
  <si>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</si>
  <si>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</si>
  <si>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</si>
  <si>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</si>
  <si>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</si>
  <si>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</si>
  <si>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</si>
  <si>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</si>
  <si>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</si>
  <si>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</si>
  <si>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</si>
  <si>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</si>
  <si>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</si>
  <si>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</si>
  <si>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</si>
  <si>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</si>
  <si>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</si>
  <si>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</si>
  <si>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</si>
  <si>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</si>
  <si>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</si>
  <si>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</si>
  <si>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</si>
  <si>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</si>
  <si>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</si>
  <si>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</si>
  <si>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</si>
  <si>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</si>
  <si>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</si>
  <si>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</si>
  <si>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</si>
  <si>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</si>
  <si>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</si>
  <si>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</si>
  <si>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</si>
  <si>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</si>
  <si>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</si>
  <si>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</si>
  <si>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</si>
  <si>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</si>
  <si>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</si>
  <si>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</si>
  <si>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</si>
  <si>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</si>
  <si>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</si>
  <si>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</si>
  <si>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</si>
  <si>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</si>
  <si>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</si>
  <si>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</si>
  <si>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</si>
  <si>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</si>
  <si>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</si>
  <si>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</si>
  <si>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</si>
  <si>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</si>
  <si>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</si>
  <si>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</si>
  <si>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</si>
  <si>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</si>
  <si>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</si>
  <si>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</si>
  <si>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</si>
  <si>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</si>
  <si>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</si>
  <si>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</si>
  <si>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</si>
  <si>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</si>
  <si>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</si>
  <si>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</si>
  <si>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</si>
  <si>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</si>
  <si>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</si>
  <si>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</si>
  <si>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</si>
  <si>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</si>
  <si>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</si>
  <si>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</si>
  <si>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</si>
  <si>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</si>
  <si>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</si>
  <si>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</si>
  <si>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</si>
  <si>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</si>
  <si>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</si>
  <si>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</si>
  <si>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</si>
  <si>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</si>
  <si>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</si>
  <si>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</si>
  <si>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</si>
  <si>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</si>
  <si>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</si>
  <si>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</si>
  <si>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</si>
  <si>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</si>
  <si>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</si>
  <si>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</si>
  <si>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</si>
  <si>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</si>
  <si>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</si>
  <si>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</si>
  <si>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</si>
  <si>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</si>
  <si>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</si>
  <si>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</si>
  <si>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</si>
  <si>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</si>
  <si>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</si>
  <si>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</si>
  <si>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</si>
  <si>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</si>
  <si>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</si>
  <si>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</si>
  <si>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</si>
  <si>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</si>
  <si>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</si>
  <si>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</si>
  <si>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</si>
  <si>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</si>
  <si>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</si>
  <si>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</si>
  <si>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</si>
  <si>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</si>
  <si>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</si>
  <si>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</si>
  <si>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</si>
  <si>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</si>
  <si>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</si>
  <si>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</si>
  <si>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</si>
  <si>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</si>
  <si>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</si>
  <si>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</si>
  <si>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</si>
  <si>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</si>
  <si>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</si>
  <si>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</si>
  <si>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</si>
  <si>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</si>
  <si>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</si>
  <si>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</si>
  <si>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</si>
  <si>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</si>
  <si>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</si>
  <si>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</si>
  <si>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</si>
  <si>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</si>
  <si>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</si>
  <si>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</si>
  <si>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</si>
  <si>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</si>
  <si>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</si>
  <si>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</si>
  <si>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</si>
  <si>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</si>
  <si>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</si>
  <si>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</si>
  <si>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</si>
  <si>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</si>
  <si>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</si>
  <si>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</si>
  <si>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</si>
  <si>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</si>
  <si>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</si>
  <si>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</si>
  <si>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</si>
  <si>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</si>
  <si>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</si>
  <si>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</si>
  <si>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</si>
  <si>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</si>
  <si>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</si>
  <si>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</si>
  <si>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</si>
  <si>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</si>
  <si>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</si>
  <si>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</si>
  <si>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</si>
  <si>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</si>
  <si>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</si>
  <si>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</si>
  <si>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</si>
  <si>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</si>
  <si>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</si>
  <si>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</si>
  <si>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</si>
  <si>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</si>
  <si>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</si>
  <si>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</si>
  <si>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</si>
  <si>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</si>
  <si>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</si>
  <si>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</si>
  <si>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</si>
  <si>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</si>
  <si>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</si>
  <si>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</si>
  <si>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</si>
  <si>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</si>
  <si>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</si>
  <si>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</si>
  <si>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</si>
  <si>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</si>
  <si>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</si>
  <si>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</si>
  <si>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</si>
  <si>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</si>
  <si>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</si>
  <si>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</si>
  <si>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</si>
  <si>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</si>
  <si>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</si>
  <si>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</si>
  <si>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</si>
  <si>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</si>
  <si>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</si>
  <si>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</si>
  <si>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</si>
  <si>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</si>
  <si>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</si>
  <si>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</si>
  <si>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</si>
  <si>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</si>
  <si>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</si>
  <si>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</si>
  <si>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</si>
  <si>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</si>
  <si>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</si>
  <si>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</si>
  <si>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</si>
  <si>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</si>
  <si>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</si>
  <si>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</si>
  <si>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</si>
  <si>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</si>
  <si>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</si>
  <si>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</si>
  <si>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</si>
  <si>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</si>
  <si>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</si>
  <si>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</si>
  <si>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</si>
  <si>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</si>
  <si>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</si>
  <si>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</si>
  <si>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</si>
  <si>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</si>
  <si>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</si>
  <si>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</si>
  <si>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</si>
  <si>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</si>
  <si>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</si>
  <si>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</si>
  <si>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</si>
  <si>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</si>
  <si>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</si>
  <si>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</si>
  <si>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</si>
  <si>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</si>
  <si>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</si>
  <si>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</si>
  <si>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</si>
  <si>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</si>
  <si>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</si>
  <si>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</si>
  <si>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</si>
  <si>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</si>
  <si>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</si>
  <si>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</si>
  <si>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</si>
  <si>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</si>
  <si>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</si>
  <si>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</si>
  <si>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</si>
  <si>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</si>
  <si>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</si>
  <si>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</si>
  <si>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</si>
  <si>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</si>
  <si>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</si>
  <si>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</si>
  <si>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</si>
  <si>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</si>
  <si>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</si>
  <si>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</si>
  <si>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</si>
  <si>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</si>
  <si>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</si>
  <si>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</si>
  <si>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</si>
  <si>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</si>
  <si>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</si>
  <si>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</si>
  <si>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</si>
  <si>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</si>
  <si>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</si>
  <si>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</si>
  <si>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</si>
  <si>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</si>
  <si>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</si>
  <si>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</si>
  <si>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</si>
  <si>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</si>
  <si>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</si>
  <si>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</si>
  <si>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</si>
  <si>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</si>
  <si>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</si>
  <si>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</si>
  <si>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</si>
  <si>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</si>
  <si>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</si>
  <si>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</si>
  <si>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</si>
  <si>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</si>
  <si>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</si>
  <si>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</si>
  <si>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</si>
  <si>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</si>
  <si>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</si>
  <si>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</si>
  <si>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</si>
  <si>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</si>
  <si>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</si>
  <si>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</si>
  <si>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</si>
  <si>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</si>
  <si>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</si>
  <si>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</si>
  <si>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</si>
  <si>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</si>
  <si>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</si>
  <si>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</si>
  <si>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</si>
  <si>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</si>
  <si>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</si>
  <si>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</si>
  <si>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</si>
  <si>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</si>
  <si>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</si>
  <si>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</si>
  <si>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</si>
  <si>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</si>
  <si>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</si>
  <si>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</si>
  <si>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</si>
  <si>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</si>
  <si>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</si>
  <si>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</si>
  <si>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</si>
  <si>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</si>
  <si>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</si>
  <si>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</si>
  <si>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</si>
  <si>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</si>
  <si>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</si>
  <si>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</si>
  <si>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</si>
  <si>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</si>
  <si>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</si>
  <si>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</si>
  <si>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</si>
  <si>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</si>
  <si>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</si>
  <si>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</si>
  <si>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</si>
  <si>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</si>
  <si>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</si>
  <si>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</si>
  <si>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</si>
  <si>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</si>
  <si>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</si>
  <si>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</si>
  <si>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</si>
  <si>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</si>
  <si>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</si>
  <si>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</si>
  <si>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</si>
  <si>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</si>
  <si>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</si>
  <si>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</si>
  <si>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</si>
  <si>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</si>
  <si>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</si>
  <si>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</si>
  <si>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</si>
  <si>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</si>
  <si>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</si>
  <si>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</si>
  <si>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</si>
  <si>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</si>
  <si>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</si>
  <si>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</si>
  <si>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</si>
  <si>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</si>
  <si>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</si>
  <si>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</si>
  <si>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</si>
  <si>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</si>
  <si>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</si>
  <si>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</si>
  <si>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</si>
  <si>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</si>
  <si>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</si>
  <si>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</si>
  <si>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</si>
  <si>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</si>
  <si>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</si>
  <si>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</si>
  <si>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</si>
  <si>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</si>
  <si>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</si>
  <si>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</si>
  <si>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</si>
  <si>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</si>
  <si>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</si>
  <si>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</si>
  <si>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</si>
  <si>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</si>
  <si>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</si>
  <si>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</si>
  <si>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</si>
  <si>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</si>
  <si>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</si>
  <si>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</si>
  <si>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</si>
  <si>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</si>
  <si>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</si>
  <si>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</si>
  <si>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</si>
  <si>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</si>
  <si>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</si>
  <si>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</si>
  <si>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</si>
  <si>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</si>
  <si>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</si>
  <si>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</si>
  <si>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</si>
  <si>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</si>
  <si>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</si>
  <si>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</si>
  <si>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</si>
  <si>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</si>
  <si>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</si>
  <si>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</si>
  <si>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</si>
  <si>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</si>
  <si>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</si>
  <si>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</si>
  <si>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</si>
  <si>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</si>
  <si>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</si>
  <si>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</si>
  <si>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</si>
  <si>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</si>
  <si>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</si>
  <si>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</si>
  <si>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</si>
  <si>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</si>
  <si>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</si>
  <si>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</si>
  <si>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</si>
  <si>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</si>
  <si>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</si>
  <si>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</si>
  <si>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</si>
  <si>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</si>
  <si>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</si>
  <si>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</si>
  <si>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</si>
  <si>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</si>
  <si>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</si>
  <si>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</si>
  <si>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</si>
  <si>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</si>
  <si>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</si>
  <si>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</si>
  <si>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</si>
  <si>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</si>
  <si>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</si>
  <si>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</si>
  <si>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</si>
  <si>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</si>
  <si>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</si>
  <si>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</si>
  <si>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</si>
  <si>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</si>
  <si>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</si>
  <si>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</si>
  <si>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</si>
  <si>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</si>
  <si>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</si>
  <si>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</si>
  <si>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</si>
  <si>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</si>
  <si>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</si>
  <si>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</si>
  <si>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</si>
  <si>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</si>
  <si>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</si>
  <si>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</si>
  <si>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</si>
  <si>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</si>
  <si>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</si>
  <si>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</si>
  <si>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</si>
  <si>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</si>
  <si>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</si>
  <si>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</si>
  <si>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</si>
  <si>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</si>
  <si>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</si>
  <si>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</si>
  <si>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</si>
  <si>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</si>
  <si>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</si>
  <si>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</si>
  <si>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</si>
  <si>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</si>
  <si>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</si>
  <si>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</si>
  <si>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</si>
  <si>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</si>
  <si>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</si>
  <si>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</si>
  <si>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</si>
  <si>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</si>
  <si>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</si>
  <si>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</si>
  <si>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</si>
  <si>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</si>
  <si>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</si>
  <si>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</si>
  <si>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</si>
  <si>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</si>
  <si>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</si>
  <si>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</si>
  <si>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</si>
  <si>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</si>
  <si>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</si>
  <si>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</si>
  <si>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</si>
  <si>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</si>
  <si>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</si>
  <si>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</si>
  <si>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</si>
  <si>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</si>
  <si>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</si>
  <si>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</si>
  <si>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</si>
  <si>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</si>
  <si>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</si>
  <si>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</si>
  <si>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</si>
  <si>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</si>
  <si>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</si>
  <si>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</si>
  <si>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</si>
  <si>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</si>
  <si>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</si>
  <si>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</si>
  <si>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</si>
  <si>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</si>
  <si>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</si>
  <si>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</si>
  <si>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</si>
  <si>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</si>
  <si>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</si>
  <si>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</si>
  <si>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</si>
  <si>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</si>
  <si>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</si>
  <si>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</si>
  <si>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</si>
  <si>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</si>
  <si>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</si>
  <si>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</si>
  <si>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</si>
  <si>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</si>
  <si>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</si>
  <si>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</si>
  <si>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</si>
  <si>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</si>
  <si>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</si>
  <si>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</si>
  <si>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</si>
  <si>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</si>
  <si>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</si>
  <si>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</si>
  <si>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</si>
  <si>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</si>
  <si>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</si>
  <si>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</si>
  <si>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</si>
  <si>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</si>
  <si>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</si>
  <si>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</si>
  <si>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</si>
  <si>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</si>
  <si>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</si>
  <si>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</si>
  <si>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</si>
  <si>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</si>
  <si>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</si>
  <si>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</si>
  <si>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</si>
  <si>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</si>
  <si>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</si>
  <si>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</si>
  <si>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</si>
  <si>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</si>
  <si>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</si>
  <si>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</si>
  <si>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</si>
  <si>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</si>
  <si>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</si>
  <si>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</si>
  <si>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</si>
  <si>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</si>
  <si>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</si>
  <si>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</si>
  <si>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</si>
  <si>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</si>
  <si>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</si>
  <si>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</si>
  <si>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</si>
  <si>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</si>
  <si>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</si>
  <si>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</si>
  <si>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</si>
  <si>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</si>
  <si>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</si>
  <si>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</si>
  <si>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</si>
  <si>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</si>
  <si>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</si>
  <si>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</si>
  <si>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</si>
  <si>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</si>
  <si>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</si>
  <si>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</si>
  <si>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</si>
  <si>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</si>
  <si>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</si>
  <si>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</si>
  <si>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</si>
  <si>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</si>
  <si>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</si>
  <si>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</si>
  <si>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</si>
  <si>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</si>
  <si>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</si>
  <si>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</si>
  <si>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</si>
  <si>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</si>
  <si>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</si>
  <si>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</si>
  <si>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</si>
  <si>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</si>
  <si>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</si>
  <si>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</si>
  <si>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</si>
  <si>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</si>
  <si>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</si>
  <si>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</si>
  <si>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</si>
  <si>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</si>
  <si>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</si>
  <si>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</si>
  <si>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</si>
  <si>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</si>
  <si>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</si>
  <si>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</si>
  <si>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</si>
  <si>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</si>
  <si>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</si>
  <si>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</si>
  <si>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</si>
  <si>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</si>
  <si>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</si>
  <si>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</si>
  <si>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</si>
  <si>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</si>
  <si>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</si>
  <si>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</si>
  <si>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</si>
  <si>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</si>
  <si>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</si>
  <si>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</si>
  <si>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</si>
  <si>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</si>
  <si>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</si>
  <si>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</si>
  <si>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</si>
  <si>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</si>
  <si>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</si>
  <si>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</si>
  <si>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</si>
  <si>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</si>
  <si>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</si>
  <si>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</si>
  <si>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</si>
  <si>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</si>
  <si>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</si>
  <si>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</si>
  <si>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</si>
  <si>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</si>
  <si>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</si>
  <si>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</si>
  <si>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</si>
  <si>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</si>
  <si>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</si>
  <si>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</si>
  <si>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</si>
  <si>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</si>
  <si>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</si>
  <si>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</si>
  <si>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</si>
  <si>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</si>
  <si>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</si>
  <si>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</si>
  <si>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</si>
  <si>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</si>
  <si>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</si>
  <si>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</si>
  <si>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</si>
  <si>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</si>
  <si>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</si>
  <si>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</si>
  <si>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</si>
  <si>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</si>
  <si>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</si>
  <si>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</si>
  <si>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</si>
  <si>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</si>
  <si>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</si>
  <si>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</si>
  <si>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</si>
  <si>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</si>
  <si>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</si>
  <si>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</si>
  <si>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</si>
  <si>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</si>
  <si>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</si>
  <si>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</si>
  <si>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</si>
  <si>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</si>
  <si>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</si>
  <si>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</si>
  <si>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</si>
  <si>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</si>
  <si>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</si>
  <si>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</si>
  <si>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</si>
  <si>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</si>
  <si>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</si>
  <si>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</si>
  <si>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</si>
  <si>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</si>
  <si>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</si>
  <si>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</si>
  <si>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</si>
  <si>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</si>
  <si>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</si>
  <si>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</si>
  <si>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</si>
  <si>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</si>
  <si>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</si>
  <si>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</si>
  <si>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</si>
  <si>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</si>
  <si>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</si>
  <si>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</si>
  <si>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</si>
  <si>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</si>
  <si>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</si>
  <si>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</si>
  <si>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</si>
  <si>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</si>
  <si>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</si>
  <si>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</si>
  <si>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</si>
  <si>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</si>
  <si>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</si>
  <si>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</si>
  <si>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</si>
  <si>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</si>
  <si>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</si>
  <si>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</si>
  <si>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</si>
  <si>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</si>
  <si>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</si>
  <si>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</si>
  <si>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</si>
  <si>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</si>
  <si>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</si>
  <si>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</si>
  <si>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</si>
  <si>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</si>
  <si>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</si>
  <si>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</si>
  <si>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</si>
  <si>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</si>
  <si>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</si>
  <si>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</si>
  <si>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</si>
  <si>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</si>
  <si>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</si>
  <si>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</si>
  <si>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</si>
  <si>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</si>
  <si>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</si>
  <si>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</si>
  <si>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</si>
  <si>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</si>
  <si>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</si>
  <si>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</si>
  <si>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</si>
  <si>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</si>
  <si>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</si>
  <si>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</si>
  <si>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</si>
  <si>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</si>
  <si>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</si>
  <si>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</si>
  <si>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</si>
  <si>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</si>
  <si>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</si>
  <si>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</si>
  <si>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</si>
  <si>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</si>
  <si>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</si>
  <si>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</si>
  <si>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</si>
  <si>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</si>
  <si>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</si>
  <si>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</si>
  <si>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</si>
  <si>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</si>
  <si>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</si>
  <si>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</si>
  <si>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</si>
  <si>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</si>
  <si>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</si>
  <si>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</si>
  <si>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</si>
  <si>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</si>
  <si>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</si>
  <si>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</si>
  <si>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</si>
  <si>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</si>
  <si>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</si>
  <si>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</si>
  <si>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</si>
  <si>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</si>
  <si>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</si>
  <si>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</si>
  <si>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</si>
  <si>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</si>
  <si>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</si>
  <si>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</si>
  <si>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</si>
  <si>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</si>
  <si>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</si>
  <si>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</si>
  <si>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</si>
  <si>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</si>
  <si>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</si>
  <si>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</si>
  <si>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</si>
  <si>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</si>
  <si>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</si>
  <si>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</si>
  <si>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</si>
  <si>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</si>
  <si>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</si>
  <si>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</si>
  <si>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</si>
  <si>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</si>
  <si>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</si>
  <si>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</si>
  <si>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</si>
  <si>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</si>
  <si>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</si>
  <si>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</si>
  <si>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</si>
  <si>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</si>
  <si>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</si>
  <si>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</si>
  <si>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</si>
  <si>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</si>
  <si>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</si>
  <si>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</si>
  <si>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</si>
  <si>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</si>
  <si>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</si>
  <si>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</si>
  <si>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</si>
  <si>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</si>
  <si>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</si>
  <si>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</si>
  <si>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</si>
  <si>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</si>
  <si>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</si>
  <si>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</si>
  <si>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</si>
  <si>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</si>
  <si>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</si>
  <si>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</si>
  <si>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</si>
  <si>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</si>
  <si>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</si>
  <si>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</si>
  <si>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</si>
  <si>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</si>
  <si>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</si>
  <si>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</si>
  <si>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</si>
  <si>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</si>
  <si>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</si>
  <si>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</si>
  <si>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</si>
  <si>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</si>
  <si>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</si>
  <si>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</si>
  <si>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</si>
  <si>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</si>
  <si>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</si>
  <si>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</si>
  <si>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</si>
  <si>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</si>
  <si>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</si>
  <si>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</si>
  <si>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</si>
  <si>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</si>
  <si>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</si>
  <si>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</si>
  <si>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</si>
  <si>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</si>
  <si>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</si>
  <si>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</si>
  <si>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</si>
  <si>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</si>
  <si>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</si>
  <si>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</si>
  <si>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</si>
  <si>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</si>
  <si>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</si>
  <si>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</si>
  <si>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</si>
  <si>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</si>
  <si>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</si>
  <si>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</si>
  <si>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</si>
  <si>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</si>
  <si>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</si>
  <si>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</si>
  <si>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</si>
  <si>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</si>
  <si>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</si>
  <si>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</si>
  <si>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</si>
  <si>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</si>
  <si>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</si>
  <si>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</si>
  <si>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</si>
  <si>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</si>
  <si>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</si>
  <si>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</si>
  <si>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</si>
  <si>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</si>
  <si>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</si>
  <si>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</si>
  <si>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</si>
  <si>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</si>
  <si>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</si>
  <si>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</si>
  <si>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</si>
  <si>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</si>
  <si>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</si>
  <si>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</si>
  <si>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</si>
  <si>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</si>
  <si>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</si>
  <si>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</si>
  <si>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</si>
  <si>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</si>
  <si>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</si>
  <si>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</si>
  <si>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</si>
  <si>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</si>
  <si>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</si>
  <si>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</si>
  <si>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</si>
  <si>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</si>
  <si>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</si>
  <si>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</si>
  <si>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</si>
  <si>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</si>
  <si>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</si>
  <si>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</si>
  <si>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</si>
  <si>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</si>
  <si>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</si>
  <si>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</si>
  <si>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</si>
  <si>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</si>
  <si>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</si>
  <si>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</si>
  <si>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</si>
  <si>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</si>
  <si>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</si>
  <si>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</si>
  <si>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</si>
  <si>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</si>
  <si>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</si>
  <si>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</si>
  <si>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</si>
  <si>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</si>
  <si>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</si>
  <si>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</si>
  <si>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</si>
  <si>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</si>
  <si>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</si>
  <si>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</si>
  <si>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</si>
  <si>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</si>
  <si>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</si>
  <si>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</si>
  <si>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</si>
  <si>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</si>
  <si>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</si>
  <si>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</si>
  <si>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</si>
  <si>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</si>
  <si>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</si>
  <si>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</si>
  <si>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</si>
  <si>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</si>
  <si>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</si>
  <si>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</si>
  <si>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</si>
  <si>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</si>
  <si>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</si>
  <si>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</si>
  <si>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</si>
  <si>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</si>
  <si>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</si>
  <si>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</si>
  <si>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</si>
  <si>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</si>
  <si>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</si>
  <si>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</si>
  <si>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</si>
  <si>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</si>
  <si>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</si>
  <si>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</si>
  <si>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</si>
  <si>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</si>
  <si>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</si>
  <si>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</si>
  <si>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</si>
  <si>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</si>
  <si>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</si>
  <si>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</si>
  <si>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</si>
  <si>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</si>
  <si>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</si>
  <si>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</si>
  <si>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</si>
  <si>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</si>
  <si>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</si>
  <si>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</si>
  <si>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</si>
  <si>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</si>
  <si>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</si>
  <si>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</si>
  <si>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</si>
  <si>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</si>
  <si>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</si>
  <si>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</si>
  <si>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</si>
  <si>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</si>
  <si>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</si>
  <si>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</si>
  <si>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</si>
  <si>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</si>
  <si>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</si>
  <si>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</si>
  <si>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</si>
  <si>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</si>
  <si>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</si>
  <si>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</si>
  <si>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</si>
  <si>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</si>
  <si>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</si>
  <si>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</si>
  <si>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</si>
  <si>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</si>
  <si>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</si>
  <si>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</si>
  <si>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</si>
  <si>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</si>
  <si>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</si>
  <si>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</si>
  <si>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</si>
  <si>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</si>
  <si>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</si>
  <si>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</si>
  <si>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</si>
  <si>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</si>
  <si>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</si>
  <si>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</si>
  <si>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</si>
  <si>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</si>
  <si>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</si>
  <si>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</si>
  <si>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</si>
  <si>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</si>
  <si>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</si>
  <si>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</si>
  <si>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</si>
  <si>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</si>
  <si>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</si>
  <si>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</si>
  <si>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</si>
  <si>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</si>
  <si>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</si>
  <si>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</si>
  <si>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</si>
  <si>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</si>
  <si>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</si>
  <si>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</si>
  <si>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</si>
  <si>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</si>
  <si>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</si>
  <si>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</si>
  <si>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</si>
  <si>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</si>
  <si>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</si>
  <si>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</si>
  <si>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</si>
  <si>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</si>
  <si>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</si>
  <si>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</si>
  <si>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</si>
  <si>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</si>
  <si>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</si>
  <si>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</si>
  <si>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</si>
  <si>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</si>
  <si>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</si>
  <si>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</si>
  <si>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</si>
  <si>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</si>
  <si>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</si>
  <si>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</si>
  <si>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</si>
  <si>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</si>
  <si>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</si>
  <si>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</si>
  <si>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</si>
  <si>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</si>
  <si>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</si>
  <si>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</si>
  <si>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</si>
  <si>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</si>
  <si>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</si>
  <si>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</si>
  <si>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</si>
  <si>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</si>
  <si>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</si>
  <si>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</si>
  <si>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</si>
  <si>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</si>
  <si>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</si>
  <si>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</si>
  <si>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</si>
  <si>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</si>
  <si>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</si>
  <si>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</si>
  <si>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</si>
  <si>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</si>
  <si>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</si>
  <si>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</si>
  <si>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</si>
  <si>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</si>
  <si>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</si>
  <si>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</si>
  <si>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</si>
  <si>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</si>
  <si>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</si>
  <si>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</si>
  <si>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</si>
  <si>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</si>
  <si>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</si>
  <si>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</si>
  <si>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</si>
  <si>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</si>
  <si>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</si>
  <si>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</si>
  <si>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</si>
  <si>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</si>
  <si>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</si>
  <si>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</si>
  <si>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</si>
  <si>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</si>
  <si>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</si>
  <si>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</si>
  <si>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</si>
  <si>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</si>
  <si>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</si>
  <si>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</si>
  <si>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</si>
  <si>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</si>
  <si>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</si>
  <si>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</si>
  <si>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</si>
  <si>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</si>
  <si>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</si>
  <si>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</si>
  <si>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</si>
  <si>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</si>
  <si>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</si>
  <si>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</si>
  <si>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</si>
  <si>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</si>
  <si>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</si>
  <si>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</si>
  <si>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</si>
  <si>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</si>
  <si>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</si>
  <si>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</si>
  <si>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</si>
  <si>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</si>
  <si>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</si>
  <si>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</si>
  <si>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</si>
  <si>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</si>
  <si>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</si>
  <si>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</si>
  <si>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</si>
  <si>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</si>
  <si>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</si>
  <si>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</si>
  <si>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</si>
  <si>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</si>
  <si>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</si>
  <si>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</si>
  <si>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</si>
  <si>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</si>
  <si>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</si>
  <si>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</si>
  <si>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</si>
  <si>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</si>
  <si>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</si>
  <si>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</si>
  <si>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</si>
  <si>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</si>
  <si>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</si>
  <si>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</si>
  <si>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</si>
  <si>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</si>
  <si>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</si>
  <si>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</si>
  <si>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</si>
  <si>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</si>
  <si>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</si>
  <si>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</si>
  <si>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</si>
  <si>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</si>
  <si>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</si>
  <si>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</si>
  <si>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</si>
  <si>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</si>
  <si>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</si>
  <si>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</si>
  <si>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</si>
  <si>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</si>
  <si>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</si>
  <si>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</si>
  <si>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</si>
  <si>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</si>
  <si>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</si>
  <si>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</si>
  <si>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</si>
  <si>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</si>
  <si>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</si>
  <si>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</si>
  <si>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</si>
  <si>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</si>
  <si>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</si>
  <si>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</si>
  <si>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</si>
  <si>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</si>
  <si>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</si>
  <si>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</si>
  <si>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</si>
  <si>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</si>
  <si>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</si>
  <si>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</si>
  <si>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</si>
  <si>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</si>
  <si>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</si>
  <si>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</si>
  <si>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</si>
  <si>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</si>
  <si>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</si>
  <si>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</si>
  <si>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</si>
  <si>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</si>
  <si>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</si>
  <si>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</si>
  <si>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</si>
  <si>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</si>
  <si>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</si>
  <si>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</si>
  <si>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</si>
  <si>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</si>
  <si>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</si>
  <si>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</si>
  <si>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</si>
  <si>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</si>
  <si>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</si>
  <si>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</si>
  <si>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</si>
  <si>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</si>
  <si>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</si>
  <si>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</si>
  <si>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</si>
  <si>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</si>
  <si>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</si>
  <si>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</si>
  <si>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</si>
  <si>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</si>
  <si>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</si>
  <si>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</si>
  <si>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</si>
  <si>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</si>
  <si>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</si>
  <si>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</si>
  <si>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</si>
  <si>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</si>
  <si>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</si>
  <si>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</si>
  <si>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</si>
  <si>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</si>
  <si>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</si>
  <si>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</si>
  <si>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</si>
  <si>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</si>
  <si>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</si>
  <si>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</si>
  <si>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</si>
  <si>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</si>
  <si>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</si>
  <si>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</si>
  <si>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</si>
  <si>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</si>
  <si>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</si>
  <si>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</si>
  <si>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</si>
  <si>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</si>
  <si>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</si>
  <si>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</si>
  <si>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</si>
  <si>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</si>
  <si>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</si>
  <si>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</si>
  <si>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</si>
  <si>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</si>
  <si>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</si>
  <si>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</si>
  <si>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</si>
  <si>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</si>
  <si>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</si>
  <si>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</si>
  <si>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</si>
  <si>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</si>
  <si>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</si>
  <si>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</si>
  <si>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</si>
  <si>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</si>
  <si>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</si>
  <si>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</si>
  <si>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</si>
  <si>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</si>
  <si>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</si>
  <si>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</si>
  <si>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</si>
  <si>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</si>
  <si>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</si>
  <si>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</si>
  <si>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</si>
  <si>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</si>
  <si>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</si>
  <si>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</si>
  <si>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</si>
  <si>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</si>
  <si>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</si>
  <si>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</si>
  <si>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</si>
  <si>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</si>
  <si>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</si>
  <si>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</si>
  <si>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</si>
  <si>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</si>
  <si>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</si>
  <si>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</si>
  <si>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</si>
  <si>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</si>
  <si>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</si>
  <si>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</si>
  <si>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</si>
  <si>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</si>
  <si>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</si>
  <si>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</si>
  <si>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</si>
  <si>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</si>
  <si>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</si>
  <si>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</si>
  <si>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</si>
  <si>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</si>
  <si>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</si>
  <si>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</si>
  <si>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</si>
  <si>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</si>
  <si>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</si>
  <si>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</si>
  <si>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</si>
  <si>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</si>
  <si>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</si>
  <si>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</si>
  <si>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</si>
  <si>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</si>
  <si>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</si>
  <si>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</si>
  <si>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</si>
  <si>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</si>
  <si>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</si>
  <si>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</si>
  <si>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</si>
  <si>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</si>
  <si>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</si>
  <si>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</si>
  <si>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</si>
  <si>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</si>
  <si>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</si>
  <si>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</si>
  <si>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</si>
  <si>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</si>
  <si>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</si>
  <si>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</si>
  <si>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</si>
  <si>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</si>
  <si>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</si>
  <si>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</si>
  <si>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</si>
  <si>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</si>
  <si>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</si>
  <si>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</si>
  <si>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</si>
  <si>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</si>
  <si>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</si>
  <si>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</si>
  <si>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</si>
  <si>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</si>
  <si>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</si>
  <si>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</si>
  <si>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</si>
  <si>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</si>
  <si>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</si>
  <si>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</si>
  <si>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</si>
  <si>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</si>
  <si>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</si>
  <si>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</si>
  <si>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</si>
  <si>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</si>
  <si>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</si>
  <si>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</si>
  <si>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</si>
  <si>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</si>
  <si>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</si>
  <si>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</si>
  <si>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</si>
  <si>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</si>
  <si>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</si>
  <si>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</si>
  <si>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</si>
  <si>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</si>
  <si>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</si>
  <si>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</si>
  <si>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</si>
  <si>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</si>
  <si>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</si>
  <si>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</si>
  <si>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</si>
  <si>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</si>
  <si>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</si>
  <si>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</si>
  <si>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</si>
  <si>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</si>
  <si>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</si>
  <si>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</si>
  <si>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</si>
  <si>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</si>
  <si>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</si>
  <si>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</si>
  <si>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</si>
  <si>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</si>
  <si>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</si>
  <si>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</si>
  <si>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</si>
  <si>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</si>
  <si>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</si>
  <si>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</si>
  <si>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</si>
  <si>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</si>
  <si>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</si>
  <si>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</si>
  <si>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</si>
  <si>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</si>
  <si>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</si>
  <si>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</si>
  <si>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</si>
  <si>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</si>
  <si>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</si>
  <si>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</si>
  <si>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</si>
  <si>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</si>
  <si>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</si>
  <si>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</si>
  <si>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</si>
  <si>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</si>
  <si>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</si>
  <si>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</si>
  <si>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</si>
  <si>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</si>
  <si>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</si>
  <si>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</si>
  <si>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</si>
  <si>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</si>
  <si>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</si>
  <si>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</si>
  <si>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</si>
  <si>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</si>
  <si>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</si>
  <si>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</si>
  <si>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</si>
  <si>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</si>
  <si>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</si>
  <si>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</si>
  <si>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</si>
  <si>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</si>
  <si>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</si>
  <si>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</si>
  <si>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</si>
  <si>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</si>
  <si>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</si>
  <si>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</si>
  <si>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</si>
  <si>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</si>
  <si>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</si>
  <si>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</si>
  <si>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</si>
  <si>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</si>
  <si>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</si>
  <si>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</si>
  <si>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</si>
  <si>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</si>
  <si>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</si>
  <si>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</si>
  <si>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</si>
  <si>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</si>
  <si>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</si>
  <si>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</si>
  <si>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</si>
  <si>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</si>
  <si>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</si>
  <si>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</si>
  <si>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</si>
  <si>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</si>
  <si>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</si>
  <si>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</si>
  <si>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</si>
  <si>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</si>
  <si>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</si>
  <si>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</si>
  <si>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</si>
  <si>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</si>
  <si>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</si>
  <si>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</si>
  <si>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</si>
  <si>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</si>
  <si>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</si>
  <si>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</si>
  <si>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</si>
  <si>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</si>
  <si>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</si>
  <si>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</si>
  <si>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</si>
  <si>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</si>
  <si>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</si>
  <si>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</si>
  <si>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</si>
  <si>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</si>
  <si>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</si>
  <si>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</si>
  <si>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</si>
  <si>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</si>
  <si>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</si>
  <si>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</si>
  <si>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</si>
  <si>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</si>
  <si>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</si>
  <si>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</si>
  <si>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</si>
  <si>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</si>
  <si>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</si>
  <si>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</si>
  <si>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</si>
  <si>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</si>
  <si>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</si>
  <si>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</si>
  <si>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</si>
  <si>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</si>
  <si>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</si>
  <si>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</si>
  <si>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</si>
  <si>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</si>
  <si>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</si>
  <si>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</si>
  <si>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</si>
  <si>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</si>
  <si>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</si>
  <si>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</si>
  <si>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</si>
  <si>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</si>
  <si>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</si>
  <si>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</si>
  <si>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</si>
  <si>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</si>
  <si>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</si>
  <si>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</si>
  <si>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</si>
  <si>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</si>
  <si>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</si>
  <si>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</si>
  <si>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</si>
  <si>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</si>
  <si>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</si>
  <si>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</si>
  <si>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</si>
  <si>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</si>
  <si>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</si>
  <si>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</si>
  <si>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</si>
  <si>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</si>
  <si>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</si>
  <si>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</si>
  <si>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</si>
  <si>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</si>
  <si>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</si>
  <si>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</si>
  <si>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</si>
  <si>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</si>
  <si>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</si>
  <si>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</si>
  <si>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</si>
  <si>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</si>
  <si>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</si>
  <si>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</si>
  <si>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</si>
  <si>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</si>
  <si>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</si>
  <si>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</si>
  <si>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</si>
  <si>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</si>
  <si>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</si>
  <si>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</si>
  <si>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</si>
  <si>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</si>
  <si>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</si>
  <si>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</si>
  <si>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</si>
  <si>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</si>
  <si>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</si>
  <si>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</si>
  <si>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</si>
  <si>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</si>
  <si>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</si>
  <si>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</si>
  <si>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</si>
  <si>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</si>
  <si>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</si>
  <si>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</si>
  <si>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</si>
  <si>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</si>
  <si>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</si>
  <si>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</si>
  <si>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</si>
  <si>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</si>
  <si>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</si>
  <si>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</si>
  <si>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</si>
  <si>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</si>
  <si>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</si>
  <si>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</si>
  <si>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</si>
  <si>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</si>
  <si>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</si>
  <si>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</si>
  <si>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</si>
  <si>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</si>
  <si>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</si>
  <si>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</si>
  <si>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</si>
  <si>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</si>
  <si>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</si>
  <si>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</si>
  <si>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</si>
  <si>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</si>
  <si>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</si>
  <si>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</si>
  <si>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</si>
  <si>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</si>
  <si>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</si>
  <si>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</si>
  <si>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</si>
  <si>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</si>
  <si>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</si>
  <si>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</si>
  <si>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</si>
  <si>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</si>
  <si>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</si>
  <si>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</si>
  <si>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</si>
  <si>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</si>
  <si>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</si>
  <si>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</si>
  <si>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</si>
  <si>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</si>
  <si>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</si>
  <si>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</si>
  <si>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</si>
  <si>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</si>
  <si>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</si>
  <si>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</si>
  <si>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</si>
  <si>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</si>
  <si>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</si>
  <si>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</si>
  <si>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</si>
  <si>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</si>
  <si>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</si>
  <si>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</si>
  <si>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</si>
  <si>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</si>
  <si>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</si>
  <si>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</si>
  <si>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</si>
  <si>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</si>
  <si>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</si>
  <si>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</si>
  <si>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</si>
  <si>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</si>
  <si>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</si>
  <si>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</si>
  <si>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</si>
  <si>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</si>
  <si>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</si>
  <si>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</si>
  <si>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</si>
  <si>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</si>
  <si>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</si>
  <si>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</si>
  <si>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</si>
  <si>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</si>
  <si>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</si>
  <si>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</si>
  <si>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</si>
  <si>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</si>
  <si>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</si>
  <si>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</si>
  <si>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</si>
  <si>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</si>
  <si>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</si>
  <si>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</si>
  <si>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</si>
  <si>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</si>
  <si>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</si>
  <si>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</si>
  <si>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</si>
  <si>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</si>
  <si>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</si>
  <si>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</si>
  <si>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</si>
  <si>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</si>
  <si>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</si>
  <si>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</si>
  <si>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</si>
  <si>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</si>
  <si>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</si>
  <si>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</si>
  <si>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</si>
  <si>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</si>
  <si>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</si>
  <si>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</si>
  <si>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</si>
  <si>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</si>
  <si>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</si>
  <si>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</si>
  <si>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</si>
  <si>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</si>
  <si>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</si>
  <si>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</si>
  <si>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</si>
  <si>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</si>
  <si>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</si>
  <si>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</si>
  <si>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</si>
  <si>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</si>
  <si>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</si>
  <si>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</si>
  <si>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</si>
  <si>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</si>
  <si>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</si>
  <si>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</si>
  <si>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</si>
  <si>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</si>
  <si>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</si>
  <si>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</si>
  <si>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</si>
  <si>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</si>
  <si>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</si>
  <si>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</si>
  <si>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</si>
  <si>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</si>
  <si>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</si>
  <si>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</si>
  <si>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</si>
  <si>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</si>
  <si>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</si>
  <si>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</si>
  <si>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</si>
  <si>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</si>
  <si>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</si>
  <si>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</si>
  <si>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</si>
  <si>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</si>
  <si>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</si>
  <si>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</si>
  <si>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</si>
  <si>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</si>
  <si>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</si>
  <si>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</si>
  <si>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</si>
  <si>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</si>
  <si>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</si>
  <si>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</si>
  <si>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</si>
  <si>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</si>
  <si>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</si>
  <si>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</si>
  <si>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</si>
  <si>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</si>
  <si>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</si>
  <si>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</si>
  <si>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</si>
  <si>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</si>
  <si>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</si>
  <si>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</si>
  <si>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</si>
  <si>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</si>
  <si>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</si>
  <si>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</si>
  <si>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</si>
  <si>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</si>
  <si>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</si>
  <si>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</si>
  <si>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</si>
  <si>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</si>
  <si>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</si>
  <si>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</si>
  <si>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</si>
  <si>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</si>
  <si>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</si>
  <si>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</si>
  <si>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</si>
  <si>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</si>
  <si>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</si>
  <si>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</si>
  <si>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</si>
  <si>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</si>
  <si>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</si>
  <si>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</si>
  <si>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</si>
  <si>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</si>
  <si>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</si>
  <si>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</si>
  <si>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</si>
  <si>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</si>
  <si>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</si>
  <si>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</si>
  <si>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</si>
  <si>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</si>
  <si>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</si>
  <si>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</si>
  <si>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</si>
  <si>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</si>
  <si>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</si>
  <si>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</si>
  <si>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</si>
  <si>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</si>
  <si>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</si>
  <si>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</si>
  <si>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</si>
  <si>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</si>
  <si>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</si>
  <si>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</si>
  <si>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</si>
  <si>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</si>
  <si>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</si>
  <si>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</si>
  <si>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</si>
  <si>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</si>
  <si>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</si>
  <si>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</si>
  <si>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</si>
  <si>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</si>
  <si>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</si>
  <si>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</si>
  <si>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</si>
  <si>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</si>
  <si>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</si>
  <si>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</si>
  <si>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</si>
  <si>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</si>
  <si>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</si>
  <si>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</si>
  <si>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</si>
  <si>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</si>
  <si>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</si>
  <si>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</si>
  <si>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</si>
  <si>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</si>
  <si>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</si>
  <si>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</si>
  <si>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</si>
  <si>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</si>
  <si>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</si>
  <si>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</si>
  <si>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</si>
  <si>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</si>
  <si>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</si>
  <si>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</si>
  <si>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</si>
  <si>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</si>
  <si>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</si>
  <si>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</si>
  <si>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</si>
  <si>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</si>
  <si>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</si>
  <si>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</si>
  <si>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</si>
  <si>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</si>
  <si>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</si>
  <si>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</si>
  <si>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</si>
  <si>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</si>
  <si>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</si>
  <si>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</si>
  <si>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</si>
  <si>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</si>
  <si>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</si>
  <si>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</si>
  <si>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</si>
  <si>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</si>
  <si>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</si>
  <si>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</si>
  <si>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</si>
  <si>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</si>
  <si>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</si>
  <si>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</si>
  <si>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</si>
  <si>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</si>
  <si>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</si>
  <si>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</si>
  <si>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</si>
  <si>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</si>
  <si>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</si>
  <si>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</si>
  <si>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</si>
  <si>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</si>
  <si>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</si>
  <si>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</si>
  <si>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</si>
  <si>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</si>
  <si>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</si>
  <si>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</si>
  <si>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</si>
  <si>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</si>
  <si>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</si>
  <si>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</si>
  <si>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</si>
  <si>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</si>
  <si>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</si>
  <si>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</si>
  <si>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</si>
  <si>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</si>
  <si>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</si>
  <si>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</si>
  <si>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</si>
  <si>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</si>
  <si>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</si>
  <si>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</si>
  <si>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</si>
  <si>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</si>
  <si>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</si>
  <si>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</si>
  <si>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</si>
  <si>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</si>
  <si>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</si>
  <si>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</si>
  <si>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</si>
  <si>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</si>
  <si>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</si>
  <si>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</si>
  <si>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</si>
  <si>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</si>
  <si>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</si>
  <si>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</si>
  <si>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</si>
  <si>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</si>
  <si>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</si>
  <si>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</si>
  <si>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</si>
  <si>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</si>
  <si>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</si>
  <si>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</si>
  <si>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</si>
  <si>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</si>
  <si>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</si>
  <si>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</si>
  <si>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</si>
  <si>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</si>
  <si>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</si>
  <si>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</si>
  <si>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</si>
  <si>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</si>
  <si>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</si>
  <si>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</si>
  <si>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</si>
  <si>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</si>
  <si>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</si>
  <si>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</si>
  <si>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</si>
  <si>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</si>
  <si>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</si>
  <si>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</si>
  <si>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</si>
  <si>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</si>
  <si>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</si>
  <si>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</si>
  <si>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</si>
  <si>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</si>
  <si>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</si>
  <si>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</si>
  <si>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</si>
  <si>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</si>
  <si>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</si>
  <si>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</si>
  <si>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</si>
  <si>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</si>
  <si>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</si>
  <si>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</si>
  <si>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</si>
  <si>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</si>
  <si>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</si>
  <si>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</si>
  <si>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</si>
  <si>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</si>
  <si>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</si>
  <si>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</si>
  <si>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</si>
  <si>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</si>
  <si>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</si>
  <si>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</si>
  <si>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</si>
  <si>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</si>
  <si>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</si>
  <si>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</si>
  <si>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</si>
  <si>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</si>
  <si>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</si>
  <si>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</si>
  <si>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</si>
  <si>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</si>
  <si>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</si>
  <si>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</si>
  <si>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</si>
  <si>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</si>
  <si>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</si>
  <si>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</si>
  <si>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</si>
  <si>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</si>
  <si>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</si>
  <si>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</si>
  <si>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</si>
  <si>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</si>
  <si>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</si>
  <si>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</si>
  <si>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</si>
  <si>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</si>
  <si>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</si>
  <si>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</si>
  <si>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</si>
  <si>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</si>
  <si>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</si>
  <si>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</si>
  <si>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</si>
  <si>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</si>
  <si>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</si>
  <si>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</si>
  <si>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</si>
  <si>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</si>
  <si>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</si>
  <si>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</si>
  <si>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</si>
  <si>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</si>
  <si>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</si>
  <si>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</si>
  <si>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</si>
  <si>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</si>
  <si>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</si>
  <si>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</si>
  <si>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</si>
  <si>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</si>
  <si>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</si>
  <si>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</si>
  <si>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</si>
  <si>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</si>
  <si>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</si>
  <si>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</si>
  <si>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</si>
  <si>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</si>
  <si>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</si>
  <si>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</si>
  <si>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</si>
  <si>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</si>
  <si>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</si>
  <si>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</si>
  <si>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</si>
  <si>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</si>
  <si>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</si>
  <si>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</si>
  <si>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</si>
  <si>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</si>
  <si>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</si>
  <si>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</si>
  <si>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</si>
  <si>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</si>
  <si>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</si>
  <si>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</si>
  <si>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</si>
  <si>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</si>
  <si>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</si>
  <si>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</si>
  <si>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</si>
  <si>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</si>
  <si>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</si>
  <si>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</si>
  <si>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</si>
  <si>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</si>
  <si>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</si>
  <si>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</si>
  <si>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</si>
  <si>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</si>
  <si>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</si>
  <si>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</si>
  <si>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</si>
  <si>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</si>
  <si>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</si>
  <si>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</si>
  <si>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</si>
  <si>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</si>
  <si>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</si>
  <si>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</si>
  <si>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</si>
  <si>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</si>
  <si>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</si>
  <si>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</si>
  <si>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</si>
  <si>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</si>
  <si>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</si>
  <si>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</si>
  <si>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</si>
  <si>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</si>
  <si>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</si>
  <si>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</si>
  <si>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</si>
  <si>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</si>
  <si>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</si>
  <si>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</si>
  <si>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</si>
  <si>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</si>
  <si>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</si>
  <si>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</si>
  <si>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</si>
  <si>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</si>
  <si>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</si>
  <si>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</si>
  <si>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</si>
  <si>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</si>
  <si>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</si>
  <si>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</si>
  <si>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</si>
  <si>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</si>
  <si>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</si>
  <si>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</si>
  <si>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</si>
  <si>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</si>
  <si>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</si>
  <si>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</si>
  <si>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</si>
  <si>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</si>
  <si>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</si>
  <si>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</si>
  <si>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</si>
  <si>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</si>
  <si>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</si>
  <si>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</si>
  <si>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</si>
  <si>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</si>
  <si>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</si>
  <si>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</si>
  <si>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</si>
  <si>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</si>
  <si>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</si>
  <si>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</si>
  <si>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</si>
  <si>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</si>
  <si>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</si>
  <si>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</si>
  <si>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</si>
  <si>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</si>
  <si>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</si>
  <si>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</si>
  <si>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</si>
  <si>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</si>
  <si>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</si>
  <si>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</si>
  <si>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</si>
  <si>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</si>
  <si>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</si>
  <si>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</si>
  <si>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</si>
  <si>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</si>
  <si>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</si>
  <si>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</si>
  <si>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</si>
  <si>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</si>
  <si>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</si>
  <si>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</si>
  <si>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</si>
  <si>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</si>
  <si>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</si>
  <si>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</si>
  <si>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</si>
  <si>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</si>
  <si>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</si>
  <si>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</si>
  <si>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</si>
  <si>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</si>
  <si>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</si>
  <si>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</si>
  <si>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</si>
  <si>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</si>
  <si>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</si>
  <si>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</si>
  <si>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</si>
  <si>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</si>
  <si>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</si>
  <si>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</si>
  <si>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</si>
  <si>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</si>
  <si>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</si>
  <si>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</si>
  <si>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</si>
  <si>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</si>
  <si>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</si>
  <si>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</si>
  <si>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</si>
  <si>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</si>
  <si>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</si>
  <si>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</si>
  <si>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</si>
  <si>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</si>
  <si>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</si>
  <si>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</si>
  <si>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</si>
  <si>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</si>
  <si>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</si>
  <si>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</si>
  <si>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</si>
  <si>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</si>
  <si>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</si>
  <si>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</si>
  <si>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</si>
  <si>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</si>
  <si>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</si>
  <si>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</si>
  <si>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</si>
  <si>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</si>
  <si>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</si>
  <si>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</si>
  <si>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</si>
  <si>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</si>
  <si>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</si>
  <si>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</si>
  <si>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</si>
  <si>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</si>
  <si>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</si>
  <si>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</si>
  <si>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</si>
  <si>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</si>
  <si>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</si>
  <si>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</si>
  <si>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</si>
  <si>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</si>
  <si>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</si>
  <si>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</si>
  <si>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</si>
  <si>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</si>
  <si>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</si>
  <si>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</si>
  <si>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</si>
  <si>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</si>
  <si>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</si>
  <si>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</si>
  <si>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</si>
  <si>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</si>
  <si>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</si>
  <si>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</si>
  <si>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</si>
  <si>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</si>
  <si>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</si>
  <si>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</si>
  <si>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</si>
  <si>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</si>
  <si>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</si>
  <si>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</si>
  <si>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</si>
  <si>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</si>
  <si>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</si>
  <si>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</si>
  <si>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</si>
  <si>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</si>
  <si>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</si>
  <si>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</si>
  <si>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</si>
  <si>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</si>
  <si>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</si>
  <si>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</si>
  <si>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</si>
  <si>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</si>
  <si>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</si>
  <si>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</si>
  <si>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</si>
  <si>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</si>
  <si>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</si>
  <si>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</si>
  <si>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</si>
  <si>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</si>
  <si>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</si>
  <si>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</si>
  <si>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</si>
  <si>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</si>
  <si>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</si>
  <si>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</si>
  <si>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</si>
  <si>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</si>
  <si>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</si>
  <si>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</si>
  <si>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</si>
  <si>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</si>
  <si>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</si>
  <si>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</si>
  <si>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</si>
  <si>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</si>
  <si>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</si>
  <si>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</si>
  <si>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</si>
  <si>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</si>
  <si>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</si>
  <si>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</si>
  <si>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</si>
  <si>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</si>
  <si>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</si>
  <si>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</si>
  <si>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</si>
  <si>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</si>
  <si>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</si>
  <si>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</si>
  <si>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</si>
  <si>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</si>
  <si>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</si>
  <si>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</si>
  <si>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</si>
  <si>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</si>
  <si>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</si>
  <si>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</si>
  <si>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</si>
  <si>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</si>
  <si>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</si>
  <si>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</si>
  <si>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</si>
  <si>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</si>
  <si>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</si>
  <si>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</si>
  <si>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</si>
  <si>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</si>
  <si>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</si>
  <si>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</si>
  <si>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</si>
  <si>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</si>
  <si>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</si>
  <si>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</si>
  <si>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</si>
  <si>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</si>
  <si>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</si>
  <si>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</si>
  <si>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</si>
  <si>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</si>
  <si>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</si>
  <si>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</si>
  <si>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</si>
  <si>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</si>
  <si>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</si>
  <si>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</si>
  <si>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</si>
  <si>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</si>
  <si>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</si>
  <si>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</si>
  <si>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</si>
  <si>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</si>
  <si>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</si>
  <si>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</si>
  <si>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</si>
  <si>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</si>
  <si>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</si>
  <si>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</si>
  <si>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</si>
  <si>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</si>
  <si>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</si>
  <si>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</si>
  <si>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</si>
  <si>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</si>
  <si>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</si>
  <si>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</si>
  <si>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</si>
  <si>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</si>
  <si>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</si>
  <si>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</si>
  <si>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</si>
  <si>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</si>
  <si>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</si>
  <si>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</si>
  <si>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</si>
  <si>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</si>
  <si>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</si>
  <si>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</si>
  <si>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</si>
  <si>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</si>
  <si>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</si>
  <si>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</si>
  <si>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</si>
  <si>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</si>
  <si>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</si>
  <si>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</si>
  <si>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</si>
  <si>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</si>
  <si>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</si>
  <si>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</si>
  <si>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</si>
  <si>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</si>
  <si>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</si>
  <si>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</si>
  <si>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</si>
  <si>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</si>
  <si>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</si>
  <si>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</si>
  <si>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</si>
  <si>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</si>
  <si>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</si>
  <si>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</si>
  <si>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</si>
  <si>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</si>
  <si>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</si>
  <si>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</si>
  <si>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</si>
  <si>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</si>
  <si>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</si>
  <si>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</si>
  <si>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</si>
  <si>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</si>
  <si>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</si>
  <si>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</si>
  <si>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</si>
  <si>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</si>
  <si>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</si>
  <si>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</si>
  <si>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</si>
  <si>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</si>
  <si>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</si>
  <si>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</si>
  <si>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</si>
  <si>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</si>
  <si>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</si>
  <si>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</si>
  <si>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</si>
  <si>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</si>
  <si>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</si>
  <si>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</si>
  <si>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</si>
  <si>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</si>
  <si>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</si>
  <si>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</si>
  <si>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</si>
  <si>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</si>
  <si>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</si>
  <si>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</si>
  <si>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</si>
  <si>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</si>
  <si>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</si>
  <si>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</si>
  <si>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</si>
  <si>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</si>
  <si>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</si>
  <si>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</si>
  <si>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</si>
  <si>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</si>
  <si>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</si>
  <si>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</si>
  <si>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</si>
  <si>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</si>
  <si>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</si>
  <si>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</si>
  <si>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</si>
  <si>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</si>
  <si>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</si>
  <si>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</si>
  <si>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</si>
  <si>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</si>
  <si>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</si>
  <si>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</si>
  <si>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</si>
  <si>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</si>
  <si>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</si>
  <si>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</si>
  <si>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</si>
  <si>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</si>
  <si>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</si>
  <si>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</si>
  <si>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</si>
  <si>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</si>
  <si>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</si>
  <si>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</si>
  <si>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</si>
  <si>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</si>
  <si>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</si>
  <si>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</si>
  <si>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</si>
  <si>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</si>
  <si>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</si>
  <si>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</si>
  <si>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</si>
  <si>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</si>
  <si>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</si>
  <si>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</si>
  <si>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</si>
  <si>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</si>
  <si>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</si>
  <si>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</si>
  <si>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</si>
  <si>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</si>
  <si>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</si>
  <si>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</si>
  <si>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</si>
  <si>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</si>
  <si>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</si>
  <si>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</si>
  <si>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</si>
  <si>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</si>
  <si>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</si>
  <si>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</si>
  <si>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</si>
  <si>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</si>
  <si>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</si>
  <si>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</si>
  <si>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</si>
  <si>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</si>
  <si>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</si>
  <si>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</si>
  <si>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</si>
  <si>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</si>
  <si>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</si>
  <si>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</si>
  <si>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</si>
  <si>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</si>
  <si>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</si>
  <si>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</si>
  <si>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</si>
  <si>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</si>
  <si>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</si>
  <si>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</si>
  <si>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</si>
  <si>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</si>
  <si>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</si>
  <si>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</si>
  <si>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</si>
  <si>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</si>
  <si>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</si>
  <si>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</si>
  <si>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</si>
  <si>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</si>
  <si>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</si>
  <si>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</si>
  <si>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</si>
  <si>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</si>
  <si>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</si>
  <si>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</si>
  <si>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</si>
  <si>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</si>
  <si>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</si>
  <si>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</si>
  <si>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</si>
  <si>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</si>
  <si>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</si>
  <si>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</si>
  <si>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</si>
  <si>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</si>
  <si>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</si>
  <si>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</si>
  <si>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</si>
  <si>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</si>
  <si>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</si>
  <si>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</si>
  <si>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</si>
  <si>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</si>
  <si>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</si>
  <si>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</si>
  <si>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</si>
  <si>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</si>
  <si>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</si>
  <si>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</si>
  <si>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</si>
  <si>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</si>
  <si>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</si>
  <si>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</si>
  <si>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</si>
  <si>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</si>
  <si>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</si>
  <si>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</si>
  <si>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</si>
  <si>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</si>
  <si>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</si>
  <si>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</si>
  <si>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</si>
  <si>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</si>
  <si>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</si>
  <si>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</si>
  <si>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</si>
  <si>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</si>
  <si>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</si>
  <si>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</si>
  <si>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</si>
  <si>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</si>
  <si>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</si>
  <si>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</si>
  <si>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</si>
  <si>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</si>
  <si>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</si>
  <si>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</si>
  <si>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</si>
  <si>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</si>
  <si>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</si>
  <si>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</si>
  <si>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</si>
  <si>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</si>
  <si>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</si>
  <si>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</si>
  <si>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</si>
  <si>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</si>
  <si>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</si>
  <si>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</si>
  <si>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</si>
  <si>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</si>
  <si>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</si>
  <si>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</si>
  <si>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</si>
  <si>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</si>
  <si>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</si>
  <si>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</si>
  <si>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</si>
  <si>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</si>
  <si>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</si>
  <si>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</si>
  <si>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</si>
  <si>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</si>
  <si>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</si>
  <si>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</si>
  <si>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</si>
  <si>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</si>
  <si>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</si>
  <si>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</si>
  <si>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</si>
  <si>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</si>
  <si>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</si>
  <si>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</si>
  <si>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</si>
  <si>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</si>
  <si>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</si>
  <si>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</si>
  <si>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</si>
  <si>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</si>
  <si>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</si>
  <si>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</si>
  <si>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</si>
  <si>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</si>
  <si>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</si>
  <si>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</si>
  <si>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</si>
  <si>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</si>
  <si>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</si>
  <si>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</si>
  <si>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</si>
  <si>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</si>
  <si>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</si>
  <si>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</si>
  <si>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</si>
  <si>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</si>
  <si>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</si>
  <si>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</si>
  <si>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</si>
  <si>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</si>
  <si>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</si>
  <si>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</si>
  <si>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</si>
  <si>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</si>
  <si>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</si>
  <si>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</si>
  <si>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</si>
  <si>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</si>
  <si>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</si>
  <si>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</si>
  <si>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</si>
  <si>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</si>
  <si>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</si>
  <si>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</si>
  <si>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</si>
  <si>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</si>
  <si>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</si>
  <si>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</si>
  <si>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</si>
  <si>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</si>
  <si>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</si>
  <si>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</si>
  <si>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</si>
  <si>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</si>
  <si>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</si>
  <si>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</si>
  <si>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</si>
  <si>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</si>
  <si>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</si>
  <si>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</si>
  <si>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</si>
  <si>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</si>
  <si>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</si>
  <si>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</si>
  <si>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</si>
  <si>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</si>
  <si>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</si>
  <si>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</si>
  <si>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</si>
  <si>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</si>
  <si>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</si>
  <si>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</si>
  <si>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</si>
  <si>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</si>
  <si>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</si>
  <si>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</si>
  <si>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</si>
  <si>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</si>
  <si>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</si>
  <si>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</si>
  <si>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</si>
  <si>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</si>
  <si>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</si>
  <si>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</si>
  <si>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</si>
  <si>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</si>
  <si>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</si>
  <si>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</si>
  <si>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</si>
  <si>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</si>
  <si>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</si>
  <si>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</si>
  <si>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</si>
  <si>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</si>
  <si>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</si>
  <si>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</si>
  <si>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</si>
  <si>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</si>
  <si>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</si>
  <si>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</si>
  <si>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</si>
  <si>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</si>
  <si>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</si>
  <si>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</si>
  <si>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</si>
  <si>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</si>
  <si>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</si>
  <si>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</si>
  <si>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</si>
  <si>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</si>
  <si>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</si>
  <si>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</si>
  <si>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</si>
  <si>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</si>
  <si>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</si>
  <si>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</si>
  <si>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</si>
  <si>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</si>
  <si>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</si>
  <si>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</si>
  <si>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</si>
  <si>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</si>
  <si>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</si>
  <si>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</si>
  <si>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</si>
  <si>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</si>
  <si>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</si>
  <si>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</si>
  <si>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</si>
  <si>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</si>
  <si>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</si>
  <si>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</si>
  <si>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</si>
  <si>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</si>
  <si>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</si>
  <si>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</si>
  <si>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</si>
  <si>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</si>
  <si>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</si>
  <si>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</si>
  <si>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</si>
  <si>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</si>
  <si>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</si>
  <si>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</si>
  <si>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</si>
  <si>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</si>
  <si>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</si>
  <si>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</si>
  <si>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</si>
  <si>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</si>
  <si>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</si>
  <si>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</si>
  <si>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</si>
  <si>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</si>
  <si>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</si>
  <si>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</si>
  <si>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</si>
  <si>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</si>
  <si>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</si>
  <si>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</si>
  <si>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</si>
  <si>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</si>
  <si>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</si>
  <si>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</si>
  <si>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</si>
  <si>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</si>
  <si>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</si>
  <si>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</si>
  <si>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</si>
  <si>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</si>
  <si>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</si>
  <si>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</si>
  <si>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</si>
  <si>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</si>
  <si>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</si>
  <si>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</si>
  <si>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</si>
  <si>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</si>
  <si>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</si>
  <si>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</si>
  <si>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</si>
  <si>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</si>
  <si>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</si>
  <si>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</si>
  <si>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</si>
  <si>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</si>
  <si>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</si>
  <si>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</si>
  <si>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</si>
  <si>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</si>
  <si>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</si>
  <si>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</si>
  <si>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</si>
  <si>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</si>
  <si>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</si>
  <si>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</si>
  <si>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</si>
  <si>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</si>
  <si>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</si>
  <si>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</si>
  <si>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</si>
  <si>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</si>
  <si>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</si>
  <si>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</si>
  <si>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</si>
  <si>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</si>
  <si>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</si>
  <si>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</si>
  <si>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</si>
  <si>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</si>
  <si>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</si>
  <si>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</si>
  <si>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</si>
  <si>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</si>
  <si>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</si>
  <si>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</si>
  <si>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</si>
  <si>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</si>
  <si>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</si>
  <si>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</si>
  <si>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</si>
  <si>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</si>
  <si>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</si>
  <si>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</si>
  <si>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</si>
  <si>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</si>
  <si>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</si>
  <si>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</si>
  <si>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</si>
  <si>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</si>
  <si>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</si>
  <si>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</si>
  <si>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</si>
  <si>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</si>
  <si>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</si>
  <si>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</si>
  <si>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</si>
  <si>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</si>
  <si>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</si>
  <si>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</si>
  <si>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</si>
  <si>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</si>
  <si>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</si>
  <si>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</si>
  <si>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</si>
  <si>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</si>
  <si>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</si>
  <si>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</si>
  <si>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</si>
  <si>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</si>
  <si>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</si>
  <si>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</si>
  <si>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</si>
  <si>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</si>
  <si>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</si>
  <si>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</si>
  <si>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</si>
  <si>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</si>
  <si>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</si>
  <si>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</si>
  <si>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</si>
  <si>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</si>
  <si>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</si>
  <si>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</si>
  <si>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</si>
  <si>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</si>
  <si>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</si>
  <si>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</si>
  <si>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</si>
  <si>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</si>
  <si>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</si>
  <si>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</si>
  <si>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</si>
  <si>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</si>
  <si>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</si>
  <si>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</si>
  <si>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</si>
  <si>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</si>
  <si>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</si>
  <si>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</si>
  <si>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</si>
  <si>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</si>
  <si>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</si>
  <si>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</si>
  <si>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</si>
  <si>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</si>
  <si>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</si>
  <si>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</si>
  <si>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</si>
  <si>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</si>
  <si>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</si>
  <si>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</si>
  <si>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</si>
  <si>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</si>
  <si>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</si>
  <si>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</si>
  <si>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</si>
  <si>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</si>
  <si>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</si>
  <si>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</si>
  <si>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</si>
  <si>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</si>
  <si>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</si>
  <si>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</si>
  <si>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</si>
  <si>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</si>
  <si>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</si>
  <si>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</si>
  <si>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</si>
  <si>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</si>
  <si>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</si>
  <si>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</si>
  <si>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</si>
  <si>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</si>
  <si>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</si>
  <si>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</si>
  <si>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</si>
  <si>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</si>
  <si>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</si>
  <si>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</si>
  <si>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</si>
  <si>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</si>
  <si>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</si>
  <si>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</si>
  <si>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</si>
  <si>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</si>
  <si>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</si>
  <si>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</si>
  <si>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</si>
  <si>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</si>
  <si>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</si>
  <si>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</si>
  <si>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</si>
  <si>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</si>
  <si>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</si>
  <si>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</si>
  <si>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</si>
  <si>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</si>
  <si>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</si>
  <si>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</si>
  <si>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</si>
  <si>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</si>
  <si>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</si>
  <si>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</si>
  <si>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</si>
  <si>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</si>
  <si>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</si>
  <si>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</si>
  <si>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</si>
  <si>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</si>
  <si>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</si>
  <si>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</si>
  <si>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</si>
  <si>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</si>
  <si>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</si>
  <si>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</si>
  <si>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</si>
  <si>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</si>
  <si>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</si>
  <si>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</si>
  <si>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</si>
  <si>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</si>
  <si>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</si>
  <si>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</si>
  <si>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</si>
  <si>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</si>
  <si>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</si>
  <si>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</si>
  <si>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</si>
  <si>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</si>
  <si>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</si>
  <si>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</si>
  <si>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</si>
  <si>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</si>
  <si>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</si>
  <si>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</si>
  <si>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</si>
  <si>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</si>
  <si>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</si>
  <si>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</si>
  <si>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</si>
  <si>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</si>
  <si>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</si>
  <si>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</si>
  <si>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</si>
  <si>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</si>
  <si>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</si>
  <si>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</si>
  <si>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</si>
  <si>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</si>
  <si>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</si>
  <si>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</si>
  <si>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</si>
  <si>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</si>
  <si>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</si>
  <si>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</si>
  <si>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</si>
  <si>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</si>
  <si>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</si>
  <si>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</si>
  <si>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</si>
  <si>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</si>
  <si>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</si>
  <si>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</si>
  <si>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</si>
  <si>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</si>
  <si>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</si>
  <si>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</si>
  <si>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</si>
  <si>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</si>
  <si>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</si>
  <si>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</si>
  <si>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</si>
  <si>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</si>
  <si>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</si>
  <si>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</si>
  <si>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</si>
  <si>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</si>
  <si>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</si>
  <si>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</si>
  <si>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</si>
  <si>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</si>
  <si>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</si>
  <si>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</si>
  <si>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</si>
  <si>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</si>
  <si>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</si>
  <si>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</si>
  <si>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</si>
  <si>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</si>
  <si>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</si>
  <si>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</si>
  <si>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</si>
  <si>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</si>
  <si>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</si>
  <si>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</si>
  <si>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</si>
  <si>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</si>
  <si>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</si>
  <si>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</si>
  <si>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</si>
  <si>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</si>
  <si>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</si>
  <si>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</si>
  <si>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</si>
  <si>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</si>
  <si>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</si>
  <si>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</si>
  <si>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</si>
  <si>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</si>
  <si>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</si>
  <si>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</si>
  <si>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</si>
  <si>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</si>
  <si>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</si>
  <si>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</si>
  <si>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</si>
  <si>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</si>
  <si>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</si>
  <si>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</si>
  <si>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</si>
  <si>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</si>
  <si>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</si>
  <si>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</si>
  <si>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</si>
  <si>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</si>
  <si>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</si>
  <si>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</si>
  <si>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</si>
  <si>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</si>
  <si>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</si>
  <si>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</si>
  <si>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</si>
  <si>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</si>
  <si>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</si>
  <si>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</si>
  <si>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</si>
  <si>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</si>
  <si>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</si>
  <si>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</si>
  <si>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</si>
  <si>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</si>
  <si>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</si>
  <si>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</si>
  <si>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</si>
  <si>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</si>
  <si>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</si>
  <si>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</si>
  <si>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</si>
  <si>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</si>
  <si>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</si>
  <si>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</si>
  <si>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</si>
  <si>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</si>
  <si>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</si>
  <si>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</si>
  <si>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</si>
  <si>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</si>
  <si>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</si>
  <si>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</si>
  <si>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</si>
  <si>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</si>
  <si>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</si>
  <si>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</si>
  <si>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</si>
  <si>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</si>
  <si>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</si>
  <si>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</si>
  <si>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</si>
  <si>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</si>
  <si>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</si>
  <si>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</si>
  <si>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</si>
  <si>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</si>
  <si>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</si>
  <si>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</si>
  <si>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</si>
  <si>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</si>
  <si>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</si>
  <si>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</si>
  <si>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</si>
  <si>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</si>
  <si>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</si>
  <si>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</si>
  <si>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</si>
  <si>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</si>
  <si>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</si>
  <si>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</si>
  <si>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</si>
  <si>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</si>
  <si>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</si>
  <si>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</si>
  <si>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</si>
  <si>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</si>
  <si>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</si>
  <si>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</si>
  <si>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</si>
  <si>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</si>
  <si>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</si>
  <si>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</si>
  <si>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</si>
  <si>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</si>
  <si>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</si>
  <si>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</si>
  <si>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</si>
  <si>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</si>
  <si>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</si>
  <si>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</si>
  <si>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</si>
  <si>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</si>
  <si>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</si>
  <si>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</si>
  <si>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</si>
  <si>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</si>
  <si>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</si>
  <si>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</si>
  <si>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</si>
  <si>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</si>
  <si>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</si>
  <si>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</si>
  <si>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</si>
  <si>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</si>
  <si>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</si>
  <si>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</si>
  <si>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</si>
  <si>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</si>
  <si>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</si>
  <si>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</si>
  <si>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</si>
  <si>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</si>
  <si>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</si>
  <si>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</si>
  <si>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</si>
  <si>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</si>
  <si>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</si>
  <si>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</si>
  <si>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</si>
  <si>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</si>
  <si>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</si>
  <si>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</si>
  <si>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</si>
  <si>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</si>
  <si>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</si>
  <si>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</si>
  <si>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</si>
  <si>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</si>
  <si>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</si>
  <si>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</si>
  <si>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</si>
  <si>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</si>
  <si>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</si>
  <si>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</si>
  <si>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</si>
  <si>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</si>
  <si>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</si>
  <si>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</si>
  <si>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</si>
  <si>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</si>
  <si>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</si>
  <si>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</si>
  <si>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</si>
  <si>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</si>
  <si>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</si>
  <si>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</si>
  <si>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</si>
  <si>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</si>
  <si>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</si>
  <si>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</si>
  <si>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</si>
  <si>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</si>
  <si>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</si>
  <si>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</si>
  <si>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</si>
  <si>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</si>
  <si>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</si>
  <si>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</si>
  <si>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</si>
  <si>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</si>
  <si>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</si>
  <si>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</si>
  <si>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</si>
  <si>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</si>
  <si>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</si>
  <si>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</si>
  <si>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</si>
  <si>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</si>
  <si>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</si>
  <si>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</si>
  <si>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</si>
  <si>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</si>
  <si>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</si>
  <si>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</si>
  <si>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</si>
  <si>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</si>
  <si>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</si>
  <si>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</si>
  <si>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</si>
  <si>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</si>
  <si>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</si>
  <si>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</si>
  <si>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</si>
  <si>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</si>
  <si>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</si>
  <si>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</si>
  <si>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</si>
  <si>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</si>
  <si>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</si>
  <si>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</si>
  <si>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</si>
  <si>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</si>
  <si>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</si>
  <si>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</si>
  <si>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</si>
  <si>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</si>
  <si>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</si>
  <si>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</si>
  <si>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</si>
  <si>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</si>
  <si>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</si>
  <si>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</si>
  <si>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</si>
  <si>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</si>
  <si>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</si>
  <si>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</si>
  <si>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</si>
  <si>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</si>
  <si>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</si>
  <si>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</si>
  <si>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</si>
  <si>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</si>
  <si>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</si>
  <si>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</si>
  <si>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</si>
  <si>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</si>
  <si>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</si>
  <si>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</si>
  <si>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</si>
  <si>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</si>
  <si>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</si>
  <si>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</si>
  <si>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</si>
  <si>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</si>
  <si>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</si>
  <si>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</si>
  <si>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</si>
  <si>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</si>
  <si>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</si>
  <si>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</si>
  <si>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</si>
  <si>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</si>
  <si>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</si>
  <si>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</si>
  <si>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</si>
  <si>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</si>
  <si>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</si>
  <si>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</si>
  <si>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</si>
  <si>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</si>
  <si>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</si>
  <si>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</si>
  <si>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</si>
  <si>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</si>
  <si>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</si>
  <si>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</si>
  <si>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</si>
  <si>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</si>
  <si>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</si>
  <si>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</si>
  <si>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</si>
  <si>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</si>
  <si>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</si>
  <si>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</si>
  <si>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</si>
  <si>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</si>
  <si>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</si>
  <si>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</si>
  <si>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</si>
  <si>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</si>
  <si>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</si>
  <si>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</si>
  <si>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</si>
  <si>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</si>
  <si>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</si>
  <si>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</si>
  <si>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</si>
  <si>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</si>
  <si>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</si>
  <si>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</si>
  <si>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</si>
  <si>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</si>
  <si>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</si>
  <si>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</si>
  <si>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</si>
  <si>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</si>
  <si>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</si>
  <si>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</si>
  <si>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</si>
  <si>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</si>
  <si>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</si>
  <si>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</si>
  <si>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</si>
  <si>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</si>
  <si>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</si>
  <si>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</si>
  <si>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</si>
  <si>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</si>
  <si>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</si>
  <si>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</si>
  <si>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</si>
  <si>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</si>
  <si>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</si>
  <si>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</si>
  <si>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</si>
  <si>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</si>
  <si>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</si>
  <si>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</si>
  <si>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</si>
  <si>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</si>
  <si>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</si>
  <si>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</si>
  <si>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</si>
  <si>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</si>
  <si>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</si>
  <si>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</si>
  <si>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</si>
  <si>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</si>
  <si>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</si>
  <si>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</si>
  <si>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</si>
  <si>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</si>
  <si>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</si>
  <si>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</si>
  <si>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</si>
  <si>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</si>
  <si>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</si>
  <si>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</si>
  <si>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</si>
  <si>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</si>
  <si>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</si>
  <si>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</si>
  <si>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</si>
  <si>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</si>
  <si>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</si>
  <si>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</si>
  <si>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</si>
  <si>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</si>
  <si>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</si>
  <si>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</si>
  <si>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</si>
  <si>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</si>
  <si>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</si>
  <si>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</si>
  <si>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</si>
  <si>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</si>
  <si>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</si>
  <si>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</si>
  <si>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</si>
  <si>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</si>
  <si>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</si>
  <si>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</si>
  <si>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</si>
  <si>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</si>
  <si>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</si>
  <si>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</si>
  <si>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</si>
  <si>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</si>
  <si>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</si>
  <si>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</si>
  <si>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</si>
  <si>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</si>
  <si>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</si>
  <si>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</si>
  <si>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</si>
  <si>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</si>
  <si>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</si>
  <si>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</si>
  <si>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</si>
  <si>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</si>
  <si>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</si>
  <si>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</si>
  <si>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</si>
  <si>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</si>
  <si>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</si>
  <si>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</si>
  <si>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</si>
  <si>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</si>
  <si>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</si>
  <si>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</si>
  <si>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</si>
  <si>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</si>
  <si>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</si>
  <si>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</si>
  <si>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</si>
  <si>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</si>
  <si>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</si>
  <si>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</si>
  <si>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</si>
  <si>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</si>
  <si>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</si>
  <si>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</si>
  <si>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</si>
  <si>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</si>
  <si>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</si>
  <si>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</si>
  <si>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</si>
  <si>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</si>
  <si>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</si>
  <si>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</si>
  <si>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</si>
  <si>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</si>
  <si>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</si>
  <si>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</si>
  <si>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</si>
  <si>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</si>
  <si>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</si>
  <si>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</si>
  <si>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</si>
  <si>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</si>
  <si>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</si>
  <si>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</si>
  <si>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</si>
  <si>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</si>
  <si>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</si>
  <si>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</si>
  <si>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</si>
  <si>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</si>
  <si>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</si>
  <si>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</si>
  <si>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</si>
  <si>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</si>
  <si>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</si>
  <si>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</si>
  <si>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</si>
  <si>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</si>
  <si>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</si>
  <si>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</si>
  <si>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</si>
  <si>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</si>
  <si>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</si>
  <si>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</si>
  <si>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</si>
  <si>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</si>
  <si>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</si>
  <si>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</si>
  <si>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</si>
  <si>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</si>
  <si>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</si>
  <si>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</si>
  <si>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</si>
  <si>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</si>
  <si>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</si>
  <si>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</si>
  <si>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</si>
  <si>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</si>
  <si>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</si>
  <si>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</si>
  <si>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</si>
  <si>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</si>
  <si>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</si>
  <si>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</si>
  <si>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</si>
  <si>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</si>
  <si>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</si>
  <si>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</si>
  <si>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</si>
  <si>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</si>
  <si>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</si>
  <si>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</si>
  <si>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</si>
  <si>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</si>
  <si>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</si>
  <si>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</si>
  <si>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</si>
  <si>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</si>
  <si>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</si>
  <si>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</si>
  <si>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</si>
  <si>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</si>
  <si>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</si>
  <si>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</si>
  <si>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</si>
  <si>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</si>
  <si>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</si>
  <si>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</si>
  <si>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</si>
  <si>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</si>
  <si>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</si>
  <si>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</si>
  <si>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</si>
  <si>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</si>
  <si>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</si>
  <si>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</si>
  <si>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</si>
  <si>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</si>
  <si>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</si>
  <si>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</si>
  <si>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</si>
  <si>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</si>
  <si>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</si>
  <si>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</si>
  <si>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</si>
  <si>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</si>
  <si>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</si>
  <si>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</si>
  <si>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</si>
  <si>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</si>
  <si>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</si>
  <si>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</si>
  <si>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</si>
  <si>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</si>
  <si>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</si>
  <si>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</si>
  <si>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</si>
  <si>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</si>
  <si>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</si>
  <si>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</si>
  <si>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</si>
  <si>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</si>
  <si>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</si>
  <si>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</si>
  <si>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</si>
  <si>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</si>
  <si>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</si>
  <si>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</si>
  <si>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</si>
  <si>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</si>
  <si>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</si>
  <si>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</si>
  <si>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</si>
  <si>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</si>
  <si>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</si>
  <si>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</si>
  <si>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</si>
  <si>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</si>
  <si>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</si>
  <si>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</si>
  <si>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</si>
  <si>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</si>
  <si>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</si>
  <si>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</si>
  <si>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</si>
  <si>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</si>
  <si>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</si>
  <si>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</si>
  <si>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</si>
  <si>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</si>
  <si>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</si>
  <si>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</si>
  <si>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</si>
  <si>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</si>
  <si>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</si>
  <si>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</si>
  <si>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</si>
  <si>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</si>
  <si>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</si>
  <si>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</si>
  <si>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</si>
  <si>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</si>
  <si>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</si>
  <si>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</si>
  <si>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</si>
  <si>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</si>
  <si>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</si>
  <si>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</si>
  <si>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</si>
  <si>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</si>
  <si>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</si>
  <si>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</si>
  <si>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</si>
  <si>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</si>
  <si>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</si>
  <si>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</si>
  <si>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</si>
  <si>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</si>
  <si>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</si>
  <si>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</si>
  <si>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</si>
  <si>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</si>
  <si>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</si>
  <si>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</si>
  <si>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</si>
  <si>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</si>
  <si>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</si>
  <si>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</si>
  <si>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</si>
  <si>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</si>
  <si>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</si>
  <si>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</si>
  <si>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</si>
  <si>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</si>
  <si>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</si>
  <si>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</si>
  <si>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</si>
  <si>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</si>
  <si>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</si>
  <si>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</si>
  <si>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</si>
  <si>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</si>
  <si>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</si>
  <si>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</si>
  <si>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</si>
  <si>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</si>
  <si>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</si>
  <si>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</si>
  <si>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</si>
  <si>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</si>
  <si>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</si>
  <si>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</si>
  <si>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</si>
  <si>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</si>
  <si>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</si>
  <si>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</si>
  <si>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</si>
  <si>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</si>
  <si>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</si>
  <si>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</si>
  <si>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</si>
  <si>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</si>
  <si>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</si>
  <si>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</si>
  <si>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</si>
  <si>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</si>
  <si>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</si>
  <si>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</si>
  <si>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</si>
  <si>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</si>
  <si>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</si>
  <si>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</si>
  <si>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</si>
  <si>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</si>
  <si>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</si>
  <si>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</si>
  <si>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</si>
  <si>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</si>
  <si>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</si>
  <si>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</si>
  <si>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</si>
  <si>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</si>
  <si>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</si>
  <si>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</si>
  <si>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</si>
  <si>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</si>
  <si>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</si>
  <si>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</si>
  <si>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</si>
  <si>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</si>
  <si>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</si>
  <si>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</si>
  <si>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</si>
  <si>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</si>
  <si>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</si>
  <si>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</si>
  <si>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</si>
  <si>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</si>
  <si>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</si>
  <si>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</si>
  <si>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</si>
  <si>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</si>
  <si>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</si>
  <si>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</si>
  <si>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</si>
  <si>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</si>
  <si>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</si>
  <si>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</si>
  <si>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</si>
  <si>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</si>
  <si>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</si>
  <si>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</si>
  <si>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</si>
  <si>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</si>
  <si>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</si>
  <si>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</si>
  <si>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</si>
  <si>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</si>
  <si>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</si>
  <si>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</si>
  <si>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</si>
  <si>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</si>
  <si>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</si>
  <si>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</si>
  <si>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</si>
  <si>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</si>
  <si>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</si>
  <si>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</si>
  <si>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</si>
  <si>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</si>
  <si>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</si>
  <si>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</si>
  <si>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</si>
  <si>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</si>
  <si>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</si>
  <si>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</si>
  <si>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</si>
  <si>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</si>
  <si>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</si>
  <si>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</si>
  <si>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</si>
  <si>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</si>
  <si>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</si>
  <si>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</si>
  <si>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</si>
  <si>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</si>
  <si>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</si>
  <si>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</si>
  <si>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</si>
  <si>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</si>
  <si>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</si>
  <si>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</si>
  <si>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</si>
  <si>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</si>
  <si>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</si>
  <si>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</si>
  <si>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</si>
  <si>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</si>
  <si>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</si>
  <si>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</si>
  <si>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</si>
  <si>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</si>
  <si>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</si>
  <si>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</si>
  <si>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</si>
  <si>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</si>
  <si>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</si>
  <si>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</si>
  <si>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</si>
  <si>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</si>
  <si>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</si>
  <si>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</si>
  <si>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</si>
  <si>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</si>
  <si>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</si>
  <si>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</si>
  <si>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</si>
  <si>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</si>
  <si>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</si>
  <si>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</si>
  <si>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</si>
  <si>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</si>
  <si>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</si>
  <si>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</si>
  <si>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</si>
  <si>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</si>
  <si>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</si>
  <si>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</si>
  <si>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</si>
  <si>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</si>
  <si>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</si>
  <si>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</si>
  <si>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</si>
  <si>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</si>
  <si>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</si>
  <si>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</si>
  <si>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</si>
  <si>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</si>
  <si>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</si>
  <si>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</si>
  <si>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</si>
  <si>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</si>
  <si>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</si>
  <si>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</si>
  <si>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</si>
  <si>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</si>
  <si>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</si>
  <si>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</si>
  <si>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</si>
  <si>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</si>
  <si>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</si>
  <si>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</si>
  <si>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</si>
  <si>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</si>
  <si>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</si>
  <si>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</si>
  <si>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</si>
  <si>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</si>
  <si>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</si>
  <si>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</si>
  <si>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</si>
  <si>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</si>
  <si>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</si>
  <si>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</si>
  <si>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</si>
  <si>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</si>
  <si>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</si>
  <si>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</si>
  <si>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</si>
  <si>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</si>
  <si>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</si>
  <si>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</si>
  <si>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</si>
  <si>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</si>
  <si>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</si>
  <si>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</si>
  <si>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</si>
  <si>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</si>
  <si>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</si>
  <si>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</si>
  <si>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</si>
  <si>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</si>
  <si>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</si>
  <si>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</si>
  <si>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</si>
  <si>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</si>
  <si>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</si>
  <si>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</si>
  <si>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</si>
  <si>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</si>
  <si>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</si>
  <si>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</si>
  <si>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</si>
  <si>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</si>
  <si>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</si>
  <si>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</si>
  <si>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</si>
  <si>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</si>
  <si>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</si>
  <si>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</si>
  <si>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</si>
  <si>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</si>
  <si>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</si>
  <si>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</si>
  <si>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</si>
  <si>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</si>
  <si>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</si>
  <si>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</si>
  <si>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</si>
  <si>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</si>
  <si>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</si>
  <si>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</si>
  <si>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</si>
  <si>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</si>
  <si>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</si>
  <si>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</si>
  <si>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</si>
  <si>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</si>
  <si>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</si>
  <si>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</si>
  <si>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</si>
  <si>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</si>
  <si>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</si>
  <si>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</si>
  <si>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</si>
  <si>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</si>
  <si>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</si>
  <si>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</si>
  <si>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</si>
  <si>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</si>
  <si>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</si>
  <si>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</si>
  <si>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</si>
  <si>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</si>
  <si>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</si>
  <si>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</si>
  <si>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</si>
  <si>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</si>
  <si>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</si>
  <si>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</si>
  <si>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</si>
  <si>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</si>
  <si>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</si>
  <si>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</si>
  <si>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</si>
  <si>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</si>
  <si>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</si>
  <si>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</si>
  <si>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</si>
  <si>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</si>
  <si>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</si>
  <si>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</si>
  <si>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</si>
  <si>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</si>
  <si>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</si>
  <si>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</si>
  <si>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</si>
  <si>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</si>
  <si>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</si>
  <si>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</si>
  <si>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</si>
  <si>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</si>
  <si>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</si>
  <si>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</si>
  <si>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</si>
  <si>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</si>
  <si>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</si>
  <si>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</si>
  <si>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</si>
  <si>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</si>
  <si>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</si>
  <si>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</si>
  <si>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</si>
  <si>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</si>
  <si>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</si>
  <si>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</si>
  <si>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</si>
  <si>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</si>
  <si>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</si>
  <si>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</si>
  <si>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</si>
  <si>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</si>
  <si>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</si>
  <si>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</si>
  <si>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</si>
  <si>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</si>
  <si>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</si>
  <si>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</si>
  <si>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</si>
  <si>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</si>
  <si>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</si>
  <si>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</si>
  <si>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</si>
  <si>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</si>
  <si>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</si>
  <si>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</si>
  <si>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</si>
  <si>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</si>
  <si>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</si>
  <si>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</si>
  <si>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</si>
  <si>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</si>
  <si>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</si>
  <si>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</si>
  <si>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</si>
  <si>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</si>
  <si>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</si>
  <si>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</si>
  <si>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</si>
  <si>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</si>
  <si>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</si>
  <si>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</si>
  <si>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</si>
  <si>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</si>
  <si>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</si>
  <si>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</si>
  <si>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</si>
  <si>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</si>
  <si>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</si>
  <si>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</si>
  <si>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</si>
  <si>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</si>
  <si>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</si>
  <si>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</si>
  <si>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</si>
  <si>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</si>
  <si>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</si>
  <si>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</si>
  <si>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</si>
  <si>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</si>
  <si>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</si>
  <si>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</si>
  <si>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</si>
  <si>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</si>
  <si>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</si>
  <si>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</si>
  <si>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</si>
  <si>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</si>
  <si>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</si>
  <si>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</si>
  <si>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</si>
  <si>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</si>
  <si>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</si>
  <si>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</si>
  <si>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</si>
  <si>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</si>
  <si>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</si>
  <si>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</si>
  <si>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</si>
  <si>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</si>
  <si>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</si>
  <si>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</si>
  <si>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</si>
  <si>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</si>
  <si>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</si>
  <si>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</si>
  <si>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</si>
  <si>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</si>
  <si>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</si>
  <si>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</si>
  <si>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</si>
  <si>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</si>
  <si>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</si>
  <si>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</si>
  <si>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</si>
  <si>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</si>
  <si>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</si>
  <si>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</si>
  <si>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</si>
  <si>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</si>
  <si>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</si>
  <si>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</si>
  <si>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</si>
  <si>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</si>
  <si>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</si>
  <si>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</si>
  <si>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</si>
  <si>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</si>
  <si>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</si>
  <si>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</si>
  <si>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</si>
  <si>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</si>
  <si>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</si>
  <si>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</si>
  <si>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</si>
  <si>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</si>
  <si>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</si>
  <si>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</si>
  <si>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</si>
  <si>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</si>
  <si>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</si>
  <si>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</si>
  <si>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</si>
  <si>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</si>
  <si>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</si>
  <si>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</si>
  <si>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</si>
  <si>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</si>
  <si>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</si>
  <si>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</si>
  <si>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</si>
  <si>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</si>
  <si>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</si>
  <si>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</si>
  <si>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</si>
  <si>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</si>
  <si>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</si>
  <si>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</si>
  <si>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</si>
  <si>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</si>
  <si>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</si>
  <si>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</si>
  <si>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</si>
  <si>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</si>
  <si>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</si>
  <si>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</si>
  <si>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</si>
  <si>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</si>
  <si>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</si>
  <si>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</si>
  <si>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</si>
  <si>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</si>
  <si>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</si>
  <si>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</si>
  <si>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</si>
  <si>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</si>
  <si>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</si>
  <si>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</si>
  <si>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</si>
  <si>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</si>
  <si>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</si>
  <si>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</si>
  <si>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</si>
  <si>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</si>
  <si>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</si>
  <si>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</si>
  <si>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</si>
  <si>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</si>
  <si>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</si>
  <si>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</si>
  <si>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</si>
  <si>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</si>
  <si>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</si>
  <si>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</si>
  <si>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</si>
  <si>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</si>
  <si>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</si>
  <si>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</si>
  <si>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</si>
  <si>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</si>
  <si>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</si>
  <si>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</si>
  <si>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</si>
  <si>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</si>
  <si>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</si>
  <si>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</si>
  <si>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</si>
  <si>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</si>
  <si>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</si>
  <si>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</si>
  <si>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</si>
  <si>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</si>
  <si>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</si>
  <si>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</si>
  <si>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</si>
  <si>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</si>
  <si>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</si>
  <si>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</si>
  <si>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</si>
  <si>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</si>
  <si>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</si>
  <si>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</si>
  <si>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</si>
  <si>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</si>
  <si>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</si>
  <si>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</si>
  <si>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</si>
  <si>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</si>
  <si>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</si>
  <si>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</si>
  <si>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</si>
  <si>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</si>
  <si>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</si>
  <si>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</si>
  <si>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</si>
  <si>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</si>
  <si>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</si>
  <si>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</si>
  <si>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</si>
  <si>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</si>
  <si>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</si>
  <si>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</si>
  <si>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</si>
  <si>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</si>
  <si>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</si>
  <si>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</si>
  <si>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</si>
  <si>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</si>
  <si>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</si>
  <si>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</si>
  <si>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</si>
  <si>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</si>
  <si>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</si>
  <si>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</si>
  <si>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</si>
  <si>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</si>
  <si>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</si>
  <si>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</si>
  <si>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</si>
  <si>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</si>
  <si>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</si>
  <si>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</si>
  <si>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</si>
  <si>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</si>
  <si>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</si>
  <si>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</si>
  <si>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</si>
  <si>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</si>
  <si>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</si>
  <si>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</si>
  <si>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</si>
  <si>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</si>
  <si>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</si>
  <si>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</si>
  <si>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</si>
  <si>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</si>
  <si>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</si>
  <si>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</si>
  <si>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</si>
  <si>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</si>
  <si>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</si>
  <si>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</si>
  <si>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</si>
  <si>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</si>
  <si>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</si>
  <si>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</si>
  <si>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</si>
  <si>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</si>
  <si>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</si>
  <si>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</si>
  <si>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</si>
  <si>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</si>
  <si>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</si>
  <si>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</si>
  <si>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</si>
  <si>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</si>
  <si>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</si>
  <si>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</si>
  <si>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</si>
  <si>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</si>
  <si>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</si>
  <si>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</si>
  <si>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</si>
  <si>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</si>
  <si>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</si>
  <si>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</si>
  <si>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</si>
  <si>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</si>
  <si>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</si>
  <si>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</si>
  <si>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</si>
  <si>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</si>
  <si>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</si>
  <si>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</si>
  <si>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</si>
  <si>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</si>
  <si>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</si>
  <si>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</si>
  <si>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</si>
  <si>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</si>
  <si>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</si>
  <si>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</si>
  <si>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</si>
  <si>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</si>
  <si>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</si>
  <si>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</si>
  <si>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</si>
  <si>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</si>
  <si>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</si>
  <si>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</si>
  <si>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</si>
  <si>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</si>
  <si>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</si>
  <si>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</si>
  <si>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</si>
  <si>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</si>
  <si>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</si>
  <si>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</si>
  <si>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</si>
  <si>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</si>
  <si>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</si>
  <si>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</si>
  <si>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</si>
  <si>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</si>
  <si>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</si>
  <si>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</si>
  <si>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</si>
  <si>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</si>
  <si>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</si>
  <si>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</si>
  <si>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</si>
  <si>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</si>
  <si>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</si>
  <si>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</si>
  <si>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</si>
  <si>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</si>
  <si>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</si>
  <si>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</si>
  <si>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</si>
  <si>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</si>
  <si>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</si>
  <si>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</si>
  <si>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</si>
  <si>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</si>
  <si>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</si>
  <si>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</si>
  <si>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</si>
  <si>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</si>
  <si>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</si>
  <si>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</si>
  <si>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</si>
  <si>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</si>
  <si>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</si>
  <si>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</si>
  <si>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</si>
  <si>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</si>
  <si>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</si>
  <si>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</si>
  <si>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</si>
  <si>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</si>
  <si>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</si>
  <si>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</si>
  <si>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</si>
  <si>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</si>
  <si>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</si>
  <si>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</si>
  <si>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</si>
  <si>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</si>
  <si>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</si>
  <si>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</si>
  <si>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</si>
  <si>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</si>
  <si>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</si>
  <si>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</si>
  <si>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</si>
  <si>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</si>
  <si>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</si>
  <si>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</si>
  <si>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</si>
  <si>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</si>
  <si>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</si>
  <si>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</si>
  <si>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</si>
  <si>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</si>
  <si>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</si>
  <si>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</si>
  <si>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</si>
  <si>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</si>
  <si>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</si>
  <si>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</si>
  <si>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</si>
  <si>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</si>
  <si>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</si>
  <si>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</si>
  <si>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</si>
  <si>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</si>
  <si>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</si>
  <si>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</si>
  <si>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</si>
  <si>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</si>
  <si>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</si>
  <si>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</si>
  <si>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</si>
  <si>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</si>
  <si>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</si>
  <si>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</si>
  <si>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</si>
  <si>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</si>
  <si>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</si>
  <si>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</si>
  <si>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</si>
  <si>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</si>
  <si>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</si>
  <si>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</si>
  <si>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</si>
  <si>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</si>
  <si>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</si>
  <si>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</si>
  <si>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</si>
  <si>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</si>
  <si>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</si>
  <si>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</si>
  <si>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</si>
  <si>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</si>
  <si>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</si>
  <si>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</si>
  <si>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</si>
  <si>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</si>
  <si>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</si>
  <si>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</si>
  <si>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</si>
  <si>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</si>
  <si>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</si>
  <si>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</si>
  <si>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</si>
  <si>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</si>
  <si>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</si>
  <si>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</si>
  <si>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</si>
  <si>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</si>
  <si>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</si>
  <si>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</si>
  <si>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</si>
  <si>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</si>
  <si>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</si>
  <si>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</si>
  <si>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</si>
  <si>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</si>
  <si>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</si>
  <si>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</si>
  <si>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</si>
  <si>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</si>
  <si>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</si>
  <si>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</si>
  <si>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</si>
  <si>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</si>
  <si>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</si>
  <si>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</si>
  <si>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</si>
  <si>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</si>
  <si>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</si>
  <si>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</si>
  <si>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</si>
  <si>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</si>
  <si>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</si>
  <si>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</si>
  <si>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</si>
  <si>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</si>
  <si>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</si>
  <si>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</si>
  <si>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</si>
  <si>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</si>
  <si>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</si>
  <si>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</si>
  <si>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</si>
  <si>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</si>
  <si>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</si>
  <si>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</si>
  <si>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</si>
  <si>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</si>
  <si>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</si>
  <si>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</si>
  <si>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</si>
  <si>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</si>
  <si>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</si>
  <si>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</si>
  <si>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</si>
  <si>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</si>
  <si>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</si>
  <si>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</si>
  <si>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</si>
  <si>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</si>
  <si>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</si>
  <si>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</si>
  <si>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</si>
  <si>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</si>
  <si>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</si>
  <si>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</si>
  <si>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</si>
  <si>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</si>
  <si>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</si>
  <si>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</si>
  <si>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</si>
  <si>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</si>
  <si>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</si>
  <si>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</si>
  <si>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</si>
  <si>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</si>
  <si>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</si>
  <si>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</si>
  <si>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</si>
  <si>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</si>
  <si>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</si>
  <si>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</si>
  <si>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</si>
  <si>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</si>
  <si>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</si>
  <si>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</si>
  <si>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</si>
  <si>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</si>
  <si>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</si>
  <si>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</si>
  <si>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</si>
  <si>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</si>
  <si>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</si>
  <si>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</si>
  <si>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</si>
  <si>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</si>
  <si>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</si>
  <si>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</si>
  <si>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</si>
  <si>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</si>
  <si>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</si>
  <si>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</si>
  <si>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</si>
  <si>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</si>
  <si>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</si>
  <si>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</si>
  <si>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</si>
  <si>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</si>
  <si>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</si>
  <si>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</si>
  <si>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</si>
  <si>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</si>
  <si>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</si>
  <si>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</si>
  <si>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</si>
  <si>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</si>
  <si>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</si>
  <si>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</si>
  <si>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</si>
  <si>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</si>
  <si>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</si>
  <si>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</si>
  <si>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</si>
  <si>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</si>
  <si>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</si>
  <si>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</si>
  <si>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</si>
  <si>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</si>
  <si>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</si>
  <si>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</si>
  <si>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</si>
  <si>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</si>
  <si>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</si>
  <si>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</si>
  <si>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</si>
  <si>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</si>
  <si>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</si>
  <si>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</si>
  <si>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</si>
  <si>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</si>
  <si>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</si>
  <si>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</si>
  <si>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</si>
  <si>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</si>
  <si>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</si>
  <si>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</si>
  <si>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</si>
  <si>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</si>
  <si>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</si>
  <si>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</si>
  <si>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</si>
  <si>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</si>
  <si>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</si>
  <si>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</si>
  <si>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</si>
  <si>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</si>
  <si>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</si>
  <si>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</si>
  <si>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</si>
  <si>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</si>
  <si>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</si>
  <si>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</si>
  <si>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</si>
  <si>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</si>
  <si>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</si>
  <si>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</si>
  <si>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</si>
  <si>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</si>
  <si>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</si>
  <si>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</si>
  <si>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</si>
  <si>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</si>
  <si>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</si>
  <si>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</si>
  <si>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</si>
  <si>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</si>
  <si>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</si>
  <si>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</si>
  <si>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</si>
  <si>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</si>
  <si>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</si>
  <si>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</si>
  <si>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</si>
  <si>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</si>
  <si>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</si>
  <si>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</si>
  <si>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</si>
  <si>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</si>
  <si>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</si>
  <si>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</si>
  <si>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</si>
  <si>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</si>
  <si>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</si>
  <si>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</si>
  <si>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</si>
  <si>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</si>
  <si>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</si>
  <si>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</si>
  <si>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</si>
  <si>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</si>
  <si>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</si>
  <si>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</si>
  <si>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</si>
  <si>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</si>
  <si>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</si>
  <si>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</si>
  <si>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</si>
  <si>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</si>
  <si>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</si>
  <si>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</si>
  <si>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</si>
  <si>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</si>
  <si>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</si>
  <si>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</si>
  <si>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</si>
  <si>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</si>
  <si>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</si>
  <si>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</si>
  <si>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</si>
  <si>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</si>
  <si>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</si>
  <si>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</si>
  <si>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</si>
  <si>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</si>
  <si>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</si>
  <si>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</si>
  <si>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</si>
  <si>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</si>
  <si>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</si>
  <si>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</si>
  <si>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</si>
  <si>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</si>
  <si>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</si>
  <si>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</si>
  <si>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</si>
  <si>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</si>
  <si>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</si>
  <si>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</si>
  <si>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</si>
  <si>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</si>
  <si>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</si>
  <si>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</si>
  <si>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</si>
  <si>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</si>
  <si>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</si>
  <si>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</si>
  <si>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</si>
  <si>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</si>
  <si>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</si>
  <si>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</si>
  <si>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</si>
  <si>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</si>
  <si>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</si>
  <si>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</si>
  <si>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</si>
  <si>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</si>
  <si>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</si>
  <si>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</si>
  <si>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</si>
  <si>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</si>
  <si>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</si>
  <si>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</si>
  <si>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</si>
  <si>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</si>
  <si>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</si>
  <si>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</si>
  <si>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</si>
  <si>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</si>
  <si>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</si>
  <si>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</si>
  <si>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</si>
  <si>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</si>
  <si>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</si>
  <si>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</si>
  <si>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</si>
  <si>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</si>
  <si>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</si>
  <si>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</si>
  <si>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</si>
  <si>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</si>
  <si>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</si>
  <si>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</si>
  <si>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</si>
  <si>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</si>
  <si>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</si>
  <si>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</si>
  <si>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</si>
  <si>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</si>
  <si>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</si>
  <si>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</si>
  <si>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</si>
  <si>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</si>
  <si>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</si>
  <si>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</si>
  <si>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</si>
  <si>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</si>
  <si>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</si>
  <si>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</si>
  <si>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</si>
  <si>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</si>
  <si>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</si>
  <si>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</si>
  <si>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</si>
  <si>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</si>
  <si>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</si>
  <si>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</si>
  <si>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</si>
  <si>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</si>
  <si>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</si>
  <si>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</si>
  <si>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</si>
  <si>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</si>
  <si>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</si>
  <si>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</si>
  <si>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</si>
  <si>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</si>
  <si>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</si>
  <si>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</si>
  <si>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</si>
  <si>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</si>
  <si>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</si>
  <si>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</si>
  <si>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</si>
  <si>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</si>
  <si>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</si>
  <si>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</si>
  <si>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</si>
  <si>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</si>
  <si>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</si>
  <si>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</si>
  <si>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</si>
  <si>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</si>
  <si>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</si>
  <si>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</si>
  <si>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</si>
  <si>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</si>
  <si>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</si>
  <si>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</si>
  <si>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</si>
  <si>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</si>
  <si>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</si>
  <si>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</si>
  <si>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</si>
  <si>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</si>
  <si>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</si>
  <si>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</si>
  <si>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</si>
  <si>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</si>
  <si>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</si>
  <si>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</si>
  <si>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</si>
  <si>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</si>
  <si>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</si>
  <si>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</si>
  <si>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</si>
  <si>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</si>
  <si>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</si>
  <si>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</si>
  <si>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</si>
  <si>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</si>
  <si>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</si>
  <si>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</si>
  <si>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</si>
  <si>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</si>
  <si>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</si>
  <si>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</si>
  <si>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</si>
  <si>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</si>
  <si>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</si>
  <si>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</si>
  <si>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</si>
  <si>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</si>
  <si>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</si>
  <si>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</si>
  <si>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</si>
  <si>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</si>
  <si>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</si>
  <si>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</si>
  <si>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</si>
  <si>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</si>
  <si>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</si>
  <si>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</si>
  <si>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</si>
  <si>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</si>
  <si>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</si>
  <si>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</si>
  <si>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</si>
  <si>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</si>
  <si>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</si>
  <si>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</si>
  <si>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</si>
  <si>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</si>
  <si>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</si>
  <si>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</si>
  <si>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</si>
  <si>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</si>
  <si>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</si>
  <si>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</si>
  <si>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</si>
  <si>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</si>
  <si>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</si>
  <si>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</si>
  <si>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</si>
  <si>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</si>
  <si>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</si>
  <si>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</si>
  <si>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</si>
  <si>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</si>
  <si>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</si>
  <si>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</si>
  <si>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</si>
  <si>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</si>
  <si>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</si>
  <si>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</si>
  <si>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</si>
  <si>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</si>
  <si>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</si>
  <si>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</si>
  <si>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</si>
  <si>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</si>
  <si>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</si>
  <si>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</si>
  <si>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</si>
  <si>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</si>
  <si>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</si>
  <si>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</si>
  <si>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</si>
  <si>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</si>
  <si>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</si>
  <si>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</si>
  <si>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</si>
  <si>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</si>
  <si>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</si>
  <si>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</si>
  <si>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</si>
  <si>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</si>
  <si>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</si>
  <si>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</si>
  <si>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</si>
  <si>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</si>
  <si>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</si>
  <si>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</si>
  <si>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</si>
  <si>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</si>
  <si>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</si>
  <si>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</si>
  <si>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</si>
  <si>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</si>
  <si>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</si>
  <si>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</si>
  <si>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</si>
  <si>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</si>
  <si>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</si>
  <si>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</si>
  <si>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</si>
  <si>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</si>
  <si>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</si>
  <si>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</si>
  <si>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</si>
  <si>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</si>
  <si>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</si>
  <si>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</si>
  <si>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</si>
  <si>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</si>
  <si>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</si>
  <si>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</si>
  <si>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</si>
  <si>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</si>
  <si>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</si>
  <si>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</si>
  <si>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</si>
  <si>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</si>
  <si>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</si>
  <si>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</si>
  <si>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</si>
  <si>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</si>
  <si>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</si>
  <si>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</si>
  <si>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</si>
  <si>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</si>
  <si>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</si>
  <si>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</si>
  <si>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</si>
  <si>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</si>
  <si>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</si>
  <si>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</si>
  <si>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</si>
  <si>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</si>
  <si>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</si>
  <si>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</si>
  <si>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</si>
  <si>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</si>
  <si>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</si>
  <si>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</si>
  <si>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</si>
  <si>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</si>
  <si>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</si>
  <si>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</si>
  <si>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</si>
  <si>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</si>
  <si>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</si>
  <si>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</si>
  <si>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</si>
  <si>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film &amp; video</t>
  </si>
  <si>
    <t>theater</t>
  </si>
  <si>
    <t>technology</t>
  </si>
  <si>
    <t>publishing</t>
  </si>
  <si>
    <t>music</t>
  </si>
  <si>
    <t>photography</t>
  </si>
  <si>
    <t>games</t>
  </si>
  <si>
    <t>food</t>
  </si>
  <si>
    <t>Percent Funded</t>
  </si>
  <si>
    <t>journalism</t>
  </si>
  <si>
    <t>television</t>
  </si>
  <si>
    <t>science fiction</t>
  </si>
  <si>
    <t>drama</t>
  </si>
  <si>
    <t>animation</t>
  </si>
  <si>
    <t>web</t>
  </si>
  <si>
    <t>wearables</t>
  </si>
  <si>
    <t>fiction</t>
  </si>
  <si>
    <t>jazz</t>
  </si>
  <si>
    <t>indie rock</t>
  </si>
  <si>
    <t>audio</t>
  </si>
  <si>
    <t>video games</t>
  </si>
  <si>
    <t>mobile games</t>
  </si>
  <si>
    <t>food trucks</t>
  </si>
  <si>
    <t>world music</t>
  </si>
  <si>
    <t>translations</t>
  </si>
  <si>
    <t>nature</t>
  </si>
  <si>
    <t>art books</t>
  </si>
  <si>
    <t>places</t>
  </si>
  <si>
    <t>pop</t>
  </si>
  <si>
    <t>faith</t>
  </si>
  <si>
    <t>photobooks</t>
  </si>
  <si>
    <t>gadgets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</si>
  <si>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</si>
  <si>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</si>
  <si>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</si>
  <si>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</si>
  <si>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</si>
  <si>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</si>
  <si>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</si>
  <si>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plays</t>
  </si>
  <si>
    <t>musical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</si>
  <si>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</si>
  <si>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</si>
  <si>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</si>
  <si>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</si>
  <si>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</si>
  <si>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</si>
  <si>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</si>
  <si>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Row Labels</t>
  </si>
  <si>
    <t>Grand Total</t>
  </si>
  <si>
    <t>Count of goal</t>
  </si>
  <si>
    <t>Column Labels</t>
  </si>
  <si>
    <t>(All)</t>
  </si>
  <si>
    <t>Average Donations</t>
  </si>
  <si>
    <t>Sub Category</t>
  </si>
  <si>
    <t>hardware</t>
  </si>
  <si>
    <t>tabletop games</t>
  </si>
  <si>
    <t>classical music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</si>
  <si>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</si>
  <si>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</si>
  <si>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</si>
  <si>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</si>
  <si>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</si>
  <si>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</si>
  <si>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</si>
  <si>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</si>
  <si>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</si>
  <si>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</si>
  <si>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</si>
  <si>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</si>
  <si>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</si>
  <si>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</si>
  <si>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</si>
  <si>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</si>
  <si>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</si>
  <si>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</si>
  <si>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</si>
  <si>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</si>
  <si>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</si>
  <si>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</si>
  <si>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</si>
  <si>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</si>
  <si>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</si>
  <si>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</si>
  <si>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</si>
  <si>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</si>
  <si>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</si>
  <si>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</si>
  <si>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</si>
  <si>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</si>
  <si>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</si>
  <si>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or equal to 50000</t>
  </si>
  <si>
    <t>35000 to 39999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</si>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</sst>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2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9-4808-A441-6F1BE486C9B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99-4808-A441-6F1BE486C9B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99-4808-A441-6F1BE486C9B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99-4808-A441-6F1BE486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079168"/>
        <c:axId val="546076216"/>
      </c:barChart>
      <c:catAx>
        <c:axId val="5460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76216"/>
        <c:crosses val="autoZero"/>
        <c:auto val="1"/>
        <c:lblAlgn val="ctr"/>
        <c:lblOffset val="100"/>
        <c:tickLblSkip val="1"/>
        <c:noMultiLvlLbl val="0"/>
      </c:catAx>
      <c:valAx>
        <c:axId val="54607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7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1-498A-84A6-B19C9ED831D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1-498A-84A6-B19C9ED831D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1-498A-84A6-B19C9ED831D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61-498A-84A6-B19C9ED83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079168"/>
        <c:axId val="546076216"/>
      </c:barChart>
      <c:catAx>
        <c:axId val="5460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76216"/>
        <c:crosses val="autoZero"/>
        <c:auto val="1"/>
        <c:lblAlgn val="ctr"/>
        <c:lblOffset val="100"/>
        <c:noMultiLvlLbl val="0"/>
      </c:catAx>
      <c:valAx>
        <c:axId val="54607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7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1-49F4-9895-9E6D7B107E4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1-49F4-9895-9E6D7B107E4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1-49F4-9895-9E6D7B107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033576"/>
        <c:axId val="546037184"/>
      </c:lineChart>
      <c:catAx>
        <c:axId val="5460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37184"/>
        <c:crosses val="autoZero"/>
        <c:auto val="1"/>
        <c:lblAlgn val="ctr"/>
        <c:lblOffset val="100"/>
        <c:noMultiLvlLbl val="0"/>
      </c:catAx>
      <c:valAx>
        <c:axId val="54603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Date Ended!PivotTable4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Date Ended'!$B$4:$B$5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Date Ended'!$B$6:$B$18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E-4B94-B125-28979F3D4613}"/>
            </c:ext>
          </c:extLst>
        </c:ser>
        <c:ser>
          <c:idx val="1"/>
          <c:order val="1"/>
          <c:tx>
            <c:strRef>
              <c:f>'Monthly Date Ended'!$C$4:$C$5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Date Ended'!$C$6:$C$18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AE-4B94-B125-28979F3D4613}"/>
            </c:ext>
          </c:extLst>
        </c:ser>
        <c:ser>
          <c:idx val="2"/>
          <c:order val="2"/>
          <c:tx>
            <c:strRef>
              <c:f>'Monthly Date Ended'!$D$4:$D$5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Date Ended'!$D$6:$D$18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AE-4B94-B125-28979F3D4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074576"/>
        <c:axId val="546073920"/>
      </c:lineChart>
      <c:catAx>
        <c:axId val="54607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73920"/>
        <c:crosses val="autoZero"/>
        <c:auto val="1"/>
        <c:lblAlgn val="ctr"/>
        <c:lblOffset val="100"/>
        <c:noMultiLvlLbl val="0"/>
      </c:catAx>
      <c:valAx>
        <c:axId val="5460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7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FD51A4-2385-4CCA-815C-BAB91F4672FF}">
  <sheetPr/>
  <sheetViews>
    <sheetView zoomScale="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177800</xdr:rowOff>
    </xdr:from>
    <xdr:to>
      <xdr:col>16</xdr:col>
      <xdr:colOff>298450</xdr:colOff>
      <xdr:row>30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9E4D6-7EF4-480D-BE39-33A38689F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177800</xdr:rowOff>
    </xdr:from>
    <xdr:to>
      <xdr:col>12</xdr:col>
      <xdr:colOff>571500</xdr:colOff>
      <xdr:row>25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375F1-8AEF-4306-8970-262295F51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00C56-BFD4-4096-936C-4F77F8AAD1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3</xdr:row>
      <xdr:rowOff>12700</xdr:rowOff>
    </xdr:from>
    <xdr:to>
      <xdr:col>12</xdr:col>
      <xdr:colOff>555625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40160-51E4-4B68-8568-1C6FBDE18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alkoby" refreshedDate="43536.918706712961" createdVersion="6" refreshedVersion="6" minRefreshableVersion="3" recordCount="4114" xr:uid="{14147A2F-C052-4DF2-853B-E68C65804A4F}">
  <cacheSource type="worksheet">
    <worksheetSource ref="A1:R4115" sheet="Past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s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alkoby" refreshedDate="43536.929230671296" createdVersion="6" refreshedVersion="6" minRefreshableVersion="3" recordCount="4114" xr:uid="{6202F868-E4DF-4780-A1A9-552994C3F5C0}">
  <cacheSource type="worksheet">
    <worksheetSource ref="A1:T4115" sheet="Past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s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AD527-4ADF-4C30-A633-B798B969C94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C9740-36DD-42BA-A480-4ED4680E012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goal" fld="3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7C3BC-359A-4D8F-A0C4-04C35D7EA77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976C2-30BE-4B39-B74D-5CCFC2941563}">
  <dimension ref="A1:F47"/>
  <sheetViews>
    <sheetView topLeftCell="A13" workbookViewId="0">
      <selection activeCell="B6" sqref="B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1.81640625" bestFit="1" customWidth="1"/>
    <col min="10" max="10" width="8.81640625" bestFit="1" customWidth="1"/>
    <col min="11" max="11" width="11.81640625" bestFit="1" customWidth="1"/>
  </cols>
  <sheetData>
    <row r="1" spans="1:6" x14ac:dyDescent="0.35">
      <c r="A1" s="6" t="s">
        <v>8223</v>
      </c>
      <c r="B1" t="s">
        <v>8359</v>
      </c>
    </row>
    <row r="2" spans="1:6" x14ac:dyDescent="0.35">
      <c r="A2" s="6" t="s">
        <v>8306</v>
      </c>
      <c r="B2" t="s">
        <v>8359</v>
      </c>
    </row>
    <row r="4" spans="1:6" x14ac:dyDescent="0.35">
      <c r="A4" s="6" t="s">
        <v>8365</v>
      </c>
      <c r="B4" s="6" t="s">
        <v>8358</v>
      </c>
    </row>
    <row r="5" spans="1:6" x14ac:dyDescent="0.35">
      <c r="A5" s="6" t="s">
        <v>8355</v>
      </c>
      <c r="B5" t="s">
        <v>8219</v>
      </c>
      <c r="C5" t="s">
        <v>8221</v>
      </c>
      <c r="D5" t="s">
        <v>8220</v>
      </c>
      <c r="E5" t="s">
        <v>8222</v>
      </c>
      <c r="F5" t="s">
        <v>8356</v>
      </c>
    </row>
    <row r="6" spans="1:6" x14ac:dyDescent="0.35">
      <c r="A6" s="7" t="s">
        <v>8320</v>
      </c>
      <c r="C6">
        <v>100</v>
      </c>
      <c r="F6">
        <v>100</v>
      </c>
    </row>
    <row r="7" spans="1:6" x14ac:dyDescent="0.35">
      <c r="A7" s="7" t="s">
        <v>8333</v>
      </c>
      <c r="D7">
        <v>20</v>
      </c>
      <c r="F7">
        <v>20</v>
      </c>
    </row>
    <row r="8" spans="1:6" x14ac:dyDescent="0.35">
      <c r="A8" s="7" t="s">
        <v>8326</v>
      </c>
      <c r="D8">
        <v>24</v>
      </c>
      <c r="F8">
        <v>24</v>
      </c>
    </row>
    <row r="9" spans="1:6" x14ac:dyDescent="0.35">
      <c r="A9" s="7" t="s">
        <v>8345</v>
      </c>
      <c r="C9">
        <v>40</v>
      </c>
      <c r="F9">
        <v>40</v>
      </c>
    </row>
    <row r="10" spans="1:6" x14ac:dyDescent="0.35">
      <c r="A10" s="7" t="s">
        <v>8364</v>
      </c>
      <c r="B10">
        <v>40</v>
      </c>
      <c r="F10">
        <v>40</v>
      </c>
    </row>
    <row r="11" spans="1:6" x14ac:dyDescent="0.35">
      <c r="A11" s="7" t="s">
        <v>8349</v>
      </c>
      <c r="B11">
        <v>180</v>
      </c>
      <c r="F11">
        <v>180</v>
      </c>
    </row>
    <row r="12" spans="1:6" x14ac:dyDescent="0.35">
      <c r="A12" s="7" t="s">
        <v>8319</v>
      </c>
      <c r="C12">
        <v>80</v>
      </c>
      <c r="F12">
        <v>80</v>
      </c>
    </row>
    <row r="13" spans="1:6" x14ac:dyDescent="0.35">
      <c r="A13" s="7" t="s">
        <v>8353</v>
      </c>
      <c r="B13">
        <v>40</v>
      </c>
      <c r="F13">
        <v>40</v>
      </c>
    </row>
    <row r="14" spans="1:6" x14ac:dyDescent="0.35">
      <c r="A14" s="7" t="s">
        <v>8336</v>
      </c>
      <c r="C14">
        <v>40</v>
      </c>
      <c r="E14">
        <v>20</v>
      </c>
      <c r="F14">
        <v>60</v>
      </c>
    </row>
    <row r="15" spans="1:6" x14ac:dyDescent="0.35">
      <c r="A15" s="7" t="s">
        <v>8323</v>
      </c>
      <c r="C15">
        <v>40</v>
      </c>
      <c r="F15">
        <v>40</v>
      </c>
    </row>
    <row r="16" spans="1:6" x14ac:dyDescent="0.35">
      <c r="A16" s="7" t="s">
        <v>8329</v>
      </c>
      <c r="C16">
        <v>120</v>
      </c>
      <c r="D16">
        <v>20</v>
      </c>
      <c r="F16">
        <v>140</v>
      </c>
    </row>
    <row r="17" spans="1:6" x14ac:dyDescent="0.35">
      <c r="A17" s="7" t="s">
        <v>8338</v>
      </c>
      <c r="C17">
        <v>20</v>
      </c>
      <c r="F17">
        <v>20</v>
      </c>
    </row>
    <row r="18" spans="1:6" x14ac:dyDescent="0.35">
      <c r="A18" s="7" t="s">
        <v>8362</v>
      </c>
      <c r="B18">
        <v>140</v>
      </c>
      <c r="F18">
        <v>140</v>
      </c>
    </row>
    <row r="19" spans="1:6" x14ac:dyDescent="0.35">
      <c r="A19" s="7" t="s">
        <v>8325</v>
      </c>
      <c r="B19">
        <v>140</v>
      </c>
      <c r="C19">
        <v>20</v>
      </c>
      <c r="F19">
        <v>160</v>
      </c>
    </row>
    <row r="20" spans="1:6" x14ac:dyDescent="0.35">
      <c r="A20" s="7" t="s">
        <v>8324</v>
      </c>
      <c r="C20">
        <v>60</v>
      </c>
      <c r="F20">
        <v>60</v>
      </c>
    </row>
    <row r="21" spans="1:6" x14ac:dyDescent="0.35">
      <c r="A21" s="7" t="s">
        <v>8343</v>
      </c>
      <c r="B21">
        <v>9</v>
      </c>
      <c r="C21">
        <v>11</v>
      </c>
      <c r="F21">
        <v>20</v>
      </c>
    </row>
    <row r="22" spans="1:6" x14ac:dyDescent="0.35">
      <c r="A22" s="7" t="s">
        <v>8352</v>
      </c>
      <c r="B22">
        <v>20</v>
      </c>
      <c r="F22">
        <v>20</v>
      </c>
    </row>
    <row r="23" spans="1:6" x14ac:dyDescent="0.35">
      <c r="A23" s="7" t="s">
        <v>8328</v>
      </c>
      <c r="C23">
        <v>40</v>
      </c>
      <c r="F23">
        <v>40</v>
      </c>
    </row>
    <row r="24" spans="1:6" x14ac:dyDescent="0.35">
      <c r="A24" s="7" t="s">
        <v>8347</v>
      </c>
      <c r="B24">
        <v>60</v>
      </c>
      <c r="C24">
        <v>60</v>
      </c>
      <c r="D24">
        <v>20</v>
      </c>
      <c r="F24">
        <v>140</v>
      </c>
    </row>
    <row r="25" spans="1:6" x14ac:dyDescent="0.35">
      <c r="A25" s="7" t="s">
        <v>8332</v>
      </c>
      <c r="C25">
        <v>20</v>
      </c>
      <c r="F25">
        <v>20</v>
      </c>
    </row>
    <row r="26" spans="1:6" x14ac:dyDescent="0.35">
      <c r="A26" s="7" t="s">
        <v>8350</v>
      </c>
      <c r="B26">
        <v>60</v>
      </c>
      <c r="F26">
        <v>60</v>
      </c>
    </row>
    <row r="27" spans="1:6" x14ac:dyDescent="0.35">
      <c r="A27" s="7" t="s">
        <v>8339</v>
      </c>
      <c r="C27">
        <v>20</v>
      </c>
      <c r="F27">
        <v>20</v>
      </c>
    </row>
    <row r="28" spans="1:6" x14ac:dyDescent="0.35">
      <c r="A28" s="7" t="s">
        <v>8337</v>
      </c>
      <c r="B28">
        <v>103</v>
      </c>
      <c r="C28">
        <v>57</v>
      </c>
      <c r="F28">
        <v>160</v>
      </c>
    </row>
    <row r="29" spans="1:6" x14ac:dyDescent="0.35">
      <c r="A29" s="7" t="s">
        <v>8334</v>
      </c>
      <c r="C29">
        <v>20</v>
      </c>
      <c r="F29">
        <v>20</v>
      </c>
    </row>
    <row r="30" spans="1:6" x14ac:dyDescent="0.35">
      <c r="A30" s="7" t="s">
        <v>8346</v>
      </c>
      <c r="B30">
        <v>694</v>
      </c>
      <c r="C30">
        <v>353</v>
      </c>
      <c r="E30">
        <v>19</v>
      </c>
      <c r="F30">
        <v>1066</v>
      </c>
    </row>
    <row r="31" spans="1:6" x14ac:dyDescent="0.35">
      <c r="A31" s="7" t="s">
        <v>8335</v>
      </c>
      <c r="B31">
        <v>40</v>
      </c>
      <c r="F31">
        <v>40</v>
      </c>
    </row>
    <row r="32" spans="1:6" x14ac:dyDescent="0.35">
      <c r="A32" s="7" t="s">
        <v>8354</v>
      </c>
      <c r="B32">
        <v>20</v>
      </c>
      <c r="F32">
        <v>20</v>
      </c>
    </row>
    <row r="33" spans="1:6" x14ac:dyDescent="0.35">
      <c r="A33" s="7" t="s">
        <v>8341</v>
      </c>
      <c r="C33">
        <v>20</v>
      </c>
      <c r="F33">
        <v>20</v>
      </c>
    </row>
    <row r="34" spans="1:6" x14ac:dyDescent="0.35">
      <c r="A34" s="7" t="s">
        <v>8351</v>
      </c>
      <c r="B34">
        <v>260</v>
      </c>
      <c r="F34">
        <v>260</v>
      </c>
    </row>
    <row r="35" spans="1:6" x14ac:dyDescent="0.35">
      <c r="A35" s="7" t="s">
        <v>8318</v>
      </c>
      <c r="D35">
        <v>40</v>
      </c>
      <c r="F35">
        <v>40</v>
      </c>
    </row>
    <row r="36" spans="1:6" x14ac:dyDescent="0.35">
      <c r="A36" s="7" t="s">
        <v>8348</v>
      </c>
      <c r="B36">
        <v>60</v>
      </c>
      <c r="F36">
        <v>60</v>
      </c>
    </row>
    <row r="37" spans="1:6" x14ac:dyDescent="0.35">
      <c r="A37" s="7" t="s">
        <v>8340</v>
      </c>
      <c r="B37">
        <v>34</v>
      </c>
      <c r="E37">
        <v>6</v>
      </c>
      <c r="F37">
        <v>40</v>
      </c>
    </row>
    <row r="38" spans="1:6" x14ac:dyDescent="0.35">
      <c r="A38" s="7" t="s">
        <v>8342</v>
      </c>
      <c r="B38">
        <v>40</v>
      </c>
      <c r="C38">
        <v>2</v>
      </c>
      <c r="D38">
        <v>18</v>
      </c>
      <c r="F38">
        <v>60</v>
      </c>
    </row>
    <row r="39" spans="1:6" x14ac:dyDescent="0.35">
      <c r="A39" s="7" t="s">
        <v>8344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5">
      <c r="A40" s="7" t="s">
        <v>8363</v>
      </c>
      <c r="B40">
        <v>80</v>
      </c>
      <c r="F40">
        <v>80</v>
      </c>
    </row>
    <row r="41" spans="1:6" x14ac:dyDescent="0.35">
      <c r="A41" s="7" t="s">
        <v>8317</v>
      </c>
      <c r="B41">
        <v>60</v>
      </c>
      <c r="F41">
        <v>60</v>
      </c>
    </row>
    <row r="42" spans="1:6" x14ac:dyDescent="0.35">
      <c r="A42" s="7" t="s">
        <v>8331</v>
      </c>
      <c r="C42">
        <v>47</v>
      </c>
      <c r="D42">
        <v>10</v>
      </c>
      <c r="F42">
        <v>57</v>
      </c>
    </row>
    <row r="43" spans="1:6" x14ac:dyDescent="0.35">
      <c r="A43" s="7" t="s">
        <v>8327</v>
      </c>
      <c r="C43">
        <v>100</v>
      </c>
      <c r="F43">
        <v>100</v>
      </c>
    </row>
    <row r="44" spans="1:6" x14ac:dyDescent="0.35">
      <c r="A44" s="7" t="s">
        <v>8322</v>
      </c>
      <c r="B44">
        <v>20</v>
      </c>
      <c r="C44">
        <v>120</v>
      </c>
      <c r="D44">
        <v>60</v>
      </c>
      <c r="F44">
        <v>200</v>
      </c>
    </row>
    <row r="45" spans="1:6" x14ac:dyDescent="0.35">
      <c r="A45" s="7" t="s">
        <v>8321</v>
      </c>
      <c r="C45">
        <v>60</v>
      </c>
      <c r="D45">
        <v>100</v>
      </c>
      <c r="F45">
        <v>160</v>
      </c>
    </row>
    <row r="46" spans="1:6" x14ac:dyDescent="0.35">
      <c r="A46" s="7" t="s">
        <v>8330</v>
      </c>
      <c r="D46">
        <v>20</v>
      </c>
      <c r="F46">
        <v>20</v>
      </c>
    </row>
    <row r="47" spans="1:6" x14ac:dyDescent="0.35">
      <c r="A47" s="7" t="s">
        <v>8356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93662-FC32-4FFC-BC1A-BBF1CE77D7EF}">
  <dimension ref="A3:F14"/>
  <sheetViews>
    <sheetView tabSelected="1" topLeftCell="A7" workbookViewId="0">
      <selection activeCell="F9" sqref="F9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9.54296875" bestFit="1" customWidth="1"/>
    <col min="8" max="8" width="12" bestFit="1" customWidth="1"/>
    <col min="9" max="9" width="19.54296875" bestFit="1" customWidth="1"/>
    <col min="10" max="10" width="16.81640625" bestFit="1" customWidth="1"/>
    <col min="11" max="11" width="24.36328125" bestFit="1" customWidth="1"/>
  </cols>
  <sheetData>
    <row r="3" spans="1:6" x14ac:dyDescent="0.35">
      <c r="A3" s="6" t="s">
        <v>8357</v>
      </c>
      <c r="B3" s="6" t="s">
        <v>8358</v>
      </c>
    </row>
    <row r="4" spans="1:6" x14ac:dyDescent="0.35">
      <c r="A4" s="6" t="s">
        <v>8355</v>
      </c>
      <c r="B4" t="s">
        <v>8219</v>
      </c>
      <c r="C4" t="s">
        <v>8221</v>
      </c>
      <c r="D4" t="s">
        <v>8220</v>
      </c>
      <c r="E4" t="s">
        <v>8222</v>
      </c>
      <c r="F4" t="s">
        <v>8356</v>
      </c>
    </row>
    <row r="5" spans="1:6" x14ac:dyDescent="0.35">
      <c r="A5" s="7" t="s">
        <v>8307</v>
      </c>
      <c r="B5">
        <v>300</v>
      </c>
      <c r="C5">
        <v>180</v>
      </c>
      <c r="D5">
        <v>40</v>
      </c>
      <c r="F5">
        <v>520</v>
      </c>
    </row>
    <row r="6" spans="1:6" x14ac:dyDescent="0.35">
      <c r="A6" s="7" t="s">
        <v>8314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35">
      <c r="A7" s="7" t="s">
        <v>8313</v>
      </c>
      <c r="B7">
        <v>80</v>
      </c>
      <c r="C7">
        <v>140</v>
      </c>
      <c r="F7">
        <v>220</v>
      </c>
    </row>
    <row r="8" spans="1:6" x14ac:dyDescent="0.35">
      <c r="A8" s="7" t="s">
        <v>8316</v>
      </c>
      <c r="D8">
        <v>24</v>
      </c>
      <c r="F8">
        <v>24</v>
      </c>
    </row>
    <row r="9" spans="1:6" x14ac:dyDescent="0.35">
      <c r="A9" s="7" t="s">
        <v>8311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35">
      <c r="A10" s="7" t="s">
        <v>8312</v>
      </c>
      <c r="B10">
        <v>103</v>
      </c>
      <c r="C10">
        <v>117</v>
      </c>
      <c r="F10">
        <v>220</v>
      </c>
    </row>
    <row r="11" spans="1:6" x14ac:dyDescent="0.35">
      <c r="A11" s="7" t="s">
        <v>8310</v>
      </c>
      <c r="B11">
        <v>80</v>
      </c>
      <c r="C11">
        <v>127</v>
      </c>
      <c r="D11">
        <v>30</v>
      </c>
      <c r="F11">
        <v>237</v>
      </c>
    </row>
    <row r="12" spans="1:6" x14ac:dyDescent="0.35">
      <c r="A12" s="7" t="s">
        <v>8309</v>
      </c>
      <c r="B12">
        <v>209</v>
      </c>
      <c r="C12">
        <v>213</v>
      </c>
      <c r="D12">
        <v>178</v>
      </c>
      <c r="F12">
        <v>600</v>
      </c>
    </row>
    <row r="13" spans="1:6" x14ac:dyDescent="0.35">
      <c r="A13" s="7" t="s">
        <v>8308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35">
      <c r="A14" s="7" t="s">
        <v>8356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6605D-46DE-492A-A745-164B48FB4838}">
  <dimension ref="A1:H13"/>
  <sheetViews>
    <sheetView topLeftCell="A11" workbookViewId="0">
      <selection activeCell="F1" activeCellId="1" sqref="A1:A13 F1:H1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35">
      <c r="A2" s="10" t="s">
        <v>8389</v>
      </c>
      <c r="B2">
        <f>COUNTIFS('Past Projects'!$D$2:$D$4115,"&lt;1000",'Past Projects'!$F$2:$F$4115,"successful")</f>
        <v>322</v>
      </c>
      <c r="C2">
        <f>COUNTIFS('Past Projects'!$D$2:$D$4115,"&lt;1000",'Past Projects'!$F$2:$F$4115,"failed")</f>
        <v>113</v>
      </c>
      <c r="D2">
        <f>COUNTIFS('Past Projects'!$D$2:$D$4115,"&lt;1000",'Past Projects'!$F$2:$F$4115,"canceled")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s="10" t="s">
        <v>8390</v>
      </c>
      <c r="B3">
        <f>COUNTIFS('Past Projects'!$D$2:$D$4115,"&gt;999",'Past Projects'!$D$2:$D$4115,"&lt;5000",'Past Projects'!$F$2:$F$4115,"successful")</f>
        <v>932</v>
      </c>
      <c r="C3">
        <f>COUNTIFS('Past Projects'!$D$2:$D$4115,"&gt;999",'Past Projects'!$D$2:$D$4115,"&lt;5000",'Past Projects'!$F$2:$F$4115,"failed")</f>
        <v>420</v>
      </c>
      <c r="D3">
        <f>COUNTIFS('Past Projects'!$D$2:$D$4115,"&gt;999",'Past Projects'!$D$2:$D$4115,"&lt;5000",'Past Projects'!$F$2:$F$4115,"canceled")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s="10" t="s">
        <v>8391</v>
      </c>
      <c r="B4">
        <f>COUNTIFS('Past Projects'!$D$2:$D$4115,"&gt;4999",'Past Projects'!$D$2:$D$4115,"&lt;10000",'Past Projects'!$F$2:$F$4115,"successful")</f>
        <v>381</v>
      </c>
      <c r="C4">
        <f>COUNTIFS('Past Projects'!$D$2:$D$4115,"&gt;4999",'Past Projects'!$D$2:$D$4115,"&lt;10000",'Past Projects'!$F$2:$F$4115,"failed")</f>
        <v>283</v>
      </c>
      <c r="D4">
        <f>COUNTIFS('Past Projects'!$D$2:$D$4115,"&gt;4999",'Past Projects'!$D$2:$D$4115,"&lt;10000",'Past Projects'!$F$2:$F$4115,"canceled")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s="10" t="s">
        <v>8392</v>
      </c>
      <c r="B5">
        <f>COUNTIFS('Past Projects'!$D$2:$D$4115,"&gt;9999",'Past Projects'!$D$2:$D$4115,"&lt;15000",'Past Projects'!$F$2:$F$4115,"successful")</f>
        <v>168</v>
      </c>
      <c r="C5">
        <f>COUNTIFS('Past Projects'!$D$2:$D$4115,"&gt;9999",'Past Projects'!$D$2:$D$4115,"&lt;15000",'Past Projects'!$F$2:$F$4115,"failed")</f>
        <v>144</v>
      </c>
      <c r="D5">
        <f>COUNTIFS('Past Projects'!$D$2:$D$4115,"&gt;9999",'Past Projects'!$D$2:$D$4115,"&lt;15000",'Past Projects'!$F$2:$F$4115,"canceled")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s="10" t="s">
        <v>8393</v>
      </c>
      <c r="B6">
        <f>COUNTIFS('Past Projects'!$D$2:$D$4115,"&gt;14999",'Past Projects'!$D$2:$D$4115,"&lt;20000",'Past Projects'!$F$2:$F$4115,"successful")</f>
        <v>94</v>
      </c>
      <c r="C6">
        <f>COUNTIFS('Past Projects'!$D$2:$D$4115,"&gt;14999",'Past Projects'!$D$2:$D$4115,"&lt;20000",'Past Projects'!$F$2:$F$4115,"failed")</f>
        <v>90</v>
      </c>
      <c r="D6">
        <f>COUNTIFS('Past Projects'!$D$2:$D$4115,"&gt;14999",'Past Projects'!$D$2:$D$4115,"&lt;20000",'Past Projects'!$F$2:$F$4115,"canceled")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s="10" t="s">
        <v>8394</v>
      </c>
      <c r="B7">
        <f>COUNTIFS('Past Projects'!$D$2:$D$4115,"&gt;19999",'Past Projects'!$D$2:$D$4115,"&lt;25000",'Past Projects'!$F$2:$F$4115,"successful")</f>
        <v>62</v>
      </c>
      <c r="C7">
        <f>COUNTIFS('Past Projects'!$D$2:$D$4115,"&gt;19999",'Past Projects'!$D$2:$D$4115,"&lt;25000",'Past Projects'!$F$2:$F$4115,"failed")</f>
        <v>72</v>
      </c>
      <c r="D7">
        <f>COUNTIFS('Past Projects'!$D$2:$D$4115,"&gt;19999",'Past Projects'!$D$2:$D$4115,"&lt;25000",'Past Projects'!$F$2:$F$4115,"canceled")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s="10" t="s">
        <v>8395</v>
      </c>
      <c r="B8">
        <f>COUNTIFS('Past Projects'!$D$2:$D$4115,"&gt;24999",'Past Projects'!$D$2:$D$4115,"&lt;30000",'Past Projects'!$F$2:$F$4115,"successful")</f>
        <v>55</v>
      </c>
      <c r="C8">
        <f>COUNTIFS('Past Projects'!$D$2:$D$4115,"&gt;24999",'Past Projects'!$D$2:$D$4115,"&lt;30000",'Past Projects'!$F$2:$F$4115,"failed")</f>
        <v>64</v>
      </c>
      <c r="D8">
        <f>COUNTIFS('Past Projects'!$D$2:$D$4115,"&gt;24999",'Past Projects'!$D$2:$D$4115,"&lt;30000",'Past Projects'!$F$2:$F$4115,"canceled")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s="10" t="s">
        <v>8400</v>
      </c>
      <c r="B9">
        <f>COUNTIFS('Past Projects'!$D$2:$D$4115,"&gt;29999",'Past Projects'!$D$2:$D$4115,"&lt;35000",'Past Projects'!$F$2:$F$4115,"successful")</f>
        <v>32</v>
      </c>
      <c r="C9">
        <f>COUNTIFS('Past Projects'!$D$2:$D$4115,"&gt;29999",'Past Projects'!$D$2:$D$4115,"&lt;35000",'Past Projects'!$F$2:$F$4115,"failed")</f>
        <v>37</v>
      </c>
      <c r="D9">
        <f>COUNTIFS('Past Projects'!$D$2:$D$4115,"&gt;29999",'Past Projects'!$D$2:$D$4115,"&lt;35000",'Past Projects'!$F$2:$F$4115,"canceled")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s="10" t="s">
        <v>8399</v>
      </c>
      <c r="B10">
        <f>COUNTIFS('Past Projects'!$D$2:$D$4115,"&gt;34999",'Past Projects'!$D$2:$D$4115,"&lt;40000",'Past Projects'!$F$2:$F$4115,"successful")</f>
        <v>26</v>
      </c>
      <c r="C10">
        <f>COUNTIFS('Past Projects'!$D$2:$D$4115,"&gt;34999",'Past Projects'!$D$2:$D$4115,"&lt;40000",'Past Projects'!$F$2:$F$4115,"failed")</f>
        <v>22</v>
      </c>
      <c r="D10">
        <f>COUNTIFS('Past Projects'!$D$2:$D$4115,"&gt;34999",'Past Projects'!$D$2:$D$4115,"&lt;40000",'Past Projects'!$F$2:$F$4115,"canceled")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s="10" t="s">
        <v>8396</v>
      </c>
      <c r="B11">
        <f>COUNTIFS('Past Projects'!$D$2:$D$4115,"&gt;39999",'Past Projects'!$D$2:$D$4115,"&lt;45000",'Past Projects'!$F$2:$F$4115,"successful")</f>
        <v>21</v>
      </c>
      <c r="C11">
        <f>COUNTIFS('Past Projects'!$D$2:$D$4115,"&gt;39999",'Past Projects'!$D$2:$D$4115,"&lt;45000",'Past Projects'!$F$2:$F$4115,"failed")</f>
        <v>16</v>
      </c>
      <c r="D11">
        <f>COUNTIFS('Past Projects'!$D$2:$D$4115,"&gt;39999",'Past Projects'!$D$2:$D$4115,"&lt;45000",'Past Projects'!$F$2:$F$4115,"canceled")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s="10" t="s">
        <v>8397</v>
      </c>
      <c r="B12">
        <f>COUNTIFS('Past Projects'!$D$2:$D$4115,"&gt;44999",'Past Projects'!$D$2:$D$4115,"&lt;50000",'Past Projects'!$F$2:$F$4115,"successful")</f>
        <v>6</v>
      </c>
      <c r="C12">
        <f>COUNTIFS('Past Projects'!$D$2:$D$4115,"&gt;44999",'Past Projects'!$D$2:$D$4115,"&lt;50000",'Past Projects'!$F$2:$F$4115,"failed")</f>
        <v>11</v>
      </c>
      <c r="D12">
        <f>COUNTIFS('Past Projects'!$D$2:$D$4115,"&gt;44999",'Past Projects'!$D$2:$D$4115,"&lt;50000",'Past Projects'!$F$2:$F$4115,"canceled")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s="10" t="s">
        <v>8398</v>
      </c>
      <c r="B13">
        <f>COUNTIFS('Past Projects'!$D$2:$D$4115,"&gt;=50000",'Past Projects'!$F$2:$F$4115,"successful")</f>
        <v>86</v>
      </c>
      <c r="C13">
        <f>COUNTIFS('Past Projects'!$D$2:$D$4115,"&gt;=50000",'Past Projects'!$F$2:$F$4115,"failed")</f>
        <v>258</v>
      </c>
      <c r="D13">
        <f>COUNTIFS('Past Projects'!$D$2:$D$4115,"&gt;=50000",'Past Projects'!$F$2:$F$4115,"canceled")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0366-0F1B-4496-B7B1-493F69EA95CB}">
  <dimension ref="A1:E18"/>
  <sheetViews>
    <sheetView workbookViewId="0">
      <selection activeCell="B10" sqref="B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8306</v>
      </c>
      <c r="B1" t="s">
        <v>8359</v>
      </c>
    </row>
    <row r="2" spans="1:5" x14ac:dyDescent="0.35">
      <c r="A2" s="6" t="s">
        <v>8380</v>
      </c>
      <c r="B2" t="s">
        <v>8359</v>
      </c>
    </row>
    <row r="4" spans="1:5" x14ac:dyDescent="0.35">
      <c r="A4" s="6" t="s">
        <v>8365</v>
      </c>
      <c r="B4" s="6" t="s">
        <v>8358</v>
      </c>
    </row>
    <row r="5" spans="1:5" x14ac:dyDescent="0.35">
      <c r="A5" s="6" t="s">
        <v>8355</v>
      </c>
      <c r="B5" t="s">
        <v>8219</v>
      </c>
      <c r="C5" t="s">
        <v>8221</v>
      </c>
      <c r="D5" t="s">
        <v>8220</v>
      </c>
      <c r="E5" t="s">
        <v>8356</v>
      </c>
    </row>
    <row r="6" spans="1:5" x14ac:dyDescent="0.35">
      <c r="A6" s="9" t="s">
        <v>8374</v>
      </c>
      <c r="B6">
        <v>183</v>
      </c>
      <c r="C6">
        <v>149</v>
      </c>
      <c r="D6">
        <v>34</v>
      </c>
      <c r="E6">
        <v>366</v>
      </c>
    </row>
    <row r="7" spans="1:5" x14ac:dyDescent="0.35">
      <c r="A7" s="9" t="s">
        <v>8375</v>
      </c>
      <c r="B7">
        <v>202</v>
      </c>
      <c r="C7">
        <v>105</v>
      </c>
      <c r="D7">
        <v>27</v>
      </c>
      <c r="E7">
        <v>334</v>
      </c>
    </row>
    <row r="8" spans="1:5" x14ac:dyDescent="0.35">
      <c r="A8" s="9" t="s">
        <v>8376</v>
      </c>
      <c r="B8">
        <v>179</v>
      </c>
      <c r="C8">
        <v>108</v>
      </c>
      <c r="D8">
        <v>28</v>
      </c>
      <c r="E8">
        <v>315</v>
      </c>
    </row>
    <row r="9" spans="1:5" x14ac:dyDescent="0.35">
      <c r="A9" s="9" t="s">
        <v>8377</v>
      </c>
      <c r="B9">
        <v>193</v>
      </c>
      <c r="C9">
        <v>103</v>
      </c>
      <c r="D9">
        <v>27</v>
      </c>
      <c r="E9">
        <v>323</v>
      </c>
    </row>
    <row r="10" spans="1:5" x14ac:dyDescent="0.35">
      <c r="A10" s="9" t="s">
        <v>8368</v>
      </c>
      <c r="B10">
        <v>233</v>
      </c>
      <c r="C10">
        <v>126</v>
      </c>
      <c r="D10">
        <v>26</v>
      </c>
      <c r="E10">
        <v>385</v>
      </c>
    </row>
    <row r="11" spans="1:5" x14ac:dyDescent="0.35">
      <c r="A11" s="9" t="s">
        <v>8378</v>
      </c>
      <c r="B11">
        <v>213</v>
      </c>
      <c r="C11">
        <v>148</v>
      </c>
      <c r="D11">
        <v>27</v>
      </c>
      <c r="E11">
        <v>388</v>
      </c>
    </row>
    <row r="12" spans="1:5" x14ac:dyDescent="0.35">
      <c r="A12" s="9" t="s">
        <v>8369</v>
      </c>
      <c r="B12">
        <v>192</v>
      </c>
      <c r="C12">
        <v>148</v>
      </c>
      <c r="D12">
        <v>44</v>
      </c>
      <c r="E12">
        <v>384</v>
      </c>
    </row>
    <row r="13" spans="1:5" x14ac:dyDescent="0.35">
      <c r="A13" s="9" t="s">
        <v>8370</v>
      </c>
      <c r="B13">
        <v>167</v>
      </c>
      <c r="C13">
        <v>134</v>
      </c>
      <c r="D13">
        <v>32</v>
      </c>
      <c r="E13">
        <v>333</v>
      </c>
    </row>
    <row r="14" spans="1:5" x14ac:dyDescent="0.35">
      <c r="A14" s="9" t="s">
        <v>8371</v>
      </c>
      <c r="B14">
        <v>148</v>
      </c>
      <c r="C14">
        <v>127</v>
      </c>
      <c r="D14">
        <v>24</v>
      </c>
      <c r="E14">
        <v>299</v>
      </c>
    </row>
    <row r="15" spans="1:5" x14ac:dyDescent="0.35">
      <c r="A15" s="9" t="s">
        <v>8372</v>
      </c>
      <c r="B15">
        <v>184</v>
      </c>
      <c r="C15">
        <v>150</v>
      </c>
      <c r="D15">
        <v>20</v>
      </c>
      <c r="E15">
        <v>354</v>
      </c>
    </row>
    <row r="16" spans="1:5" x14ac:dyDescent="0.35">
      <c r="A16" s="9" t="s">
        <v>8373</v>
      </c>
      <c r="B16">
        <v>180</v>
      </c>
      <c r="C16">
        <v>113</v>
      </c>
      <c r="D16">
        <v>37</v>
      </c>
      <c r="E16">
        <v>330</v>
      </c>
    </row>
    <row r="17" spans="1:5" x14ac:dyDescent="0.35">
      <c r="A17" s="9" t="s">
        <v>8379</v>
      </c>
      <c r="B17">
        <v>111</v>
      </c>
      <c r="C17">
        <v>119</v>
      </c>
      <c r="D17">
        <v>23</v>
      </c>
      <c r="E17">
        <v>253</v>
      </c>
    </row>
    <row r="18" spans="1:5" x14ac:dyDescent="0.35">
      <c r="A18" s="9" t="s">
        <v>8356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73" zoomScale="55" zoomScaleNormal="55" workbookViewId="0">
      <selection activeCell="T2" sqref="T2:T4115"/>
    </sheetView>
  </sheetViews>
  <sheetFormatPr defaultRowHeight="14.5" x14ac:dyDescent="0.35"/>
  <cols>
    <col min="2" max="2" width="38.453125" style="3" customWidth="1"/>
    <col min="3" max="3" width="40.36328125" style="3" customWidth="1"/>
    <col min="5" max="5" width="16.453125" customWidth="1"/>
    <col min="6" max="6" width="21.36328125" customWidth="1"/>
    <col min="7" max="7" width="17.90625" customWidth="1"/>
    <col min="8" max="8" width="19.90625" customWidth="1"/>
    <col min="9" max="9" width="19.36328125" customWidth="1"/>
    <col min="10" max="10" width="17.90625" customWidth="1"/>
    <col min="11" max="11" width="15.453125" customWidth="1"/>
    <col min="12" max="12" width="24.54296875" customWidth="1"/>
    <col min="13" max="13" width="36.453125" customWidth="1"/>
    <col min="14" max="15" width="41.08984375" customWidth="1"/>
    <col min="16" max="16" width="30.1796875" customWidth="1"/>
    <col min="17" max="17" width="16.6328125" bestFit="1" customWidth="1"/>
    <col min="18" max="18" width="20.26953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8315</v>
      </c>
      <c r="P1" s="1" t="s">
        <v>8360</v>
      </c>
      <c r="Q1" s="1" t="s">
        <v>8306</v>
      </c>
      <c r="R1" s="1" t="s">
        <v>8361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6" si="0">E2/D2*100</f>
        <v>136.85882352941178</v>
      </c>
      <c r="P2" s="5">
        <f>IF(L2&gt;0,E2/L2,0)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8">
        <f>(J2/86400)+25569+(-5/24)</f>
        <v>42176.798738425925</v>
      </c>
      <c r="T2" s="8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ref="P3:P66" si="1">IF(L3&gt;0,E3/L3,0)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8">
        <f t="shared" ref="S3:S66" si="4">(J3/86400)+25569+(-5/24)</f>
        <v>42766.392164351848</v>
      </c>
      <c r="T3" s="8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42515.838738425919</v>
      </c>
      <c r="T9" s="8">
        <f t="shared" si="5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41869.333981481475</v>
      </c>
      <c r="T20" s="8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42200.549907407403</v>
      </c>
      <c r="T22" s="8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41374.84888888889</v>
      </c>
      <c r="T40" s="8">
        <f t="shared" si="5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41873.890474537031</v>
      </c>
      <c r="T46" s="8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42323.756643518514</v>
      </c>
      <c r="T48" s="8">
        <f t="shared" si="5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</v>
      </c>
      <c r="T53" s="8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42149.340555555558</v>
      </c>
      <c r="T58" s="8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42230.027499999997</v>
      </c>
      <c r="T61" s="8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41701.693483796298</v>
      </c>
      <c r="T62" s="8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41409.605983796289</v>
      </c>
      <c r="T63" s="8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5">
        <f t="shared" ref="P67:P130" si="7">IF(L67&gt;0,E67/L67,0)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8">
        <f t="shared" ref="S67:S130" si="10">(J67/86400)+25569+(-5/24)</f>
        <v>41835.612893518519</v>
      </c>
      <c r="T67" s="8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41207.801863425928</v>
      </c>
      <c r="T74" s="8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40996.936539351846</v>
      </c>
      <c r="T79" s="8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41099.950543981475</v>
      </c>
      <c r="T83" s="8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40322.331053240741</v>
      </c>
      <c r="T89" s="8">
        <f t="shared" si="11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41402.543888888882</v>
      </c>
      <c r="T91" s="8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41214.586504629631</v>
      </c>
      <c r="T100" s="8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40987.568298611106</v>
      </c>
      <c r="T108" s="8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41717.834699074076</v>
      </c>
      <c r="T114" s="8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40918.530601851853</v>
      </c>
      <c r="T117" s="8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5">
        <f t="shared" ref="P131:P194" si="13">IF(L131&gt;0,E131/L131,0)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8">
        <f t="shared" ref="S131:S194" si="16">(J131/86400)+25569+(-5/24)</f>
        <v>41882.728969907403</v>
      </c>
      <c r="T131" s="8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41778.707083333335</v>
      </c>
      <c r="T132" s="8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42558.855810185181</v>
      </c>
      <c r="T145" s="8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41874.869212962956</v>
      </c>
      <c r="T154" s="8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</v>
      </c>
      <c r="T162" s="8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5">
        <f t="shared" ref="P195:P258" si="19">IF(L195&gt;0,E195/L195,0)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8">
        <f t="shared" ref="S195:S258" si="22">(J195/86400)+25569+(-5/24)</f>
        <v>41911.726458333331</v>
      </c>
      <c r="T195" s="8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41866.875034722216</v>
      </c>
      <c r="T202" s="8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42235.951585648145</v>
      </c>
      <c r="T213" s="8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42129.568877314814</v>
      </c>
      <c r="T232" s="8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</v>
      </c>
      <c r="T233" s="8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42320.876145833332</v>
      </c>
      <c r="T238" s="8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42713.754166666666</v>
      </c>
      <c r="T240" s="8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40266.454374999994</v>
      </c>
      <c r="T254" s="8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42263.744328703702</v>
      </c>
      <c r="T256" s="8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5">
        <f t="shared" ref="P259:P322" si="25">IF(L259&gt;0,E259/L259,0)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8">
        <f t="shared" ref="S259:S322" si="28">(J259/86400)+25569+(-5/24)</f>
        <v>42479.418541666666</v>
      </c>
      <c r="T259" s="8">
        <f t="shared" ref="T259:T322" si="2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40267.03738425926</v>
      </c>
      <c r="T267" s="8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40637.658217592594</v>
      </c>
      <c r="T272" s="8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41611.891909722217</v>
      </c>
      <c r="T273" s="8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40966.873541666668</v>
      </c>
      <c r="T278" s="8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41744.382349537038</v>
      </c>
      <c r="T282" s="8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41313.607916666668</v>
      </c>
      <c r="T288" s="8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42089.519687499997</v>
      </c>
      <c r="T299" s="8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41031.862800925919</v>
      </c>
      <c r="T305" s="8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41282.736122685186</v>
      </c>
      <c r="T309" s="8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5">
        <f t="shared" ref="P323:P386" si="31">IF(L323&gt;0,E323/L323,0)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8">
        <f t="shared" ref="S323:S386" si="34">(J323/86400)+25569+(-5/24)</f>
        <v>42647.238263888888</v>
      </c>
      <c r="T323" s="8">
        <f t="shared" ref="T323:T386" si="35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42261.291909722218</v>
      </c>
      <c r="T348" s="8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41934.86215277778</v>
      </c>
      <c r="T361" s="8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41019.584699074076</v>
      </c>
      <c r="T368" s="8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5">
        <f t="shared" ref="P387:P450" si="37">IF(L387&gt;0,E387/L387,0)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8">
        <f t="shared" ref="S387:S450" si="40">(J387/86400)+25569+(-5/24)</f>
        <v>41934.376168981478</v>
      </c>
      <c r="T387" s="8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</v>
      </c>
      <c r="T390" s="8">
        <f t="shared" si="41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41673.854745370372</v>
      </c>
      <c r="T391" s="8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40864.833923611106</v>
      </c>
      <c r="T393" s="8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41082.356550925928</v>
      </c>
      <c r="T398" s="8">
        <f t="shared" si="41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41646.419699074067</v>
      </c>
      <c r="T406" s="8">
        <f t="shared" si="41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42113.773113425923</v>
      </c>
      <c r="T412" s="8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41360.762268518512</v>
      </c>
      <c r="T419" s="8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41863.052048611113</v>
      </c>
      <c r="T424" s="8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42285.700694444444</v>
      </c>
      <c r="T429" s="8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42526.662997685184</v>
      </c>
      <c r="T433" s="8">
        <f t="shared" si="4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42228.421550925923</v>
      </c>
      <c r="T435" s="8">
        <f t="shared" si="4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41919.553449074076</v>
      </c>
      <c r="T441" s="8">
        <f t="shared" si="4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5">
        <f t="shared" ref="P451:P514" si="43">IF(L451&gt;0,E451/L451,0)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8">
        <f t="shared" ref="S451:S514" si="46">(J451/86400)+25569+(-5/24)</f>
        <v>41534.359780092593</v>
      </c>
      <c r="T451" s="8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42107.49554398148</v>
      </c>
      <c r="T454" s="8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40970.794236111113</v>
      </c>
      <c r="T457" s="8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41547.486122685186</v>
      </c>
      <c r="T458" s="8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40704.918298611105</v>
      </c>
      <c r="T464" s="8">
        <f t="shared" si="47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42488.640451388885</v>
      </c>
      <c r="T466" s="8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41040.959293981483</v>
      </c>
      <c r="T470" s="8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41465.29184027778</v>
      </c>
      <c r="T482" s="8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42447.688541666663</v>
      </c>
      <c r="T484" s="8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41381.297442129631</v>
      </c>
      <c r="T487" s="8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41113.760243055549</v>
      </c>
      <c r="T492" s="8">
        <f t="shared" si="47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42366.774293981478</v>
      </c>
      <c r="T493" s="8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42114.517800925925</v>
      </c>
      <c r="T495" s="8">
        <f t="shared" si="47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40247.677673611106</v>
      </c>
      <c r="T502" s="8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5">
        <f t="shared" ref="P515:P578" si="49">IF(L515&gt;0,E515/L515,0)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8">
        <f t="shared" ref="S515:S578" si="52">(J515/86400)+25569+(-5/24)</f>
        <v>42552.445659722223</v>
      </c>
      <c r="T515" s="8">
        <f t="shared" ref="T515:T578" si="5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41218.183113425919</v>
      </c>
      <c r="T521" s="8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42711.336863425924</v>
      </c>
      <c r="T537" s="8">
        <f t="shared" si="5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42179.136655092589</v>
      </c>
      <c r="T538" s="8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42692.180729166663</v>
      </c>
      <c r="T564" s="8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42165.576956018514</v>
      </c>
      <c r="T567" s="8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42388.589918981474</v>
      </c>
      <c r="T572" s="8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42282.507962962962</v>
      </c>
      <c r="T574" s="8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5">
        <f t="shared" ref="P579:P642" si="55">IF(L579&gt;0,E579/L579,0)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8">
        <f t="shared" ref="S579:S642" si="58">(J579/86400)+25569+(-5/24)</f>
        <v>42450.380810185183</v>
      </c>
      <c r="T579" s="8">
        <f t="shared" ref="T579:T642" si="5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42631.561180555553</v>
      </c>
      <c r="T590" s="8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42082.861550925925</v>
      </c>
      <c r="T597" s="8">
        <f t="shared" si="5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42194.149398148147</v>
      </c>
      <c r="T607" s="8">
        <f t="shared" si="5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42584.823449074072</v>
      </c>
      <c r="T614" s="8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42761.167905092589</v>
      </c>
      <c r="T618" s="8">
        <f t="shared" si="5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42507.090995370367</v>
      </c>
      <c r="T635" s="8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42683.211979166663</v>
      </c>
      <c r="T642" s="8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5">
        <f t="shared" ref="P643:P706" si="61">IF(L643&gt;0,E643/L643,0)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8">
        <f t="shared" ref="S643:S706" si="64">(J643/86400)+25569+(-5/24)</f>
        <v>42199.361666666664</v>
      </c>
      <c r="T643" s="8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41838.623819444438</v>
      </c>
      <c r="T668" s="8">
        <f t="shared" si="65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42012.559965277775</v>
      </c>
      <c r="T678" s="8">
        <f t="shared" si="65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41866.722743055558</v>
      </c>
      <c r="T700" s="8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5">
        <f t="shared" ref="P707:P770" si="67">IF(L707&gt;0,E707/L707,0)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8">
        <f t="shared" ref="S707:S770" si="70">(J707/86400)+25569+(-5/24)</f>
        <v>42726.283310185179</v>
      </c>
      <c r="T707" s="8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42384.472592592589</v>
      </c>
      <c r="T714" s="8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41857.645856481475</v>
      </c>
      <c r="T719" s="8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42184.608206018514</v>
      </c>
      <c r="T725" s="8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41246.811909722222</v>
      </c>
      <c r="T729" s="8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41943.39576388889</v>
      </c>
      <c r="T740" s="8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41471.238518518519</v>
      </c>
      <c r="T765" s="8">
        <f t="shared" si="7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5">
        <f t="shared" ref="P771:P834" si="73">IF(L771&gt;0,E771/L771,0)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8">
        <f t="shared" ref="S771:S834" si="76">(J771/86400)+25569+(-5/24)</f>
        <v>41604.788124999999</v>
      </c>
      <c r="T771" s="8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41289.791307870364</v>
      </c>
      <c r="T772" s="8">
        <f t="shared" si="77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42100.527604166666</v>
      </c>
      <c r="T775" s="8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41402.792523148142</v>
      </c>
      <c r="T783" s="8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41303.38559027778</v>
      </c>
      <c r="T787" s="8">
        <f t="shared" si="77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41276.977777777771</v>
      </c>
      <c r="T791" s="8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41555.665312499994</v>
      </c>
      <c r="T794" s="8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41122.813935185179</v>
      </c>
      <c r="T804" s="8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40729.897291666661</v>
      </c>
      <c r="T806" s="8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41072.842384259253</v>
      </c>
      <c r="T830" s="8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5">
        <f t="shared" ref="P835:P898" si="79">IF(L835&gt;0,E835/L835,0)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8">
        <f t="shared" ref="S835:S898" si="82">(J835/86400)+25569+(-5/24)</f>
        <v>41718.669849537036</v>
      </c>
      <c r="T835" s="8">
        <f t="shared" ref="T835:T898" si="83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41923.630358796298</v>
      </c>
      <c r="T843" s="8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41526.384062499994</v>
      </c>
      <c r="T844" s="8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</v>
      </c>
      <c r="T849" s="8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42544.916863425919</v>
      </c>
      <c r="T857" s="8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41230.564780092587</v>
      </c>
      <c r="T867" s="8">
        <f t="shared" si="83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41342.637233796289</v>
      </c>
      <c r="T871" s="8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41183.958796296291</v>
      </c>
      <c r="T875" s="8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41597.580555555549</v>
      </c>
      <c r="T879" s="8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40981.594282407408</v>
      </c>
      <c r="T886" s="8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42496.773263888885</v>
      </c>
      <c r="T896" s="8">
        <f t="shared" si="83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</v>
      </c>
      <c r="T898" s="8">
        <f t="shared" si="83"/>
        <v>42243.958333333336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5">
        <f t="shared" ref="P899:P962" si="85">IF(L899&gt;0,E899/L899,0)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8">
        <f t="shared" ref="S899:S962" si="88">(J899/86400)+25569+(-5/24)</f>
        <v>41211.480416666665</v>
      </c>
      <c r="T899" s="8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41116.554942129624</v>
      </c>
      <c r="T916" s="8">
        <f t="shared" si="8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41562.463217592587</v>
      </c>
      <c r="T922" s="8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40846.962685185186</v>
      </c>
      <c r="T923" s="8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41288.734594907401</v>
      </c>
      <c r="T926" s="8">
        <f t="shared" si="8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41710.960752314808</v>
      </c>
      <c r="T935" s="8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42382.634953703702</v>
      </c>
      <c r="T944" s="8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</v>
      </c>
      <c r="T947" s="8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42480.445277777777</v>
      </c>
      <c r="T953" s="8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5">
        <f t="shared" ref="P963:P1026" si="91">IF(L963&gt;0,E963/L963,0)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8">
        <f t="shared" ref="S963:S1026" si="94">(J963/86400)+25569+(-5/24)</f>
        <v>42740.485358796293</v>
      </c>
      <c r="T963" s="8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42506.208657407406</v>
      </c>
      <c r="T981" s="8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42574.459317129622</v>
      </c>
      <c r="T985" s="8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42748.851388888885</v>
      </c>
      <c r="T1002" s="8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42276.41646990741</v>
      </c>
      <c r="T1007" s="8">
        <f t="shared" si="95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42111.438391203701</v>
      </c>
      <c r="T1024" s="8">
        <f t="shared" si="95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5">
        <f t="shared" ref="P1027:P1090" si="97">IF(L1027&gt;0,E1027/L1027,0)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(J1027/86400)+25569+(-5/24)</f>
        <v>42049.625428240739</v>
      </c>
      <c r="T1027" s="8">
        <f t="shared" ref="T1027:T1090" si="101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</v>
      </c>
      <c r="T1035" s="8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41830.851759259254</v>
      </c>
      <c r="T1043" s="8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41844.666087962956</v>
      </c>
      <c r="T1047" s="8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41918.610127314816</v>
      </c>
      <c r="T1049" s="8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42678.662997685184</v>
      </c>
      <c r="T1059" s="8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41445.754421296289</v>
      </c>
      <c r="T1068" s="8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42440.162777777776</v>
      </c>
      <c r="T1070" s="8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42479.358055555553</v>
      </c>
      <c r="T1081" s="8">
        <f t="shared" si="10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41101.697777777772</v>
      </c>
      <c r="T1084" s="8">
        <f t="shared" si="10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41775.505636574067</v>
      </c>
      <c r="T1089" s="8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5">
        <f t="shared" ref="P1091:P1154" si="103">IF(L1091&gt;0,E1091/L1091,0)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8">
        <f t="shared" ref="S1091:S1154" si="106">(J1091/86400)+25569+(-5/24)</f>
        <v>42150.981192129628</v>
      </c>
      <c r="T1091" s="8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40795.505011574074</v>
      </c>
      <c r="T1096" s="8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42346.995254629626</v>
      </c>
      <c r="T1113" s="8">
        <f t="shared" si="107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41009.638981481483</v>
      </c>
      <c r="T1118" s="8">
        <f t="shared" si="107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42535.119143518517</v>
      </c>
      <c r="T1128" s="8">
        <f t="shared" si="107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42558.781180555554</v>
      </c>
      <c r="T1137" s="8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42327.46329861111</v>
      </c>
      <c r="T1138" s="8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41975.139189814814</v>
      </c>
      <c r="T1141" s="8">
        <f t="shared" si="107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42021.797766203701</v>
      </c>
      <c r="T1144" s="8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41854.539259259254</v>
      </c>
      <c r="T1147" s="8">
        <f t="shared" si="107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42223.894247685188</v>
      </c>
      <c r="T1153" s="8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5">
        <f t="shared" ref="P1155:P1218" si="109">IF(L1155&gt;0,E1155/L1155,0)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8">
        <f t="shared" ref="S1155:S1218" si="112">(J1155/86400)+25569+(-5/24)</f>
        <v>42143.505844907406</v>
      </c>
      <c r="T1155" s="8">
        <f t="shared" ref="T1155:T1218" si="11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41792.00613425926</v>
      </c>
      <c r="T1167" s="8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41841.473981481475</v>
      </c>
      <c r="T1174" s="8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42409.567743055552</v>
      </c>
      <c r="T1195" s="8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42152.08048611111</v>
      </c>
      <c r="T1204" s="8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42772.567743055552</v>
      </c>
      <c r="T1208" s="8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5">
        <f t="shared" ref="P1219:P1282" si="115">IF(L1219&gt;0,E1219/L1219,0)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(J1219/86400)+25569+(-5/24)</f>
        <v>42535.6011574074</v>
      </c>
      <c r="T1219" s="8">
        <f t="shared" ref="T1219:T1282" si="11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42633.253622685188</v>
      </c>
      <c r="T1221" s="8">
        <f t="shared" si="11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41506.639699074069</v>
      </c>
      <c r="T1234" s="8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41355.617164351854</v>
      </c>
      <c r="T1246" s="8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41774.391597222224</v>
      </c>
      <c r="T1247" s="8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41067.532534722217</v>
      </c>
      <c r="T1251" s="8">
        <f t="shared" si="11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40921.711006944439</v>
      </c>
      <c r="T1258" s="8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42445.614722222221</v>
      </c>
      <c r="T1271" s="8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40933.648634259254</v>
      </c>
      <c r="T1272" s="8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5">
        <f t="shared" ref="P1283:P1346" si="121">IF(L1283&gt;0,E1283/L1283,0)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8">
        <f t="shared" ref="S1283:S1346" si="124">(J1283/86400)+25569+(-5/24)</f>
        <v>41463.535138888888</v>
      </c>
      <c r="T1283" s="8">
        <f t="shared" ref="T1283:T1346" si="125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41586.266840277771</v>
      </c>
      <c r="T1284" s="8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42708.926446759258</v>
      </c>
      <c r="T1291" s="8">
        <f t="shared" si="125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42458.472592592589</v>
      </c>
      <c r="T1300" s="8">
        <f t="shared" si="125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42387.294895833336</v>
      </c>
      <c r="T1309" s="8">
        <f t="shared" si="125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42393.753576388888</v>
      </c>
      <c r="T1318" s="8">
        <f t="shared" si="125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41974.583657407406</v>
      </c>
      <c r="T1328" s="8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42172.608090277776</v>
      </c>
      <c r="T1344" s="8">
        <f t="shared" si="125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5">
        <f t="shared" ref="P1347:P1410" si="127">IF(L1347&gt;0,E1347/L1347,0)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(J1347/86400)+25569+(-5/24)</f>
        <v>41799.606006944443</v>
      </c>
      <c r="T1347" s="8">
        <f t="shared" ref="T1347:T1410" si="131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41963.297835648147</v>
      </c>
      <c r="T1350" s="8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41429.830555555549</v>
      </c>
      <c r="T1358" s="8">
        <f t="shared" si="131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41951.487337962964</v>
      </c>
      <c r="T1366" s="8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42568.551041666666</v>
      </c>
      <c r="T1380" s="8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42130.283287037033</v>
      </c>
      <c r="T1381" s="8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42087.594976851855</v>
      </c>
      <c r="T1392" s="8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5">
        <f t="shared" ref="P1411:P1474" si="133">IF(L1411&gt;0,E1411/L1411,0)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(J1411/86400)+25569+(-5/24)</f>
        <v>41944.925173611111</v>
      </c>
      <c r="T1411" s="8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42073.852337962962</v>
      </c>
      <c r="T1431" s="8">
        <f t="shared" si="137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41961.605185185188</v>
      </c>
      <c r="T1432" s="8">
        <f t="shared" si="137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42040.621539351851</v>
      </c>
      <c r="T1441" s="8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40645.806122685179</v>
      </c>
      <c r="T1470" s="8">
        <f t="shared" si="137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5">
        <f t="shared" ref="P1475:P1538" si="139">IF(L1475&gt;0,E1475/L1475,0)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(J1475/86400)+25569+(-5/24)</f>
        <v>40939.771284722221</v>
      </c>
      <c r="T1475" s="8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41500.519583333335</v>
      </c>
      <c r="T1476" s="8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41136.649722222217</v>
      </c>
      <c r="T1484" s="8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41411.658275462956</v>
      </c>
      <c r="T1495" s="8">
        <f t="shared" si="143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40254.242002314808</v>
      </c>
      <c r="T1509" s="8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41809.176828703705</v>
      </c>
      <c r="T1512" s="8">
        <f t="shared" si="143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42275.558969907404</v>
      </c>
      <c r="T1532" s="8">
        <f t="shared" si="143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42221.465995370367</v>
      </c>
      <c r="T1536" s="8">
        <f t="shared" si="143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5">
        <f t="shared" ref="P1539:P1602" si="145">IF(L1539&gt;0,E1539/L1539,0)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(J1539/86400)+25569+(-5/24)</f>
        <v>42552.106793981475</v>
      </c>
      <c r="T1539" s="8">
        <f t="shared" ref="T1539:T1602" si="14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42705.710868055554</v>
      </c>
      <c r="T1541" s="8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42107.844895833332</v>
      </c>
      <c r="T1561" s="8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41671.728530092594</v>
      </c>
      <c r="T1569" s="8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</v>
      </c>
      <c r="T1573" s="8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41799.315925925919</v>
      </c>
      <c r="T1577" s="8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41054.639444444438</v>
      </c>
      <c r="T1579" s="8">
        <f t="shared" si="14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40989.841736111106</v>
      </c>
      <c r="T1582" s="8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42068.896087962959</v>
      </c>
      <c r="T1588" s="8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41790.848981481475</v>
      </c>
      <c r="T1602" s="8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5">
        <f t="shared" ref="P1603:P1666" si="151">IF(L1603&gt;0,E1603/L1603,0)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8">
        <f t="shared" ref="S1603:S1666" si="154">(J1603/86400)+25569+(-5/24)</f>
        <v>40637.884641203702</v>
      </c>
      <c r="T1603" s="8">
        <f t="shared" ref="T1603:T1666" si="155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41794.772789351853</v>
      </c>
      <c r="T1616" s="8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41875.977847222217</v>
      </c>
      <c r="T1621" s="8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41950.086504629631</v>
      </c>
      <c r="T1624" s="8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41579.639664351846</v>
      </c>
      <c r="T1628" s="8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40750.132569444446</v>
      </c>
      <c r="T1634" s="8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41521.40902777778</v>
      </c>
      <c r="T1647" s="8">
        <f t="shared" si="155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40939.553449074076</v>
      </c>
      <c r="T1666" s="8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5">
        <f t="shared" ref="P1667:P1730" si="157">IF(L1667&gt;0,E1667/L1667,0)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8">
        <f t="shared" ref="S1667:S1730" si="160">(J1667/86400)+25569+(-5/24)</f>
        <v>40564.441122685181</v>
      </c>
      <c r="T1667" s="8">
        <f t="shared" ref="T1667:T1730" si="161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40844.941423611112</v>
      </c>
      <c r="T1670" s="8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40313.722210648142</v>
      </c>
      <c r="T1672" s="8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40973.517905092587</v>
      </c>
      <c r="T1678" s="8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42795.493148148147</v>
      </c>
      <c r="T1693" s="8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42804.824629629627</v>
      </c>
      <c r="T1699" s="8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42187.073344907403</v>
      </c>
      <c r="T1705" s="8">
        <f t="shared" si="16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41841.355486111112</v>
      </c>
      <c r="T1711" s="8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42341.382962962962</v>
      </c>
      <c r="T1712" s="8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42460.773587962962</v>
      </c>
      <c r="T1719" s="8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42044.719641203701</v>
      </c>
      <c r="T1729" s="8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5">
        <f t="shared" ref="P1731:P1794" si="163">IF(L1731&gt;0,E1731/L1731,0)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8">
        <f t="shared" ref="S1731:S1794" si="166">(J1731/86400)+25569+(-5/24)</f>
        <v>42470.843819444439</v>
      </c>
      <c r="T1731" s="8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42271.879432870366</v>
      </c>
      <c r="T1732" s="8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42559.605844907404</v>
      </c>
      <c r="T1737" s="8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42175.740648148145</v>
      </c>
      <c r="T1739" s="8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42171.609050925923</v>
      </c>
      <c r="T1742" s="8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42710.668634259258</v>
      </c>
      <c r="T1744" s="8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</v>
      </c>
      <c r="T1749" s="8">
        <f t="shared" si="167"/>
        <v>42321.416666666664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41905.771296296291</v>
      </c>
      <c r="T1773" s="8">
        <f t="shared" si="167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41891.768055555549</v>
      </c>
      <c r="T1777" s="8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42493.392476851848</v>
      </c>
      <c r="T1782" s="8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42010.466180555552</v>
      </c>
      <c r="T1792" s="8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5">
        <f t="shared" ref="P1795:P1858" si="169">IF(L1795&gt;0,E1795/L1795,0)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(J1795/86400)+25569+(-5/24)</f>
        <v>41940.683333333327</v>
      </c>
      <c r="T1795" s="8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42017.863217592589</v>
      </c>
      <c r="T1805" s="8">
        <f t="shared" si="17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42172.698344907403</v>
      </c>
      <c r="T1817" s="8">
        <f t="shared" si="17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42064.876041666663</v>
      </c>
      <c r="T1822" s="8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41634.588680555556</v>
      </c>
      <c r="T1824" s="8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41626.707951388882</v>
      </c>
      <c r="T1826" s="8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5">
        <f t="shared" ref="P1859:P1922" si="175">IF(L1859&gt;0,E1859/L1859,0)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8">
        <f t="shared" ref="S1859:S1922" si="178">(J1859/86400)+25569+(-5/24)</f>
        <v>41864.560335648144</v>
      </c>
      <c r="T1859" s="8">
        <f t="shared" ref="T1859:T1922" si="17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41655.500972222224</v>
      </c>
      <c r="T1862" s="8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42755.284421296295</v>
      </c>
      <c r="T1864" s="8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41776.07644675926</v>
      </c>
      <c r="T1878" s="8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40920.696562499994</v>
      </c>
      <c r="T1896" s="8">
        <f t="shared" si="17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41680.375069444439</v>
      </c>
      <c r="T1899" s="8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42113.667233796295</v>
      </c>
      <c r="T1921" s="8">
        <f t="shared" si="17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5">
        <f t="shared" ref="P1923:P1986" si="181">IF(L1923&gt;0,E1923/L1923,0)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8">
        <f t="shared" ref="S1923:S1986" si="184">(J1923/86400)+25569+(-5/24)</f>
        <v>41074.013229166667</v>
      </c>
      <c r="T1923" s="8">
        <f t="shared" ref="T1923:T1986" si="185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41371.439745370364</v>
      </c>
      <c r="T1930" s="8">
        <f t="shared" si="185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40911.601539351854</v>
      </c>
      <c r="T1934" s="8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41773.724201388883</v>
      </c>
      <c r="T1937" s="8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42157.043495370366</v>
      </c>
      <c r="T1947" s="8">
        <f t="shared" si="185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41688.941678240742</v>
      </c>
      <c r="T1948" s="8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41800.21471064815</v>
      </c>
      <c r="T1951" s="8">
        <f t="shared" si="185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41178.890196759261</v>
      </c>
      <c r="T1959" s="8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41871.637268518512</v>
      </c>
      <c r="T1961" s="8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5">
        <f t="shared" ref="P1987:P2050" si="187">IF(L1987&gt;0,E1987/L1987,0)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8">
        <f t="shared" ref="S1987:S2050" si="190">(J1987/86400)+25569+(-5/24)</f>
        <v>42555.490405092591</v>
      </c>
      <c r="T1987" s="8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42413.225497685184</v>
      </c>
      <c r="T1988" s="8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42329.380057870367</v>
      </c>
      <c r="T1995" s="8">
        <f t="shared" si="191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41312.672442129631</v>
      </c>
      <c r="T2018" s="8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41736.889166666668</v>
      </c>
      <c r="T2022" s="8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42048.605543981474</v>
      </c>
      <c r="T2029" s="8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41738.656469907401</v>
      </c>
      <c r="T2038" s="8">
        <f t="shared" si="19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41578.718784722216</v>
      </c>
      <c r="T2042" s="8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41068.880173611113</v>
      </c>
      <c r="T2047" s="8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5">
        <f t="shared" ref="P2051:P2114" si="193">IF(L2051&gt;0,E2051/L2051,0)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8">
        <f t="shared" ref="S2051:S2114" si="196">(J2051/86400)+25569+(-5/24)</f>
        <v>41575.319016203699</v>
      </c>
      <c r="T2051" s="8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41003.948553240734</v>
      </c>
      <c r="T2083" s="8">
        <f t="shared" si="197"/>
        <v>41044.999305555553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40395.506388888891</v>
      </c>
      <c r="T2090" s="8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41299.173090277771</v>
      </c>
      <c r="T2092" s="8">
        <f t="shared" si="197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40555.114328703705</v>
      </c>
      <c r="T2093" s="8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40758.525150462963</v>
      </c>
      <c r="T2097" s="8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40818.376562500001</v>
      </c>
      <c r="T2099" s="8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5">
        <f t="shared" ref="P2115:P2178" si="199">IF(L2115&gt;0,E2115/L2115,0)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8">
        <f t="shared" ref="S2115:S2178" si="202">(J2115/86400)+25569+(-5/24)</f>
        <v>41870.657129629624</v>
      </c>
      <c r="T2115" s="8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40463.819849537038</v>
      </c>
      <c r="T2126" s="8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42045.297025462962</v>
      </c>
      <c r="T2129" s="8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41156.755011574074</v>
      </c>
      <c r="T2137" s="8">
        <f t="shared" si="203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42520.639050925922</v>
      </c>
      <c r="T2153" s="8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40710.522847222222</v>
      </c>
      <c r="T2161" s="8">
        <f t="shared" si="203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42240.644201388888</v>
      </c>
      <c r="T2163" s="8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42082.371759259258</v>
      </c>
      <c r="T2174" s="8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5">
        <f t="shared" ref="P2179:P2242" si="205">IF(L2179&gt;0,E2179/L2179,0)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8">
        <f t="shared" ref="S2179:S2242" si="208">(J2179/86400)+25569+(-5/24)</f>
        <v>42502.042442129627</v>
      </c>
      <c r="T2179" s="8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42745.157141203701</v>
      </c>
      <c r="T2185" s="8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41319.141655092586</v>
      </c>
      <c r="T2187" s="8">
        <f t="shared" si="20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41276.638483796291</v>
      </c>
      <c r="T2203" s="8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41031.613298611112</v>
      </c>
      <c r="T2207" s="8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42194.543344907404</v>
      </c>
      <c r="T2218" s="8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42331.170590277776</v>
      </c>
      <c r="T2235" s="8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5">
        <f t="shared" ref="P2243:P2306" si="211">IF(L2243&gt;0,E2243/L2243,0)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(J2243/86400)+25569+(-5/24)</f>
        <v>42766.619212962956</v>
      </c>
      <c r="T2243" s="8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41660.500196759254</v>
      </c>
      <c r="T2247" s="8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41336.49496527778</v>
      </c>
      <c r="T2251" s="8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42775.874016203707</v>
      </c>
      <c r="T2270" s="8">
        <f t="shared" si="215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42315.491157407407</v>
      </c>
      <c r="T2274" s="8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41965.408321759256</v>
      </c>
      <c r="T2277" s="8">
        <f t="shared" si="215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42338.500775462962</v>
      </c>
      <c r="T2280" s="8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42020.598368055558</v>
      </c>
      <c r="T2281" s="8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41058.977349537039</v>
      </c>
      <c r="T2287" s="8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5">
        <f t="shared" ref="P2307:P2370" si="217">IF(L2307&gt;0,E2307/L2307,0)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8">
        <f t="shared" ref="S2307:S2370" si="220">(J2307/86400)+25569+(-5/24)</f>
        <v>41834.486944444441</v>
      </c>
      <c r="T2307" s="8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41004.594131944446</v>
      </c>
      <c r="T2309" s="8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</v>
      </c>
      <c r="T2324" s="8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42807.546840277777</v>
      </c>
      <c r="T2325" s="8">
        <f t="shared" si="221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41842.708796296291</v>
      </c>
      <c r="T2329" s="8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42139.573344907403</v>
      </c>
      <c r="T2330" s="8">
        <f t="shared" si="221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41789.688472222224</v>
      </c>
      <c r="T2340" s="8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</v>
      </c>
      <c r="T2349" s="8">
        <f t="shared" si="22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42096.709907407407</v>
      </c>
      <c r="T2357" s="8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42264.411782407406</v>
      </c>
      <c r="T2359" s="8">
        <f t="shared" si="22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5">
        <f t="shared" ref="P2371:P2434" si="223">IF(L2371&gt;0,E2371/L2371,0)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8">
        <f t="shared" ref="S2371:S2434" si="226">(J2371/86400)+25569+(-5/24)</f>
        <v>42380.60429398148</v>
      </c>
      <c r="T2371" s="8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42215.453981481478</v>
      </c>
      <c r="T2375" s="8">
        <f t="shared" si="227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42017.634953703702</v>
      </c>
      <c r="T2376" s="8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42399.67428240741</v>
      </c>
      <c r="T2405" s="8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41993.529965277776</v>
      </c>
      <c r="T2421" s="8">
        <f t="shared" si="227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42163.961712962962</v>
      </c>
      <c r="T2428" s="8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42412.110335648147</v>
      </c>
      <c r="T2429" s="8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5">
        <f t="shared" ref="P2435:P2498" si="229">IF(L2435&gt;0,E2435/L2435,0)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8">
        <f t="shared" ref="S2435:S2498" si="232">(J2435/86400)+25569+(-5/24)</f>
        <v>42397.691469907404</v>
      </c>
      <c r="T2435" s="8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42179.977708333332</v>
      </c>
      <c r="T2436" s="8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42252.069282407407</v>
      </c>
      <c r="T2437" s="8">
        <f t="shared" si="23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42383.691122685188</v>
      </c>
      <c r="T2442" s="8">
        <f t="shared" si="23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42052.458657407406</v>
      </c>
      <c r="T2444" s="8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42769.993148148147</v>
      </c>
      <c r="T2456" s="8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41173.945844907408</v>
      </c>
      <c r="T2470" s="8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40310.079340277771</v>
      </c>
      <c r="T2477" s="8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41023.01939814815</v>
      </c>
      <c r="T2492" s="8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41022.436851851853</v>
      </c>
      <c r="T2496" s="8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41327.788101851846</v>
      </c>
      <c r="T2498" s="8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5">
        <f t="shared" ref="P2499:P2562" si="235">IF(L2499&gt;0,E2499/L2499,0)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8">
        <f t="shared" ref="S2499:S2562" si="238">(J2499/86400)+25569+(-5/24)</f>
        <v>40730.670578703699</v>
      </c>
      <c r="T2499" s="8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41226.440243055556</v>
      </c>
      <c r="T2501" s="8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41053.564525462956</v>
      </c>
      <c r="T2502" s="8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42244.568333333336</v>
      </c>
      <c r="T2503" s="8">
        <f t="shared" si="23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42078.789027777777</v>
      </c>
      <c r="T2512" s="8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41058.636238425919</v>
      </c>
      <c r="T2527" s="8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40127.492037037031</v>
      </c>
      <c r="T2536" s="8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41483.240949074076</v>
      </c>
      <c r="T2543" s="8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42026.929837962962</v>
      </c>
      <c r="T2547" s="8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41524.650219907409</v>
      </c>
      <c r="T2548" s="8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42618.417094907403</v>
      </c>
      <c r="T2550" s="8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41112.990821759253</v>
      </c>
      <c r="T2555" s="8">
        <f t="shared" si="23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42093.651689814811</v>
      </c>
      <c r="T2560" s="8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5">
        <f t="shared" ref="P2563:P2626" si="241">IF(L2563&gt;0,E2563/L2563,0)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8">
        <f t="shared" ref="S2563:S2626" si="244">(J2563/86400)+25569+(-5/24)</f>
        <v>42260.320474537039</v>
      </c>
      <c r="T2563" s="8">
        <f t="shared" ref="T2563:T2626" si="245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41985.900393518517</v>
      </c>
      <c r="T2577" s="8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42237.814571759256</v>
      </c>
      <c r="T2580" s="8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42139.964918981474</v>
      </c>
      <c r="T2586" s="8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42089.636874999997</v>
      </c>
      <c r="T2595" s="8">
        <f t="shared" si="245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41150.693854166668</v>
      </c>
      <c r="T2603" s="8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41726.504421296289</v>
      </c>
      <c r="T2608" s="8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42115.539212962962</v>
      </c>
      <c r="T2623" s="8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41144.213217592587</v>
      </c>
      <c r="T2626" s="8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5">
        <f t="shared" ref="P2627:P2690" si="247">IF(L2627&gt;0,E2627/L2627,0)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(J2627/86400)+25569+(-5/24)</f>
        <v>42658.601944444446</v>
      </c>
      <c r="T2627" s="8">
        <f t="shared" ref="T2627:T2690" si="251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42612.448159722218</v>
      </c>
      <c r="T2636" s="8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42689.374016203707</v>
      </c>
      <c r="T2645" s="8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42327.597326388888</v>
      </c>
      <c r="T2653" s="8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42055.392662037033</v>
      </c>
      <c r="T2656" s="8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42767.480185185188</v>
      </c>
      <c r="T2658" s="8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42551.675856481474</v>
      </c>
      <c r="T2660" s="8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42081.861226851848</v>
      </c>
      <c r="T2661" s="8">
        <f t="shared" si="25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42275.380381944444</v>
      </c>
      <c r="T2670" s="8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42318.827499999992</v>
      </c>
      <c r="T2671" s="8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</v>
      </c>
      <c r="T2673" s="8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41792.821099537039</v>
      </c>
      <c r="T2679" s="8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41820.706307870372</v>
      </c>
      <c r="T2686" s="8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42027.910532407404</v>
      </c>
      <c r="T2690" s="8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5">
        <f t="shared" ref="P2691:P2754" si="253">IF(L2691&gt;0,E2691/L2691,0)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8">
        <f t="shared" ref="S2691:S2754" si="256">(J2691/86400)+25569+(-5/24)</f>
        <v>42551.75335648148</v>
      </c>
      <c r="T2691" s="8">
        <f t="shared" ref="T2691:T2754" si="257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41870.666342592587</v>
      </c>
      <c r="T2702" s="8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41780.536921296291</v>
      </c>
      <c r="T2713" s="8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41934.706585648142</v>
      </c>
      <c r="T2719" s="8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42655.257557870369</v>
      </c>
      <c r="T2722" s="8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41044.439780092587</v>
      </c>
      <c r="T2749" s="8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41078.691493055558</v>
      </c>
      <c r="T2752" s="8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41747.678726851846</v>
      </c>
      <c r="T2753" s="8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5">
        <f t="shared" ref="P2755:P2818" si="259">IF(L2755&gt;0,E2755/L2755,0)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(J2755/86400)+25569+(-5/24)</f>
        <v>41117.692395833328</v>
      </c>
      <c r="T2755" s="8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41863.427673611106</v>
      </c>
      <c r="T2756" s="8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41620.692141203697</v>
      </c>
      <c r="T2758" s="8">
        <f t="shared" si="263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40736.459699074076</v>
      </c>
      <c r="T2768" s="8">
        <f t="shared" si="263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41745.617939814816</v>
      </c>
      <c r="T2771" s="8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42550.49355324074</v>
      </c>
      <c r="T2790" s="8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5">
        <f t="shared" ref="P2819:P2882" si="265">IF(L2819&gt;0,E2819/L2819,0)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8">
        <f t="shared" ref="S2819:S2882" si="268">(J2819/86400)+25569+(-5/24)</f>
        <v>42023.42664351852</v>
      </c>
      <c r="T2819" s="8">
        <f t="shared" ref="T2819:T2882" si="26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42291.531215277777</v>
      </c>
      <c r="T2843" s="8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41784.744155092594</v>
      </c>
      <c r="T2844" s="8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42480.592314814814</v>
      </c>
      <c r="T2862" s="8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42672.746805555558</v>
      </c>
      <c r="T2879" s="8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5">
        <f t="shared" ref="P2883:P2946" si="271">IF(L2883&gt;0,E2883/L2883,0)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8">
        <f t="shared" ref="S2883:S2946" si="274">(J2883/86400)+25569+(-5/24)</f>
        <v>41916.389305555553</v>
      </c>
      <c r="T2883" s="8">
        <f t="shared" ref="T2883:T2946" si="275">(I2883/86400)+25569+(-5/24)</f>
        <v>41976.430972222217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42444.669409722221</v>
      </c>
      <c r="T2909" s="8">
        <f t="shared" si="27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42499.523368055554</v>
      </c>
      <c r="T2910" s="8">
        <f t="shared" si="275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41863.375787037039</v>
      </c>
      <c r="T2927" s="8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5">
        <f t="shared" ref="P2947:P3010" si="277">IF(L2947&gt;0,E2947/L2947,0)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8">
        <f t="shared" ref="S2947:S3010" si="280">(J2947/86400)+25569+(-5/24)</f>
        <v>42117.931250000001</v>
      </c>
      <c r="T2947" s="8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42654.765370370369</v>
      </c>
      <c r="T2987" s="8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42511.153715277775</v>
      </c>
      <c r="T2990" s="8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42090.704166666663</v>
      </c>
      <c r="T2998" s="8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</v>
      </c>
      <c r="T3008" s="8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5">
        <f t="shared" ref="P3011:P3074" si="283">IF(L3011&gt;0,E3011/L3011,0)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8">
        <f t="shared" ref="S3011:S3074" si="286">(J3011/86400)+25569+(-5/24)</f>
        <v>41939.361574074072</v>
      </c>
      <c r="T3011" s="8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41919.915277777771</v>
      </c>
      <c r="T3016" s="8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</v>
      </c>
      <c r="T3020" s="8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42121.467430555553</v>
      </c>
      <c r="T3025" s="8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41975.692847222221</v>
      </c>
      <c r="T3050" s="8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42744.207696759258</v>
      </c>
      <c r="T3053" s="8">
        <f t="shared" si="287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42630.714560185188</v>
      </c>
      <c r="T3065" s="8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5">
        <f t="shared" ref="P3075:P3138" si="289">IF(L3075&gt;0,E3075/L3075,0)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8">
        <f t="shared" ref="S3075:S3138" si="292">(J3075/86400)+25569+(-5/24)</f>
        <v>42111.475694444445</v>
      </c>
      <c r="T3075" s="8">
        <f t="shared" ref="T3075:T3138" si="29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42409.362951388888</v>
      </c>
      <c r="T3076" s="8">
        <f t="shared" si="29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42550.89398148148</v>
      </c>
      <c r="T3077" s="8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42246.675451388888</v>
      </c>
      <c r="T3087" s="8">
        <f t="shared" si="29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41760.700706018521</v>
      </c>
      <c r="T3095" s="8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42241.220787037033</v>
      </c>
      <c r="T3108" s="8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42128.605914351851</v>
      </c>
      <c r="T3109" s="8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41885.386805555558</v>
      </c>
      <c r="T3113" s="8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42509.166203703702</v>
      </c>
      <c r="T3119" s="8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42435.733749999992</v>
      </c>
      <c r="T3122" s="8">
        <f t="shared" si="293"/>
        <v>42495.692083333335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42426.809745370367</v>
      </c>
      <c r="T3128" s="8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42800.511793981474</v>
      </c>
      <c r="T3136" s="8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5">
        <f t="shared" ref="P3139:P3202" si="295">IF(L3139&gt;0,E3139/L3139,0)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8">
        <f t="shared" ref="S3139:S3202" si="298">(J3139/86400)+25569+(-5/24)</f>
        <v>42807.676724537036</v>
      </c>
      <c r="T3139" s="8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41909.761053240734</v>
      </c>
      <c r="T3149" s="8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41447.631388888891</v>
      </c>
      <c r="T3160" s="8">
        <f t="shared" si="2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41766.597395833327</v>
      </c>
      <c r="T3166" s="8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41878.670046296298</v>
      </c>
      <c r="T3175" s="8">
        <f t="shared" si="2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41858.553449074076</v>
      </c>
      <c r="T3201" s="8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5">
        <f t="shared" ref="P3203:P3266" si="301">IF(L3203&gt;0,E3203/L3203,0)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8">
        <f t="shared" ref="S3203:S3266" si="304">(J3203/86400)+25569+(-5/24)</f>
        <v>41861.558761574073</v>
      </c>
      <c r="T3203" s="8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</v>
      </c>
      <c r="T3211" s="8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41834.378240740734</v>
      </c>
      <c r="T3213" s="8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42206.627037037033</v>
      </c>
      <c r="T3225" s="8">
        <f t="shared" si="305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41897.959791666661</v>
      </c>
      <c r="T3232" s="8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5">
        <f t="shared" ref="P3267:P3330" si="307">IF(L3267&gt;0,E3267/L3267,0)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8">
        <f t="shared" ref="S3267:S3330" si="310">(J3267/86400)+25569+(-5/24)</f>
        <v>42311.503645833327</v>
      </c>
      <c r="T3267" s="8">
        <f t="shared" ref="T3267:T3330" si="311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42136.327800925923</v>
      </c>
      <c r="T3268" s="8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42137.187465277777</v>
      </c>
      <c r="T3271" s="8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41931.474606481475</v>
      </c>
      <c r="T3279" s="8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42430.894201388888</v>
      </c>
      <c r="T3281" s="8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42538.527499999997</v>
      </c>
      <c r="T3303" s="8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</v>
      </c>
      <c r="T3317" s="8">
        <f t="shared" si="311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42498.831296296295</v>
      </c>
      <c r="T3319" s="8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5">
        <f t="shared" ref="P3331:P3394" si="313">IF(L3331&gt;0,E3331/L3331,0)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8">
        <f t="shared" ref="S3331:S3394" si="316">(J3331/86400)+25569+(-5/24)</f>
        <v>41837.114675925921</v>
      </c>
      <c r="T3331" s="8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42437.190347222218</v>
      </c>
      <c r="T3338" s="8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42062.088078703702</v>
      </c>
      <c r="T3344" s="8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42320.893425925919</v>
      </c>
      <c r="T3367" s="8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42053.524293981478</v>
      </c>
      <c r="T3379" s="8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41937.745115740741</v>
      </c>
      <c r="T3382" s="8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41947.554259259261</v>
      </c>
      <c r="T3389" s="8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41815.566493055558</v>
      </c>
      <c r="T3392" s="8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5">
        <f t="shared" ref="P3395:P3458" si="319">IF(L3395&gt;0,E3395/L3395,0)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8">
        <f t="shared" ref="S3395:S3458" si="322">(J3395/86400)+25569+(-5/24)</f>
        <v>41923.713310185187</v>
      </c>
      <c r="T3395" s="8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42140.503981481474</v>
      </c>
      <c r="T3397" s="8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41764.238298611112</v>
      </c>
      <c r="T3398" s="8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41941.543703703697</v>
      </c>
      <c r="T3400" s="8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42544.605995370366</v>
      </c>
      <c r="T3411" s="8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41775.854803240734</v>
      </c>
      <c r="T3435" s="8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41800.172094907401</v>
      </c>
      <c r="T3436" s="8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42100.719525462962</v>
      </c>
      <c r="T3440" s="8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42124.632777777777</v>
      </c>
      <c r="T3444" s="8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5">
        <f t="shared" ref="P3459:P3522" si="325">IF(L3459&gt;0,E3459/L3459,0)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8">
        <f t="shared" ref="S3459:S3522" si="328">(J3459/86400)+25569+(-5/24)</f>
        <v>42016.498344907406</v>
      </c>
      <c r="T3459" s="8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41852.318888888891</v>
      </c>
      <c r="T3462" s="8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42605.55704861111</v>
      </c>
      <c r="T3470" s="8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41841.61215277778</v>
      </c>
      <c r="T3473" s="8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42053.708587962959</v>
      </c>
      <c r="T3480" s="8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41781.64675925926</v>
      </c>
      <c r="T3481" s="8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41989.039212962962</v>
      </c>
      <c r="T3483" s="8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41915.554502314808</v>
      </c>
      <c r="T3497" s="8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42511.53361111111</v>
      </c>
      <c r="T3499" s="8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42419.711087962962</v>
      </c>
      <c r="T3502" s="8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41794.609189814808</v>
      </c>
      <c r="T3519" s="8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5">
        <f t="shared" ref="P3523:P3586" si="331">IF(L3523&gt;0,E3523/L3523,0)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8">
        <f t="shared" ref="S3523:S3586" si="334">(J3523/86400)+25569+(-5/24)</f>
        <v>41881.153009259258</v>
      </c>
      <c r="T3523" s="8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42248.431828703702</v>
      </c>
      <c r="T3537" s="8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41923.146018518521</v>
      </c>
      <c r="T3539" s="8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</v>
      </c>
      <c r="T3562" s="8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42236.414918981478</v>
      </c>
      <c r="T3566" s="8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</v>
      </c>
      <c r="T3572" s="8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41926.734351851854</v>
      </c>
      <c r="T3576" s="8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5">
        <f t="shared" ref="P3587:P3650" si="337">IF(L3587&gt;0,E3587/L3587,0)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8">
        <f t="shared" ref="S3587:S3650" si="340">(J3587/86400)+25569+(-5/24)</f>
        <v>41964.507986111108</v>
      </c>
      <c r="T3587" s="8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42506.501041666663</v>
      </c>
      <c r="T3610" s="8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42429.783391203702</v>
      </c>
      <c r="T3611" s="8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41789.518645833326</v>
      </c>
      <c r="T3614" s="8">
        <f t="shared" si="341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42660.923912037033</v>
      </c>
      <c r="T3621" s="8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42545.56585648148</v>
      </c>
      <c r="T3626" s="8">
        <f t="shared" si="341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42226.486446759256</v>
      </c>
      <c r="T3638" s="8">
        <f t="shared" si="341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</v>
      </c>
      <c r="T3643" s="8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5">
        <f t="shared" ref="P3651:P3714" si="343">IF(L3651&gt;0,E3651/L3651,0)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8">
        <f t="shared" ref="S3651:S3714" si="346">(J3651/86400)+25569+(-5/24)</f>
        <v>41780.504560185182</v>
      </c>
      <c r="T3651" s="8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42737.701805555553</v>
      </c>
      <c r="T3658" s="8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</v>
      </c>
      <c r="T3659" s="8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42173.761793981474</v>
      </c>
      <c r="T3669" s="8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41802.365949074076</v>
      </c>
      <c r="T3679" s="8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42627.245763888888</v>
      </c>
      <c r="T3682" s="8">
        <f t="shared" si="347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</v>
      </c>
      <c r="T3692" s="8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41809.933865740742</v>
      </c>
      <c r="T3710" s="8">
        <f t="shared" si="347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42133.963738425919</v>
      </c>
      <c r="T3714" s="8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5">
        <f t="shared" ref="P3715:P3778" si="349">IF(L3715&gt;0,E3715/L3715,0)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8">
        <f t="shared" ref="S3715:S3778" si="352">(J3715/86400)+25569+(-5/24)</f>
        <v>42505.529699074068</v>
      </c>
      <c r="T3715" s="8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42118.347997685181</v>
      </c>
      <c r="T3716" s="8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41943.544699074067</v>
      </c>
      <c r="T3725" s="8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42465.283101851848</v>
      </c>
      <c r="T3726" s="8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42461.932534722218</v>
      </c>
      <c r="T3728" s="8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41831.489606481475</v>
      </c>
      <c r="T3747" s="8">
        <f t="shared" si="35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41747.263171296298</v>
      </c>
      <c r="T3760" s="8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42655.796840277777</v>
      </c>
      <c r="T3775" s="8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5">
        <f t="shared" ref="P3779:P3842" si="355">IF(L3779&gt;0,E3779/L3779,0)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8">
        <f t="shared" ref="S3779:S3842" si="358">(J3779/86400)+25569+(-5/24)</f>
        <v>41886.903020833335</v>
      </c>
      <c r="T3779" s="8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42546.653900462959</v>
      </c>
      <c r="T3784" s="8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41831.514444444438</v>
      </c>
      <c r="T3800" s="8">
        <f t="shared" si="35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41963.664027777777</v>
      </c>
      <c r="T3835" s="8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42154.934305555558</v>
      </c>
      <c r="T3841" s="8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5">
        <f t="shared" ref="P3843:P3906" si="361">IF(L3843&gt;0,E3843/L3843,0)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8">
        <f t="shared" ref="S3843:S3906" si="364">(J3843/86400)+25569+(-5/24)</f>
        <v>41780.57739583333</v>
      </c>
      <c r="T3843" s="8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42248.418680555558</v>
      </c>
      <c r="T3847" s="8">
        <f t="shared" si="36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42128.222731481474</v>
      </c>
      <c r="T3860" s="8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41833.452662037038</v>
      </c>
      <c r="T3862" s="8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41865.45144675926</v>
      </c>
      <c r="T3870" s="8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41792.963865740741</v>
      </c>
      <c r="T3872" s="8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41867.443946759253</v>
      </c>
      <c r="T3894" s="8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41843.566678240742</v>
      </c>
      <c r="T3901" s="8">
        <f t="shared" si="365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42317.618043981478</v>
      </c>
      <c r="T3903" s="8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5">
        <f t="shared" ref="P3907:P3970" si="367">IF(L3907&gt;0,E3907/L3907,0)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8">
        <f t="shared" ref="S3907:S3970" si="370">(J3907/86400)+25569+(-5/24)</f>
        <v>42124.415543981479</v>
      </c>
      <c r="T3907" s="8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42114.610601851855</v>
      </c>
      <c r="T3916" s="8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42221.448449074072</v>
      </c>
      <c r="T3937" s="8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42151.697384259256</v>
      </c>
      <c r="T3940" s="8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41829.117164351854</v>
      </c>
      <c r="T3950" s="8">
        <f t="shared" si="37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42513.76798611111</v>
      </c>
      <c r="T3959" s="8">
        <f t="shared" si="371"/>
        <v>42559.76798611111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41816.742037037031</v>
      </c>
      <c r="T3960" s="8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5">
        <f t="shared" ref="P3971:P4034" si="373">IF(L3971&gt;0,E3971/L3971,0)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8">
        <f t="shared" ref="S3971:S4034" si="376">(J3971/86400)+25569+(-5/24)</f>
        <v>42601.646365740737</v>
      </c>
      <c r="T3971" s="8">
        <f t="shared" ref="T3971:T4034" si="377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42447.655219907407</v>
      </c>
      <c r="T3972" s="8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41920.75513888889</v>
      </c>
      <c r="T3986" s="8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41950.058611111112</v>
      </c>
      <c r="T3998" s="8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42174.572488425925</v>
      </c>
      <c r="T4017" s="8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41990.375775462962</v>
      </c>
      <c r="T4024" s="8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42408.791238425925</v>
      </c>
      <c r="T4025" s="8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42321.816782407404</v>
      </c>
      <c r="T4031" s="8">
        <f t="shared" si="377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5">
        <f t="shared" ref="P4035:P4098" si="379">IF(L4035&gt;0,E4035/L4035,0)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8">
        <f t="shared" ref="S4035:S4098" si="382">(J4035/86400)+25569+(-5/24)</f>
        <v>42614.06046296296</v>
      </c>
      <c r="T4035" s="8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41903.674618055556</v>
      </c>
      <c r="T4037" s="8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41804.728750000002</v>
      </c>
      <c r="T4038" s="8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42496.862442129626</v>
      </c>
      <c r="T4039" s="8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41869.590393518512</v>
      </c>
      <c r="T4040" s="8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41761.601817129624</v>
      </c>
      <c r="T4053" s="8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42534.724988425922</v>
      </c>
      <c r="T4058" s="8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42078.136874999997</v>
      </c>
      <c r="T4075" s="8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41905.587372685179</v>
      </c>
      <c r="T4078" s="8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5">
        <f t="shared" ref="P4099:P4115" si="385">IF(L4099&gt;0,E4099/L4099,0)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8">
        <f t="shared" ref="S4099:S4115" si="388">(J4099/86400)+25569+(-5/24)</f>
        <v>42344.616168981483</v>
      </c>
      <c r="T4099" s="8">
        <f t="shared" ref="T4099:T4115" si="38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42766.823344907403</v>
      </c>
      <c r="T4110" s="8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42512.418414351851</v>
      </c>
      <c r="T4112" s="8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autoFilter ref="A1:R4115" xr:uid="{EECC3177-1C5E-43E6-92C2-424B44DDF307}"/>
  <conditionalFormatting sqref="F1">
    <cfRule type="containsText" dxfId="5" priority="7" operator="containsText" text="canceled">
      <formula>NOT(ISERROR(SEARCH("canceled",F1)))</formula>
    </cfRule>
  </conditionalFormatting>
  <conditionalFormatting sqref="F122">
    <cfRule type="containsText" dxfId="4" priority="6" operator="containsText" text="canceled">
      <formula>NOT(ISERROR(SEARCH("canceled",F122)))</formula>
    </cfRule>
  </conditionalFormatting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canceled">
      <formula>NOT(ISERROR(SEARCH("canceled",F1)))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SubCategory</vt:lpstr>
      <vt:lpstr>Category</vt:lpstr>
      <vt:lpstr>Bonus</vt:lpstr>
      <vt:lpstr>Monthly Date Ended</vt:lpstr>
      <vt:lpstr>Past Projects</vt:lpstr>
      <vt:lpstr>Outcome Based on Goal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 alkoby</cp:lastModifiedBy>
  <dcterms:created xsi:type="dcterms:W3CDTF">2017-04-20T15:17:24Z</dcterms:created>
  <dcterms:modified xsi:type="dcterms:W3CDTF">2019-03-13T04:45:05Z</dcterms:modified>
</cp:coreProperties>
</file>