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ji\OneDrive\바탕 화면\CertificationTest\사자산기실기\SPS\"/>
    </mc:Choice>
  </mc:AlternateContent>
  <xr:revisionPtr revIDLastSave="0" documentId="13_ncr:1_{31170384-FC92-48C8-8EA2-D2C3C0742580}" xr6:coauthVersionLast="47" xr6:coauthVersionMax="47" xr10:uidLastSave="{00000000-0000-0000-0000-000000000000}"/>
  <bookViews>
    <workbookView xWindow="-110" yWindow="-110" windowWidth="19420" windowHeight="10300" xr2:uid="{9224DB38-669A-40FD-BFB3-1784391E4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D27" i="1"/>
  <c r="E27" i="1"/>
  <c r="F27" i="1"/>
  <c r="G27" i="1"/>
  <c r="C27" i="1"/>
  <c r="D26" i="1"/>
  <c r="E26" i="1"/>
  <c r="F26" i="1"/>
  <c r="G26" i="1"/>
  <c r="C26" i="1"/>
  <c r="D25" i="1"/>
  <c r="E25" i="1"/>
  <c r="F25" i="1"/>
  <c r="G25" i="1"/>
  <c r="C25" i="1"/>
  <c r="F28" i="1"/>
  <c r="F20" i="1"/>
  <c r="G20" i="1" s="1"/>
  <c r="I20" i="1" s="1"/>
  <c r="H20" i="1"/>
  <c r="J20" i="1"/>
  <c r="F14" i="1"/>
  <c r="G14" i="1" s="1"/>
  <c r="I14" i="1" s="1"/>
  <c r="H14" i="1"/>
  <c r="J14" i="1"/>
  <c r="F21" i="1"/>
  <c r="G21" i="1"/>
  <c r="I21" i="1" s="1"/>
  <c r="H21" i="1"/>
  <c r="J21" i="1"/>
  <c r="F22" i="1"/>
  <c r="G22" i="1"/>
  <c r="I22" i="1" s="1"/>
  <c r="H22" i="1"/>
  <c r="J22" i="1"/>
  <c r="F18" i="1"/>
  <c r="G18" i="1"/>
  <c r="H18" i="1"/>
  <c r="I18" i="1"/>
  <c r="J18" i="1"/>
  <c r="F6" i="1"/>
  <c r="G6" i="1" s="1"/>
  <c r="I6" i="1" s="1"/>
  <c r="H6" i="1"/>
  <c r="J6" i="1"/>
  <c r="F5" i="1"/>
  <c r="G5" i="1"/>
  <c r="I5" i="1" s="1"/>
  <c r="H5" i="1"/>
  <c r="J5" i="1"/>
  <c r="F10" i="1"/>
  <c r="G10" i="1"/>
  <c r="I10" i="1" s="1"/>
  <c r="H10" i="1"/>
  <c r="J10" i="1"/>
  <c r="F15" i="1"/>
  <c r="G15" i="1"/>
  <c r="I15" i="1" s="1"/>
  <c r="H15" i="1"/>
  <c r="J15" i="1"/>
  <c r="F16" i="1"/>
  <c r="G16" i="1" s="1"/>
  <c r="I16" i="1" s="1"/>
  <c r="H16" i="1"/>
  <c r="J16" i="1"/>
  <c r="F19" i="1"/>
  <c r="G19" i="1" s="1"/>
  <c r="I19" i="1" s="1"/>
  <c r="H19" i="1"/>
  <c r="J19" i="1"/>
  <c r="F7" i="1"/>
  <c r="G7" i="1"/>
  <c r="I7" i="1" s="1"/>
  <c r="H7" i="1"/>
  <c r="J7" i="1"/>
  <c r="F17" i="1"/>
  <c r="G17" i="1"/>
  <c r="H17" i="1"/>
  <c r="J17" i="1"/>
  <c r="F8" i="1"/>
  <c r="G8" i="1"/>
  <c r="I8" i="1" s="1"/>
  <c r="H8" i="1"/>
  <c r="J8" i="1"/>
  <c r="F13" i="1"/>
  <c r="G13" i="1"/>
  <c r="H13" i="1"/>
  <c r="I13" i="1"/>
  <c r="J13" i="1"/>
  <c r="F11" i="1"/>
  <c r="G11" i="1" s="1"/>
  <c r="I11" i="1" s="1"/>
  <c r="H11" i="1"/>
  <c r="J11" i="1"/>
  <c r="F9" i="1"/>
  <c r="G9" i="1"/>
  <c r="I9" i="1" s="1"/>
  <c r="H9" i="1"/>
  <c r="J9" i="1"/>
  <c r="F23" i="1"/>
  <c r="G23" i="1"/>
  <c r="H23" i="1"/>
  <c r="I23" i="1"/>
  <c r="J23" i="1"/>
  <c r="F12" i="1"/>
  <c r="G12" i="1" s="1"/>
  <c r="I12" i="1" s="1"/>
  <c r="H12" i="1"/>
  <c r="J12" i="1"/>
  <c r="J4" i="1"/>
  <c r="I4" i="1"/>
  <c r="G29" i="1" s="1"/>
  <c r="H4" i="1"/>
  <c r="G4" i="1"/>
  <c r="G28" i="1" s="1"/>
  <c r="F4" i="1"/>
  <c r="F24" i="1" s="1"/>
  <c r="G24" i="1" l="1"/>
</calcChain>
</file>

<file path=xl/sharedStrings.xml><?xml version="1.0" encoding="utf-8"?>
<sst xmlns="http://schemas.openxmlformats.org/spreadsheetml/2006/main" count="40" uniqueCount="40">
  <si>
    <t>국가</t>
    <phoneticPr fontId="2" type="noConversion"/>
  </si>
  <si>
    <t>관광객</t>
    <phoneticPr fontId="2" type="noConversion"/>
  </si>
  <si>
    <t>수익</t>
    <phoneticPr fontId="2" type="noConversion"/>
  </si>
  <si>
    <t>운영비</t>
    <phoneticPr fontId="2" type="noConversion"/>
  </si>
  <si>
    <t>사고여객기</t>
    <phoneticPr fontId="2" type="noConversion"/>
  </si>
  <si>
    <t>미국</t>
    <phoneticPr fontId="2" type="noConversion"/>
  </si>
  <si>
    <t>한국</t>
    <phoneticPr fontId="2" type="noConversion"/>
  </si>
  <si>
    <t>베트남</t>
    <phoneticPr fontId="2" type="noConversion"/>
  </si>
  <si>
    <t>러시아</t>
    <phoneticPr fontId="2" type="noConversion"/>
  </si>
  <si>
    <t>영국</t>
    <phoneticPr fontId="2" type="noConversion"/>
  </si>
  <si>
    <t>일본</t>
    <phoneticPr fontId="2" type="noConversion"/>
  </si>
  <si>
    <t>덴마크</t>
    <phoneticPr fontId="2" type="noConversion"/>
  </si>
  <si>
    <t>프랑스</t>
    <phoneticPr fontId="2" type="noConversion"/>
  </si>
  <si>
    <t>중국</t>
    <phoneticPr fontId="2" type="noConversion"/>
  </si>
  <si>
    <t>홍콩</t>
    <phoneticPr fontId="2" type="noConversion"/>
  </si>
  <si>
    <t>필리핀</t>
    <phoneticPr fontId="2" type="noConversion"/>
  </si>
  <si>
    <t>호주</t>
    <phoneticPr fontId="2" type="noConversion"/>
  </si>
  <si>
    <t>뉴질랜드</t>
    <phoneticPr fontId="2" type="noConversion"/>
  </si>
  <si>
    <t>독일</t>
    <phoneticPr fontId="2" type="noConversion"/>
  </si>
  <si>
    <t>스위스</t>
    <phoneticPr fontId="2" type="noConversion"/>
  </si>
  <si>
    <t>벨기에</t>
    <phoneticPr fontId="2" type="noConversion"/>
  </si>
  <si>
    <t>네덜란드</t>
    <phoneticPr fontId="2" type="noConversion"/>
  </si>
  <si>
    <t>체코</t>
    <phoneticPr fontId="2" type="noConversion"/>
  </si>
  <si>
    <t>폴란드</t>
    <phoneticPr fontId="2" type="noConversion"/>
  </si>
  <si>
    <t>대만</t>
    <phoneticPr fontId="2" type="noConversion"/>
  </si>
  <si>
    <t>세금</t>
    <phoneticPr fontId="2" type="noConversion"/>
  </si>
  <si>
    <t>순이익금</t>
    <phoneticPr fontId="2" type="noConversion"/>
  </si>
  <si>
    <t>신뢰도</t>
    <phoneticPr fontId="2" type="noConversion"/>
  </si>
  <si>
    <t>항로폐쇄여부</t>
    <phoneticPr fontId="2" type="noConversion"/>
  </si>
  <si>
    <t>순위</t>
    <phoneticPr fontId="2" type="noConversion"/>
  </si>
  <si>
    <t>평균</t>
    <phoneticPr fontId="2" type="noConversion"/>
  </si>
  <si>
    <t>신뢰도별
합계</t>
    <phoneticPr fontId="2" type="noConversion"/>
  </si>
  <si>
    <t>관광객이 10 이상 15 미만인 합</t>
    <phoneticPr fontId="2" type="noConversion"/>
  </si>
  <si>
    <t>항로폐쇄여부에서 "폐쇄"인 개수</t>
    <phoneticPr fontId="2" type="noConversion"/>
  </si>
  <si>
    <t>항공 운영 수입 현황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</si>
  <si>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</si>
  <si>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</si>
  <si>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</si>
  <si>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=IF(G18&lt;=100000,"폐쇄"," ")</t>
    <phoneticPr fontId="2" type="noConversion"/>
  </si>
  <si>
    <t>=SUMIFS(G4:G23,$B$4:$B$23,"&gt;=10",$B$4:$B$23,"&lt;15")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</si>
</sst>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8" formatCode="_-[$₩-412]* #,##0_-;\-[$₩-412]* #,##0_-;_-[$₩-412]* &quot;-&quot;??_-;_-@_-"/>
    <numFmt numFmtId="179" formatCode="General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>
      <alignment vertical="center"/>
    </xf>
    <xf numFmtId="0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8" fontId="0" fillId="0" borderId="3" xfId="0" applyNumberFormat="1" applyBorder="1">
      <alignment vertical="center"/>
    </xf>
    <xf numFmtId="0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4" xfId="1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78" fontId="0" fillId="0" borderId="5" xfId="0" applyNumberFormat="1" applyBorder="1">
      <alignment vertical="center"/>
    </xf>
    <xf numFmtId="0" fontId="0" fillId="0" borderId="5" xfId="1" applyNumberFormat="1" applyFont="1" applyBorder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폐쇄항로 국가의 이익금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순이익금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f>Sheet1!$G$18:$G$23</c:f>
              <c:numCache>
                <c:formatCode>_-[$₩-412]* #,##0_-;\-[$₩-412]* #,##0_-;_-[$₩-412]* "-"??_-;_-@_-</c:formatCode>
                <c:ptCount val="6"/>
                <c:pt idx="0">
                  <c:v>7900</c:v>
                </c:pt>
                <c:pt idx="1">
                  <c:v>51300</c:v>
                </c:pt>
                <c:pt idx="2">
                  <c:v>61300</c:v>
                </c:pt>
                <c:pt idx="3">
                  <c:v>63300</c:v>
                </c:pt>
                <c:pt idx="4">
                  <c:v>65300</c:v>
                </c:pt>
                <c:pt idx="5">
                  <c:v>84100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4-4D18-B89F-DD2050FF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365727"/>
        <c:axId val="876366687"/>
      </c:barChar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수익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f>Sheet1!$C$18:$C$23</c:f>
              <c:numCache>
                <c:formatCode>_-[$₩-412]* #,##0_-;\-[$₩-412]* #,##0_-;_-[$₩-412]* "-"??_-;_-@_-</c:formatCode>
                <c:ptCount val="6"/>
                <c:pt idx="0">
                  <c:v>10000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4-4D18-B89F-DD2050FF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365727"/>
        <c:axId val="876366687"/>
      </c:lineChart>
      <c:catAx>
        <c:axId val="87636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국가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6366687"/>
        <c:crosses val="autoZero"/>
        <c:auto val="1"/>
        <c:lblAlgn val="ctr"/>
        <c:lblOffset val="100"/>
        <c:noMultiLvlLbl val="0"/>
      </c:catAx>
      <c:valAx>
        <c:axId val="8763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63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22678</xdr:colOff>
      <xdr:row>32</xdr:row>
      <xdr:rowOff>25399</xdr:rowOff>
    </xdr:from>
    <xdr:to>
      <xdr:col>9</xdr:col>
      <xdr:colOff>644070</xdr:colOff>
      <xdr:row>46</xdr:row>
      <xdr:rowOff>108857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9D404D-449F-45B1-D284-BC55A303C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6FCB-A006-4556-95F8-056E910BDD58}">
  <sheetPr>
    <pageSetUpPr fitToPage="1"/>
  </sheetPr>
  <dimension ref="A1:J31"/>
  <sheetViews>
    <sheetView tabSelected="1" topLeftCell="A18" zoomScale="85" zoomScaleNormal="85" workbookViewId="0">
      <selection activeCell="N22" sqref="N22"/>
    </sheetView>
  </sheetViews>
  <sheetFormatPr defaultRowHeight="17" x14ac:dyDescent="0.45"/>
  <cols>
    <col min="3" max="3" width="12.08203125" bestFit="1" customWidth="1"/>
    <col min="4" max="4" width="9.6640625" hidden="1" customWidth="1"/>
    <col min="5" max="5" width="10.75" hidden="1" customWidth="1"/>
    <col min="6" max="6" width="12.08203125" bestFit="1" customWidth="1"/>
    <col min="7" max="7" width="14.6640625" bestFit="1" customWidth="1"/>
    <col min="9" max="9" width="12.33203125" bestFit="1" customWidth="1"/>
  </cols>
  <sheetData>
    <row r="1" spans="1:10" ht="30" x14ac:dyDescent="0.4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4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27</v>
      </c>
      <c r="I3" s="8" t="s">
        <v>28</v>
      </c>
      <c r="J3" s="8" t="s">
        <v>29</v>
      </c>
    </row>
    <row r="4" spans="1:10" x14ac:dyDescent="0.45">
      <c r="A4" s="12" t="s">
        <v>5</v>
      </c>
      <c r="B4" s="13">
        <v>10</v>
      </c>
      <c r="C4" s="14">
        <v>130000</v>
      </c>
      <c r="D4" s="14">
        <v>20000</v>
      </c>
      <c r="E4" s="15">
        <v>7</v>
      </c>
      <c r="F4" s="14">
        <f>C4*1%</f>
        <v>1300</v>
      </c>
      <c r="G4" s="14">
        <f>C4-F4-D4</f>
        <v>108700</v>
      </c>
      <c r="H4" s="12" t="str">
        <f>IF(E4&gt;=7,"D",IF(E4&gt;=4,"C",IF(E4&gt;=2,"B","A")))</f>
        <v>D</v>
      </c>
      <c r="I4" s="12" t="str">
        <f>IF(G4&lt;=100000,"폐쇄"," ")</f>
        <v xml:space="preserve"> </v>
      </c>
      <c r="J4" s="13">
        <f>RANK(B4,$B$4:$B$23,0)</f>
        <v>7</v>
      </c>
    </row>
    <row r="5" spans="1:10" x14ac:dyDescent="0.45">
      <c r="A5" s="16" t="s">
        <v>12</v>
      </c>
      <c r="B5" s="17">
        <v>8</v>
      </c>
      <c r="C5" s="18">
        <v>130000</v>
      </c>
      <c r="D5" s="18">
        <v>16000</v>
      </c>
      <c r="E5" s="19">
        <v>5</v>
      </c>
      <c r="F5" s="18">
        <f>C5*1%</f>
        <v>1300</v>
      </c>
      <c r="G5" s="18">
        <f>C5-F5-D5</f>
        <v>112700</v>
      </c>
      <c r="H5" s="16" t="str">
        <f>IF(E5&gt;=7,"D",IF(E5&gt;=4,"C",IF(E5&gt;=2,"B","A")))</f>
        <v>C</v>
      </c>
      <c r="I5" s="16" t="str">
        <f>IF(G5&lt;=100000,"폐쇄"," ")</f>
        <v xml:space="preserve"> </v>
      </c>
      <c r="J5" s="17">
        <f>RANK(B5,$B$4:$B$23,0)</f>
        <v>10</v>
      </c>
    </row>
    <row r="6" spans="1:10" x14ac:dyDescent="0.45">
      <c r="A6" s="16" t="s">
        <v>11</v>
      </c>
      <c r="B6" s="17">
        <v>7</v>
      </c>
      <c r="C6" s="18">
        <v>130000</v>
      </c>
      <c r="D6" s="18">
        <v>14000</v>
      </c>
      <c r="E6" s="19">
        <v>4</v>
      </c>
      <c r="F6" s="18">
        <f>C6*1%</f>
        <v>1300</v>
      </c>
      <c r="G6" s="18">
        <f>C6-F6-D6</f>
        <v>114700</v>
      </c>
      <c r="H6" s="16" t="str">
        <f>IF(E6&gt;=7,"D",IF(E6&gt;=4,"C",IF(E6&gt;=2,"B","A")))</f>
        <v>C</v>
      </c>
      <c r="I6" s="16" t="str">
        <f>IF(G6&lt;=100000,"폐쇄"," ")</f>
        <v xml:space="preserve"> </v>
      </c>
      <c r="J6" s="17">
        <f>RANK(B6,$B$4:$B$23,0)</f>
        <v>12</v>
      </c>
    </row>
    <row r="7" spans="1:10" x14ac:dyDescent="0.45">
      <c r="A7" s="16" t="s">
        <v>17</v>
      </c>
      <c r="B7" s="17">
        <v>9</v>
      </c>
      <c r="C7" s="18">
        <v>130000</v>
      </c>
      <c r="D7" s="18">
        <v>13000</v>
      </c>
      <c r="E7" s="19">
        <v>1</v>
      </c>
      <c r="F7" s="18">
        <f>C7*1%</f>
        <v>1300</v>
      </c>
      <c r="G7" s="18">
        <f>C7-F7-D7</f>
        <v>115700</v>
      </c>
      <c r="H7" s="16" t="str">
        <f>IF(E7&gt;=7,"D",IF(E7&gt;=4,"C",IF(E7&gt;=2,"B","A")))</f>
        <v>A</v>
      </c>
      <c r="I7" s="16" t="str">
        <f>IF(G7&lt;=100000,"폐쇄"," ")</f>
        <v xml:space="preserve"> </v>
      </c>
      <c r="J7" s="17">
        <f>RANK(B7,$B$4:$B$23,0)</f>
        <v>8</v>
      </c>
    </row>
    <row r="8" spans="1:10" x14ac:dyDescent="0.45">
      <c r="A8" s="16" t="s">
        <v>19</v>
      </c>
      <c r="B8" s="17">
        <v>8</v>
      </c>
      <c r="C8" s="18">
        <v>130000</v>
      </c>
      <c r="D8" s="18">
        <v>4000</v>
      </c>
      <c r="E8" s="19">
        <v>1</v>
      </c>
      <c r="F8" s="18">
        <f>C8*1%</f>
        <v>1300</v>
      </c>
      <c r="G8" s="18">
        <f>C8-F8-D8</f>
        <v>124700</v>
      </c>
      <c r="H8" s="16" t="str">
        <f>IF(E8&gt;=7,"D",IF(E8&gt;=4,"C",IF(E8&gt;=2,"B","A")))</f>
        <v>A</v>
      </c>
      <c r="I8" s="16" t="str">
        <f>IF(G8&lt;=100000,"폐쇄"," ")</f>
        <v xml:space="preserve"> </v>
      </c>
      <c r="J8" s="17">
        <f>RANK(B8,$B$4:$B$23,0)</f>
        <v>10</v>
      </c>
    </row>
    <row r="9" spans="1:10" x14ac:dyDescent="0.45">
      <c r="A9" s="16" t="s">
        <v>22</v>
      </c>
      <c r="B9" s="17">
        <v>6</v>
      </c>
      <c r="C9" s="18">
        <v>130000</v>
      </c>
      <c r="D9" s="18">
        <v>3000</v>
      </c>
      <c r="E9" s="19">
        <v>1</v>
      </c>
      <c r="F9" s="18">
        <f>C9*1%</f>
        <v>1300</v>
      </c>
      <c r="G9" s="18">
        <f>C9-F9-D9</f>
        <v>125700</v>
      </c>
      <c r="H9" s="16" t="str">
        <f>IF(E9&gt;=7,"D",IF(E9&gt;=4,"C",IF(E9&gt;=2,"B","A")))</f>
        <v>A</v>
      </c>
      <c r="I9" s="16" t="str">
        <f>IF(G9&lt;=100000,"폐쇄"," ")</f>
        <v xml:space="preserve"> </v>
      </c>
      <c r="J9" s="17">
        <f>RANK(B9,$B$4:$B$23,0)</f>
        <v>14</v>
      </c>
    </row>
    <row r="10" spans="1:10" x14ac:dyDescent="0.45">
      <c r="A10" s="16" t="s">
        <v>13</v>
      </c>
      <c r="B10" s="17">
        <v>6</v>
      </c>
      <c r="C10" s="18">
        <v>130000</v>
      </c>
      <c r="D10" s="18">
        <v>1000</v>
      </c>
      <c r="E10" s="19">
        <v>1</v>
      </c>
      <c r="F10" s="18">
        <f>C10*1%</f>
        <v>1300</v>
      </c>
      <c r="G10" s="18">
        <f>C10-F10-D10</f>
        <v>127700</v>
      </c>
      <c r="H10" s="16" t="str">
        <f>IF(E10&gt;=7,"D",IF(E10&gt;=4,"C",IF(E10&gt;=2,"B","A")))</f>
        <v>A</v>
      </c>
      <c r="I10" s="16" t="str">
        <f>IF(G10&lt;=100000,"폐쇄"," ")</f>
        <v xml:space="preserve"> </v>
      </c>
      <c r="J10" s="17">
        <f>RANK(B10,$B$4:$B$23,0)</f>
        <v>14</v>
      </c>
    </row>
    <row r="11" spans="1:10" x14ac:dyDescent="0.45">
      <c r="A11" s="16" t="s">
        <v>21</v>
      </c>
      <c r="B11" s="17">
        <v>9</v>
      </c>
      <c r="C11" s="18">
        <v>170000</v>
      </c>
      <c r="D11" s="18">
        <v>11000</v>
      </c>
      <c r="E11" s="19">
        <v>2</v>
      </c>
      <c r="F11" s="18">
        <f>C11*1%</f>
        <v>1700</v>
      </c>
      <c r="G11" s="18">
        <f>C11-F11-D11</f>
        <v>157300</v>
      </c>
      <c r="H11" s="16" t="str">
        <f>IF(E11&gt;=7,"D",IF(E11&gt;=4,"C",IF(E11&gt;=2,"B","A")))</f>
        <v>B</v>
      </c>
      <c r="I11" s="16" t="str">
        <f>IF(G11&lt;=100000,"폐쇄"," ")</f>
        <v xml:space="preserve"> </v>
      </c>
      <c r="J11" s="17">
        <f>RANK(B11,$B$4:$B$23,0)</f>
        <v>8</v>
      </c>
    </row>
    <row r="12" spans="1:10" x14ac:dyDescent="0.45">
      <c r="A12" s="16" t="s">
        <v>24</v>
      </c>
      <c r="B12" s="17">
        <v>12</v>
      </c>
      <c r="C12" s="18">
        <v>170000</v>
      </c>
      <c r="D12" s="18">
        <v>8000</v>
      </c>
      <c r="E12" s="19">
        <v>3</v>
      </c>
      <c r="F12" s="18">
        <f>C12*1%</f>
        <v>1700</v>
      </c>
      <c r="G12" s="18">
        <f>C12-F12-D12</f>
        <v>160300</v>
      </c>
      <c r="H12" s="16" t="str">
        <f>IF(E12&gt;=7,"D",IF(E12&gt;=4,"C",IF(E12&gt;=2,"B","A")))</f>
        <v>B</v>
      </c>
      <c r="I12" s="16" t="str">
        <f>IF(G12&lt;=100000,"폐쇄"," ")</f>
        <v xml:space="preserve"> </v>
      </c>
      <c r="J12" s="17">
        <f>RANK(B12,$B$4:$B$23,0)</f>
        <v>3</v>
      </c>
    </row>
    <row r="13" spans="1:10" x14ac:dyDescent="0.45">
      <c r="A13" s="16" t="s">
        <v>20</v>
      </c>
      <c r="B13" s="17">
        <v>12</v>
      </c>
      <c r="C13" s="18">
        <v>190000</v>
      </c>
      <c r="D13" s="18">
        <v>19000</v>
      </c>
      <c r="E13" s="19">
        <v>1</v>
      </c>
      <c r="F13" s="18">
        <f>C13*1%</f>
        <v>1900</v>
      </c>
      <c r="G13" s="18">
        <f>C13-F13-D13</f>
        <v>169100</v>
      </c>
      <c r="H13" s="16" t="str">
        <f>IF(E13&gt;=7,"D",IF(E13&gt;=4,"C",IF(E13&gt;=2,"B","A")))</f>
        <v>A</v>
      </c>
      <c r="I13" s="16" t="str">
        <f>IF(G13&lt;=100000,"폐쇄"," ")</f>
        <v xml:space="preserve"> </v>
      </c>
      <c r="J13" s="17">
        <f>RANK(B13,$B$4:$B$23,0)</f>
        <v>3</v>
      </c>
    </row>
    <row r="14" spans="1:10" x14ac:dyDescent="0.45">
      <c r="A14" s="16" t="s">
        <v>7</v>
      </c>
      <c r="B14" s="17">
        <v>15</v>
      </c>
      <c r="C14" s="18">
        <v>200000</v>
      </c>
      <c r="D14" s="18">
        <v>26000</v>
      </c>
      <c r="E14" s="19">
        <v>9</v>
      </c>
      <c r="F14" s="18">
        <f>C14*1%</f>
        <v>2000</v>
      </c>
      <c r="G14" s="18">
        <f>C14-F14-D14</f>
        <v>172000</v>
      </c>
      <c r="H14" s="16" t="str">
        <f>IF(E14&gt;=7,"D",IF(E14&gt;=4,"C",IF(E14&gt;=2,"B","A")))</f>
        <v>D</v>
      </c>
      <c r="I14" s="16" t="str">
        <f>IF(G14&lt;=100000,"폐쇄"," ")</f>
        <v xml:space="preserve"> </v>
      </c>
      <c r="J14" s="17">
        <f>RANK(B14,$B$4:$B$23,0)</f>
        <v>1</v>
      </c>
    </row>
    <row r="15" spans="1:10" x14ac:dyDescent="0.45">
      <c r="A15" s="16" t="s">
        <v>14</v>
      </c>
      <c r="B15" s="17">
        <v>12</v>
      </c>
      <c r="C15" s="18">
        <v>200000</v>
      </c>
      <c r="D15" s="18">
        <v>5000</v>
      </c>
      <c r="E15" s="19">
        <v>2</v>
      </c>
      <c r="F15" s="18">
        <f>C15*1%</f>
        <v>2000</v>
      </c>
      <c r="G15" s="18">
        <f>C15-F15-D15</f>
        <v>193000</v>
      </c>
      <c r="H15" s="16" t="str">
        <f>IF(E15&gt;=7,"D",IF(E15&gt;=4,"C",IF(E15&gt;=2,"B","A")))</f>
        <v>B</v>
      </c>
      <c r="I15" s="16" t="str">
        <f>IF(G15&lt;=100000,"폐쇄"," ")</f>
        <v xml:space="preserve"> </v>
      </c>
      <c r="J15" s="17">
        <f>RANK(B15,$B$4:$B$23,0)</f>
        <v>3</v>
      </c>
    </row>
    <row r="16" spans="1:10" x14ac:dyDescent="0.45">
      <c r="A16" s="16" t="s">
        <v>15</v>
      </c>
      <c r="B16" s="17">
        <v>11</v>
      </c>
      <c r="C16" s="18">
        <v>200000</v>
      </c>
      <c r="D16" s="18">
        <v>3000</v>
      </c>
      <c r="E16" s="19">
        <v>3</v>
      </c>
      <c r="F16" s="18">
        <f>C16*1%</f>
        <v>2000</v>
      </c>
      <c r="G16" s="18">
        <f>C16-F16-D16</f>
        <v>195000</v>
      </c>
      <c r="H16" s="16" t="str">
        <f>IF(E16&gt;=7,"D",IF(E16&gt;=4,"C",IF(E16&gt;=2,"B","A")))</f>
        <v>B</v>
      </c>
      <c r="I16" s="16" t="str">
        <f>IF(G16&lt;=100000,"폐쇄"," ")</f>
        <v xml:space="preserve"> </v>
      </c>
      <c r="J16" s="17">
        <f>RANK(B16,$B$4:$B$23,0)</f>
        <v>6</v>
      </c>
    </row>
    <row r="17" spans="1:10" x14ac:dyDescent="0.45">
      <c r="A17" s="16" t="s">
        <v>18</v>
      </c>
      <c r="B17" s="17">
        <v>7</v>
      </c>
      <c r="C17" s="18">
        <v>260000</v>
      </c>
      <c r="D17" s="18">
        <v>15000</v>
      </c>
      <c r="E17" s="19">
        <v>1</v>
      </c>
      <c r="F17" s="18">
        <f>C17*1%</f>
        <v>2600</v>
      </c>
      <c r="G17" s="18">
        <f>C17-F17-D17</f>
        <v>242400</v>
      </c>
      <c r="H17" s="16" t="str">
        <f>IF(E17&gt;=7,"D",IF(E17&gt;=4,"C",IF(E17&gt;=2,"B","A")))</f>
        <v>A</v>
      </c>
      <c r="I17" s="16" t="str">
        <f>IF(G17&lt;=100000,"폐쇄"," ")</f>
        <v xml:space="preserve"> </v>
      </c>
      <c r="J17" s="17">
        <f>RANK(B17,$B$4:$B$23,0)</f>
        <v>12</v>
      </c>
    </row>
    <row r="18" spans="1:10" x14ac:dyDescent="0.45">
      <c r="A18" s="16" t="s">
        <v>10</v>
      </c>
      <c r="B18" s="17">
        <v>1</v>
      </c>
      <c r="C18" s="18">
        <v>10000</v>
      </c>
      <c r="D18" s="18">
        <v>2000</v>
      </c>
      <c r="E18" s="19">
        <v>7</v>
      </c>
      <c r="F18" s="18">
        <f>C18*1%</f>
        <v>100</v>
      </c>
      <c r="G18" s="18">
        <f>C18-F18-D18</f>
        <v>7900</v>
      </c>
      <c r="H18" s="16" t="str">
        <f>IF(E18&gt;=7,"D",IF(E18&gt;=4,"C",IF(E18&gt;=2,"B","A")))</f>
        <v>D</v>
      </c>
      <c r="I18" s="16" t="str">
        <f>IF(G18&lt;=100000,"폐쇄"," ")</f>
        <v>폐쇄</v>
      </c>
      <c r="J18" s="17">
        <f>RANK(B18,$B$4:$B$23,0)</f>
        <v>20</v>
      </c>
    </row>
    <row r="19" spans="1:10" x14ac:dyDescent="0.45">
      <c r="A19" s="16" t="s">
        <v>16</v>
      </c>
      <c r="B19" s="17">
        <v>5</v>
      </c>
      <c r="C19" s="18">
        <v>70000</v>
      </c>
      <c r="D19" s="18">
        <v>18000</v>
      </c>
      <c r="E19" s="19">
        <v>1</v>
      </c>
      <c r="F19" s="18">
        <f>C19*1%</f>
        <v>700</v>
      </c>
      <c r="G19" s="18">
        <f>C19-F19-D19</f>
        <v>51300</v>
      </c>
      <c r="H19" s="16" t="str">
        <f>IF(E19&gt;=7,"D",IF(E19&gt;=4,"C",IF(E19&gt;=2,"B","A")))</f>
        <v>A</v>
      </c>
      <c r="I19" s="16" t="str">
        <f>IF(G19&lt;=100000,"폐쇄"," ")</f>
        <v>폐쇄</v>
      </c>
      <c r="J19" s="17">
        <f>RANK(B19,$B$4:$B$23,0)</f>
        <v>16</v>
      </c>
    </row>
    <row r="20" spans="1:10" x14ac:dyDescent="0.45">
      <c r="A20" s="16" t="s">
        <v>6</v>
      </c>
      <c r="B20" s="17">
        <v>4</v>
      </c>
      <c r="C20" s="18">
        <v>70000</v>
      </c>
      <c r="D20" s="18">
        <v>8000</v>
      </c>
      <c r="E20" s="19">
        <v>3</v>
      </c>
      <c r="F20" s="18">
        <f>C20*1%</f>
        <v>700</v>
      </c>
      <c r="G20" s="18">
        <f>C20-F20-D20</f>
        <v>61300</v>
      </c>
      <c r="H20" s="16" t="str">
        <f>IF(E20&gt;=7,"D",IF(E20&gt;=4,"C",IF(E20&gt;=2,"B","A")))</f>
        <v>B</v>
      </c>
      <c r="I20" s="16" t="str">
        <f>IF(G20&lt;=100000,"폐쇄"," ")</f>
        <v>폐쇄</v>
      </c>
      <c r="J20" s="17">
        <f>RANK(B20,$B$4:$B$23,0)</f>
        <v>17</v>
      </c>
    </row>
    <row r="21" spans="1:10" x14ac:dyDescent="0.45">
      <c r="A21" s="16" t="s">
        <v>8</v>
      </c>
      <c r="B21" s="17">
        <v>3</v>
      </c>
      <c r="C21" s="18">
        <v>70000</v>
      </c>
      <c r="D21" s="18">
        <v>6000</v>
      </c>
      <c r="E21" s="19">
        <v>1</v>
      </c>
      <c r="F21" s="18">
        <f>C21*1%</f>
        <v>700</v>
      </c>
      <c r="G21" s="18">
        <f>C21-F21-D21</f>
        <v>63300</v>
      </c>
      <c r="H21" s="16" t="str">
        <f>IF(E21&gt;=7,"D",IF(E21&gt;=4,"C",IF(E21&gt;=2,"B","A")))</f>
        <v>A</v>
      </c>
      <c r="I21" s="16" t="str">
        <f>IF(G21&lt;=100000,"폐쇄"," ")</f>
        <v>폐쇄</v>
      </c>
      <c r="J21" s="17">
        <f>RANK(B21,$B$4:$B$23,0)</f>
        <v>18</v>
      </c>
    </row>
    <row r="22" spans="1:10" x14ac:dyDescent="0.45">
      <c r="A22" s="16" t="s">
        <v>9</v>
      </c>
      <c r="B22" s="17">
        <v>2</v>
      </c>
      <c r="C22" s="18">
        <v>70000</v>
      </c>
      <c r="D22" s="18">
        <v>4000</v>
      </c>
      <c r="E22" s="19">
        <v>1</v>
      </c>
      <c r="F22" s="18">
        <f>C22*1%</f>
        <v>700</v>
      </c>
      <c r="G22" s="18">
        <f>C22-F22-D22</f>
        <v>65300</v>
      </c>
      <c r="H22" s="16" t="str">
        <f>IF(E22&gt;=7,"D",IF(E22&gt;=4,"C",IF(E22&gt;=2,"B","A")))</f>
        <v>A</v>
      </c>
      <c r="I22" s="16" t="str">
        <f>IF(G22&lt;=100000,"폐쇄"," ")</f>
        <v>폐쇄</v>
      </c>
      <c r="J22" s="17">
        <f>RANK(B22,$B$4:$B$23,0)</f>
        <v>19</v>
      </c>
    </row>
    <row r="23" spans="1:10" x14ac:dyDescent="0.45">
      <c r="A23" s="20" t="s">
        <v>23</v>
      </c>
      <c r="B23" s="21">
        <v>15</v>
      </c>
      <c r="C23" s="22">
        <v>90000</v>
      </c>
      <c r="D23" s="22">
        <v>5000</v>
      </c>
      <c r="E23" s="23">
        <v>1</v>
      </c>
      <c r="F23" s="22">
        <f>C23*1%</f>
        <v>900</v>
      </c>
      <c r="G23" s="22">
        <f>C23-F23-D23</f>
        <v>84100</v>
      </c>
      <c r="H23" s="20" t="str">
        <f>IF(E23&gt;=7,"D",IF(E23&gt;=4,"C",IF(E23&gt;=2,"B","A")))</f>
        <v>A</v>
      </c>
      <c r="I23" s="20" t="str">
        <f>IF(G23&lt;=100000,"폐쇄"," ")</f>
        <v>폐쇄</v>
      </c>
      <c r="J23" s="21">
        <f>RANK(B23,$B$4:$B$23,0)</f>
        <v>1</v>
      </c>
    </row>
    <row r="24" spans="1:10" x14ac:dyDescent="0.45">
      <c r="A24" s="3" t="s">
        <v>30</v>
      </c>
      <c r="B24" s="3"/>
      <c r="C24" s="3"/>
      <c r="D24" s="2"/>
      <c r="E24" s="9"/>
      <c r="F24" s="7">
        <f>AVERAGE(F4:F23)</f>
        <v>1340</v>
      </c>
      <c r="G24" s="7">
        <f>AVERAGE(G4:G23)</f>
        <v>122610</v>
      </c>
      <c r="H24" s="4"/>
      <c r="I24" s="4"/>
      <c r="J24" s="4"/>
    </row>
    <row r="25" spans="1:10" x14ac:dyDescent="0.45">
      <c r="A25" s="5" t="s">
        <v>31</v>
      </c>
      <c r="B25" s="2" t="s">
        <v>35</v>
      </c>
      <c r="C25" s="7">
        <f>SUMIFS($C$4:$C$23,$H$4:$H$23,"A")</f>
        <v>1270000</v>
      </c>
      <c r="D25" s="7">
        <f t="shared" ref="D25:F25" si="0">SUMIFS(D4:D23,$H$4:$H$23,"A")</f>
        <v>88000</v>
      </c>
      <c r="E25" s="9">
        <f t="shared" si="0"/>
        <v>10</v>
      </c>
      <c r="F25" s="7">
        <f t="shared" si="0"/>
        <v>12700</v>
      </c>
      <c r="G25" s="7">
        <f>SUMIFS($G$4:$G$23,$H$4:$H$23,"A")</f>
        <v>1169300</v>
      </c>
      <c r="H25" s="4"/>
      <c r="I25" s="4"/>
      <c r="J25" s="4"/>
    </row>
    <row r="26" spans="1:10" x14ac:dyDescent="0.45">
      <c r="A26" s="3"/>
      <c r="B26" s="2" t="s">
        <v>36</v>
      </c>
      <c r="C26" s="7">
        <f>SUMIFS(C4:C23,$H$4:$H$23,"B")</f>
        <v>810000</v>
      </c>
      <c r="D26" s="7">
        <f t="shared" ref="D26:G26" si="1">SUMIFS(D4:D23,$H$4:$H$23,"B")</f>
        <v>35000</v>
      </c>
      <c r="E26" s="10">
        <f t="shared" si="1"/>
        <v>13</v>
      </c>
      <c r="F26" s="7">
        <f t="shared" si="1"/>
        <v>8100</v>
      </c>
      <c r="G26" s="7">
        <f t="shared" si="1"/>
        <v>766900</v>
      </c>
      <c r="H26" s="4"/>
      <c r="I26" s="4"/>
      <c r="J26" s="4"/>
    </row>
    <row r="27" spans="1:10" x14ac:dyDescent="0.45">
      <c r="A27" s="3"/>
      <c r="B27" s="2" t="s">
        <v>37</v>
      </c>
      <c r="C27" s="7">
        <f>SUMIFS(C4:C23,$H$4:$H$23,"C")</f>
        <v>260000</v>
      </c>
      <c r="D27" s="7">
        <f t="shared" ref="D27:G27" si="2">SUMIFS(D4:D23,$H$4:$H$23,"C")</f>
        <v>30000</v>
      </c>
      <c r="E27" s="10">
        <f t="shared" si="2"/>
        <v>9</v>
      </c>
      <c r="F27" s="7">
        <f t="shared" si="2"/>
        <v>2600</v>
      </c>
      <c r="G27" s="7">
        <f t="shared" si="2"/>
        <v>227400</v>
      </c>
      <c r="H27" s="4"/>
      <c r="I27" s="4"/>
      <c r="J27" s="4"/>
    </row>
    <row r="28" spans="1:10" x14ac:dyDescent="0.45">
      <c r="A28" s="3" t="s">
        <v>32</v>
      </c>
      <c r="B28" s="3"/>
      <c r="C28" s="3"/>
      <c r="D28" s="2"/>
      <c r="E28" s="2"/>
      <c r="F28" s="7">
        <f>SUMIFS(F4:F23,$B$4:$B$23,"&gt;=10",$B$4:$B$23,"&lt;15")</f>
        <v>8900</v>
      </c>
      <c r="G28" s="7">
        <f>SUMIFS(G4:G23,$B$4:$B$23,"&gt;=10",$B$4:$B$23,"&lt;15")</f>
        <v>826100</v>
      </c>
      <c r="H28" s="4"/>
      <c r="I28" s="4"/>
      <c r="J28" s="4"/>
    </row>
    <row r="29" spans="1:10" x14ac:dyDescent="0.45">
      <c r="A29" s="3" t="s">
        <v>33</v>
      </c>
      <c r="B29" s="3"/>
      <c r="C29" s="3"/>
      <c r="D29" s="3"/>
      <c r="E29" s="3"/>
      <c r="F29" s="3"/>
      <c r="G29" s="11">
        <f>COUNTIF($I$4:$I$23,"=폐쇄")</f>
        <v>6</v>
      </c>
      <c r="H29" s="4"/>
      <c r="I29" s="4"/>
      <c r="J29" s="4"/>
    </row>
    <row r="30" spans="1:10" x14ac:dyDescent="0.45">
      <c r="A30" s="6" t="s">
        <v>39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45">
      <c r="A31" s="6" t="s">
        <v>38</v>
      </c>
      <c r="B31" s="3"/>
      <c r="C31" s="3"/>
      <c r="D31" s="3"/>
      <c r="E31" s="3"/>
      <c r="F31" s="3"/>
      <c r="G31" s="3"/>
      <c r="H31" s="3"/>
      <c r="I31" s="3"/>
      <c r="J31" s="3"/>
    </row>
  </sheetData>
  <sortState xmlns:xlrd2="http://schemas.microsoft.com/office/spreadsheetml/2017/richdata2" ref="A4:J23">
    <sortCondition ref="I4:I23"/>
    <sortCondition ref="G4:G23"/>
  </sortState>
  <mergeCells count="8">
    <mergeCell ref="A1:J1"/>
    <mergeCell ref="H24:J29"/>
    <mergeCell ref="A31:J31"/>
    <mergeCell ref="A30:J30"/>
    <mergeCell ref="A29:F29"/>
    <mergeCell ref="A28:C28"/>
    <mergeCell ref="A25:A27"/>
    <mergeCell ref="A24:C24"/>
  </mergeCells>
  <phoneticPr fontId="2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이지호</dc:creator>
  <cp:lastModifiedBy>이지호</cp:lastModifiedBy>
  <cp:lastPrinted>2025-07-01T00:03:05Z</cp:lastPrinted>
  <dcterms:created xsi:type="dcterms:W3CDTF">2025-06-30T23:35:02Z</dcterms:created>
  <dcterms:modified xsi:type="dcterms:W3CDTF">2025-07-01T00:16:56Z</dcterms:modified>
</cp:coreProperties>
</file>