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ertificationTest\사자산기실기\SPS\"/>
    </mc:Choice>
  </mc:AlternateContent>
  <xr:revisionPtr revIDLastSave="0" documentId="13_ncr:1_{34D0B390-8B46-4226-945B-5666427A468D}" xr6:coauthVersionLast="47" xr6:coauthVersionMax="47" xr10:uidLastSave="{00000000-0000-0000-0000-000000000000}"/>
  <bookViews>
    <workbookView xWindow="-120" yWindow="-120" windowWidth="38640" windowHeight="21120" xr2:uid="{6A2FAEBC-BEE5-4B3A-8470-886C2139B9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H27" i="1"/>
  <c r="E15" i="1"/>
  <c r="F15" i="1"/>
  <c r="E14" i="1"/>
  <c r="F14" i="1" s="1"/>
  <c r="E12" i="1"/>
  <c r="F12" i="1" s="1"/>
  <c r="E8" i="1"/>
  <c r="E10" i="1"/>
  <c r="E9" i="1"/>
  <c r="E7" i="1"/>
  <c r="F7" i="1"/>
  <c r="E5" i="1"/>
  <c r="F5" i="1"/>
  <c r="I5" i="1" s="1"/>
  <c r="E4" i="1"/>
  <c r="F4" i="1" s="1"/>
  <c r="E22" i="1"/>
  <c r="F22" i="1"/>
  <c r="E17" i="1"/>
  <c r="F17" i="1"/>
  <c r="E20" i="1"/>
  <c r="F20" i="1"/>
  <c r="E18" i="1"/>
  <c r="F18" i="1"/>
  <c r="I18" i="1" s="1"/>
  <c r="E16" i="1"/>
  <c r="E6" i="1"/>
  <c r="E23" i="1"/>
  <c r="E19" i="1"/>
  <c r="F19" i="1" s="1"/>
  <c r="E21" i="1"/>
  <c r="E11" i="1"/>
  <c r="E13" i="1"/>
  <c r="F13" i="1" s="1"/>
  <c r="B15" i="1"/>
  <c r="B14" i="1"/>
  <c r="B12" i="1"/>
  <c r="B8" i="1"/>
  <c r="H25" i="1" s="1"/>
  <c r="B10" i="1"/>
  <c r="B9" i="1"/>
  <c r="F9" i="1" s="1"/>
  <c r="B7" i="1"/>
  <c r="B5" i="1"/>
  <c r="B4" i="1"/>
  <c r="B22" i="1"/>
  <c r="B17" i="1"/>
  <c r="B20" i="1"/>
  <c r="B18" i="1"/>
  <c r="B16" i="1"/>
  <c r="F16" i="1" s="1"/>
  <c r="B6" i="1"/>
  <c r="F6" i="1" s="1"/>
  <c r="B23" i="1"/>
  <c r="F23" i="1" s="1"/>
  <c r="B19" i="1"/>
  <c r="B21" i="1"/>
  <c r="F21" i="1" s="1"/>
  <c r="B11" i="1"/>
  <c r="F11" i="1" s="1"/>
  <c r="B13" i="1"/>
  <c r="I19" i="1" l="1"/>
  <c r="J19" i="1" s="1"/>
  <c r="I23" i="1"/>
  <c r="J23" i="1" s="1"/>
  <c r="J22" i="1"/>
  <c r="I9" i="1"/>
  <c r="J9" i="1" s="1"/>
  <c r="I13" i="1"/>
  <c r="J13" i="1"/>
  <c r="I11" i="1"/>
  <c r="J11" i="1"/>
  <c r="I12" i="1"/>
  <c r="J12" i="1" s="1"/>
  <c r="I14" i="1"/>
  <c r="J14" i="1" s="1"/>
  <c r="J16" i="1"/>
  <c r="I16" i="1"/>
  <c r="I21" i="1"/>
  <c r="J21" i="1" s="1"/>
  <c r="I6" i="1"/>
  <c r="J6" i="1" s="1"/>
  <c r="I15" i="1"/>
  <c r="J15" i="1" s="1"/>
  <c r="F25" i="1"/>
  <c r="H26" i="1"/>
  <c r="I17" i="1"/>
  <c r="J17" i="1" s="1"/>
  <c r="J18" i="1"/>
  <c r="F10" i="1"/>
  <c r="J5" i="1"/>
  <c r="F8" i="1"/>
  <c r="F26" i="1" s="1"/>
  <c r="I7" i="1"/>
  <c r="J7" i="1" s="1"/>
  <c r="F24" i="1"/>
  <c r="I22" i="1"/>
  <c r="I4" i="1"/>
  <c r="J4" i="1"/>
  <c r="H24" i="1"/>
  <c r="I20" i="1"/>
  <c r="J20" i="1" s="1"/>
  <c r="I8" i="1" l="1"/>
  <c r="I26" i="1" s="1"/>
  <c r="I10" i="1"/>
  <c r="I24" i="1" s="1"/>
  <c r="J27" i="1"/>
  <c r="J25" i="1"/>
  <c r="I27" i="1"/>
  <c r="I25" i="1"/>
  <c r="F28" i="1"/>
  <c r="J10" i="1" l="1"/>
  <c r="J24" i="1" s="1"/>
  <c r="J8" i="1"/>
  <c r="J26" i="1" s="1"/>
</calcChain>
</file>

<file path=xl/sharedStrings.xml><?xml version="1.0" encoding="utf-8"?>
<sst xmlns="http://schemas.openxmlformats.org/spreadsheetml/2006/main" count="48" uniqueCount="41">
  <si>
    <t>고객번호</t>
    <phoneticPr fontId="1" type="noConversion"/>
  </si>
  <si>
    <t>전월지침</t>
    <phoneticPr fontId="1" type="noConversion"/>
  </si>
  <si>
    <t>당월지침</t>
    <phoneticPr fontId="1" type="noConversion"/>
  </si>
  <si>
    <t>자동이체</t>
    <phoneticPr fontId="1" type="noConversion"/>
  </si>
  <si>
    <t>미납액</t>
    <phoneticPr fontId="1" type="noConversion"/>
  </si>
  <si>
    <t>H-101-12</t>
    <phoneticPr fontId="1" type="noConversion"/>
  </si>
  <si>
    <t>O-103-54</t>
    <phoneticPr fontId="1" type="noConversion"/>
  </si>
  <si>
    <t>O-103-82</t>
    <phoneticPr fontId="1" type="noConversion"/>
  </si>
  <si>
    <t>H-101-31</t>
    <phoneticPr fontId="1" type="noConversion"/>
  </si>
  <si>
    <t>O-103-83</t>
    <phoneticPr fontId="1" type="noConversion"/>
  </si>
  <si>
    <t>H-101-22</t>
    <phoneticPr fontId="1" type="noConversion"/>
  </si>
  <si>
    <t>H-101-30</t>
    <phoneticPr fontId="1" type="noConversion"/>
  </si>
  <si>
    <t>F-102-45</t>
    <phoneticPr fontId="1" type="noConversion"/>
  </si>
  <si>
    <t>F-102-46</t>
    <phoneticPr fontId="1" type="noConversion"/>
  </si>
  <si>
    <t>F-102-87</t>
    <phoneticPr fontId="1" type="noConversion"/>
  </si>
  <si>
    <t>O-202-87</t>
    <phoneticPr fontId="1" type="noConversion"/>
  </si>
  <si>
    <t>H-203-87</t>
    <phoneticPr fontId="1" type="noConversion"/>
  </si>
  <si>
    <t>H-204-87</t>
    <phoneticPr fontId="1" type="noConversion"/>
  </si>
  <si>
    <t>H-205-87</t>
    <phoneticPr fontId="1" type="noConversion"/>
  </si>
  <si>
    <t>F-206-87</t>
    <phoneticPr fontId="1" type="noConversion"/>
  </si>
  <si>
    <t>O-207-87</t>
    <phoneticPr fontId="1" type="noConversion"/>
  </si>
  <si>
    <t>O-208-87</t>
    <phoneticPr fontId="1" type="noConversion"/>
  </si>
  <si>
    <t>F-209-87</t>
    <phoneticPr fontId="1" type="noConversion"/>
  </si>
  <si>
    <t>F-210-87</t>
    <phoneticPr fontId="1" type="noConversion"/>
  </si>
  <si>
    <t>O-211-87</t>
    <phoneticPr fontId="1" type="noConversion"/>
  </si>
  <si>
    <t>실시</t>
    <phoneticPr fontId="1" type="noConversion"/>
  </si>
  <si>
    <t>구분</t>
    <phoneticPr fontId="1" type="noConversion"/>
  </si>
  <si>
    <t>사용량</t>
    <phoneticPr fontId="1" type="noConversion"/>
  </si>
  <si>
    <t>사용금액</t>
    <phoneticPr fontId="1" type="noConversion"/>
  </si>
  <si>
    <t>할인금액</t>
    <phoneticPr fontId="1" type="noConversion"/>
  </si>
  <si>
    <t>납부금액</t>
    <phoneticPr fontId="1" type="noConversion"/>
  </si>
  <si>
    <t>요금 합계</t>
    <phoneticPr fontId="1" type="noConversion"/>
  </si>
  <si>
    <t>가정용</t>
    <phoneticPr fontId="1" type="noConversion"/>
  </si>
  <si>
    <t>공장용</t>
    <phoneticPr fontId="1" type="noConversion"/>
  </si>
  <si>
    <t>사무용</t>
    <phoneticPr fontId="1" type="noConversion"/>
  </si>
  <si>
    <t>고객번호 끝자리가 "87"인 고객들의 합</t>
    <phoneticPr fontId="1" type="noConversion"/>
  </si>
  <si>
    <t>사용금액이 1,000 이상 15,000 미만인 합</t>
    <phoneticPr fontId="1" type="noConversion"/>
  </si>
  <si>
    <t>자동이체 실시 고객 수</t>
    <phoneticPr fontId="1" type="noConversion"/>
  </si>
  <si>
    <t>요금 현황 분석</t>
    <phoneticPr fontId="1" type="noConversion"/>
  </si>
  <si>
    <t>=SUMIFS(H4:H23,$B$4:$B$23,"가정용")</t>
    <phoneticPr fontId="1" type="noConversion"/>
  </si>
  <si>
    <t>=SUMIFS(H4:H23,$A$4:$A$23,"*87")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</si>
</sst>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_-[$₩-412]* #,##0_-;\-[$₩-412]* #,##0_-;_-[$₩-412]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8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78" fontId="0" fillId="0" borderId="4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178" fontId="0" fillId="0" borderId="5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u="sng"/>
              <a:t>요금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Sheet1!$J$3</c:f>
              <c:strCache>
                <c:ptCount val="1"/>
                <c:pt idx="0">
                  <c:v>납부금액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F-102-87</c:v>
                </c:pt>
                <c:pt idx="1">
                  <c:v>F-102-46</c:v>
                </c:pt>
                <c:pt idx="2">
                  <c:v>O-207-87</c:v>
                </c:pt>
                <c:pt idx="3">
                  <c:v>F-102-45</c:v>
                </c:pt>
                <c:pt idx="4">
                  <c:v>O-103-83</c:v>
                </c:pt>
              </c:strCache>
            </c:strRef>
          </c:cat>
          <c:val>
            <c:numRef>
              <c:f>Sheet1!$J$4:$J$8</c:f>
              <c:numCache>
                <c:formatCode>_-[$₩-412]* #,##0_-;\-[$₩-412]* #,##0_-;_-[$₩-412]* "-"??_-;_-@_-</c:formatCode>
                <c:ptCount val="5"/>
                <c:pt idx="0">
                  <c:v>56000</c:v>
                </c:pt>
                <c:pt idx="1">
                  <c:v>39520</c:v>
                </c:pt>
                <c:pt idx="2">
                  <c:v>39200</c:v>
                </c:pt>
                <c:pt idx="3">
                  <c:v>34320</c:v>
                </c:pt>
                <c:pt idx="4">
                  <c:v>20328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5-49AC-8A25-493F01E7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397344"/>
        <c:axId val="1094172896"/>
      </c:barChart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사용금액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Sheet1!$A$4:$A$8</c:f>
              <c:strCache>
                <c:ptCount val="5"/>
                <c:pt idx="0">
                  <c:v>F-102-87</c:v>
                </c:pt>
                <c:pt idx="1">
                  <c:v>F-102-46</c:v>
                </c:pt>
                <c:pt idx="2">
                  <c:v>O-207-87</c:v>
                </c:pt>
                <c:pt idx="3">
                  <c:v>F-102-45</c:v>
                </c:pt>
                <c:pt idx="4">
                  <c:v>O-103-83</c:v>
                </c:pt>
              </c:strCache>
            </c:strRef>
          </c:cat>
          <c:val>
            <c:numRef>
              <c:f>Sheet1!$F$4:$F$8</c:f>
              <c:numCache>
                <c:formatCode>_-[$₩-412]* #,##0_-;\-[$₩-412]* #,##0_-;_-[$₩-412]* "-"??_-;_-@_-</c:formatCode>
                <c:ptCount val="5"/>
                <c:pt idx="0">
                  <c:v>28500</c:v>
                </c:pt>
                <c:pt idx="1">
                  <c:v>36000</c:v>
                </c:pt>
                <c:pt idx="2">
                  <c:v>700</c:v>
                </c:pt>
                <c:pt idx="3">
                  <c:v>39000</c:v>
                </c:pt>
                <c:pt idx="4">
                  <c:v>23100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5-49AC-8A25-493F01E7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397344"/>
        <c:axId val="1094172896"/>
      </c:lineChart>
      <c:catAx>
        <c:axId val="77639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고객번호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4172896"/>
        <c:crosses val="autoZero"/>
        <c:auto val="1"/>
        <c:lblAlgn val="ctr"/>
        <c:lblOffset val="100"/>
        <c:noMultiLvlLbl val="0"/>
      </c:catAx>
      <c:valAx>
        <c:axId val="10941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금액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3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29559</xdr:colOff>
      <xdr:row>32</xdr:row>
      <xdr:rowOff>24305</xdr:rowOff>
    </xdr:from>
    <xdr:to>
      <xdr:col>9</xdr:col>
      <xdr:colOff>801412</xdr:colOff>
      <xdr:row>49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2354F8-760A-34A0-F558-20CC17ACD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9C8E-4105-4724-873B-082FD48DE7D3}">
  <sheetPr>
    <pageSetUpPr fitToPage="1"/>
  </sheetPr>
  <dimension ref="A1:J31"/>
  <sheetViews>
    <sheetView tabSelected="1" zoomScale="145" zoomScaleNormal="145" workbookViewId="0">
      <selection activeCell="J4" sqref="J4"/>
    </sheetView>
  </sheetViews>
  <sheetFormatPr defaultRowHeight="16.5" x14ac:dyDescent="0.3"/>
  <cols>
    <col min="6" max="6" width="10.875" bestFit="1" customWidth="1"/>
    <col min="8" max="8" width="9.75" bestFit="1" customWidth="1"/>
    <col min="9" max="9" width="9" bestFit="1" customWidth="1"/>
    <col min="10" max="10" width="10.875" bestFit="1" customWidth="1"/>
  </cols>
  <sheetData>
    <row r="1" spans="1:10" ht="31.5" x14ac:dyDescent="0.3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x14ac:dyDescent="0.3">
      <c r="A3" s="5" t="s">
        <v>0</v>
      </c>
      <c r="B3" s="5" t="s">
        <v>26</v>
      </c>
      <c r="C3" s="5" t="s">
        <v>1</v>
      </c>
      <c r="D3" s="5" t="s">
        <v>2</v>
      </c>
      <c r="E3" s="5" t="s">
        <v>27</v>
      </c>
      <c r="F3" s="5" t="s">
        <v>28</v>
      </c>
      <c r="G3" s="5" t="s">
        <v>3</v>
      </c>
      <c r="H3" s="5" t="s">
        <v>4</v>
      </c>
      <c r="I3" s="5" t="s">
        <v>29</v>
      </c>
      <c r="J3" s="5" t="s">
        <v>30</v>
      </c>
    </row>
    <row r="4" spans="1:10" x14ac:dyDescent="0.3">
      <c r="A4" s="8" t="s">
        <v>14</v>
      </c>
      <c r="B4" s="8" t="str">
        <f>IF(LEFT(A4,1)="H","가정용",IF(LEFT(A4,1)="F","공장용","사무용"))</f>
        <v>공장용</v>
      </c>
      <c r="C4" s="9">
        <v>125</v>
      </c>
      <c r="D4" s="9">
        <v>239</v>
      </c>
      <c r="E4" s="9">
        <f>D4-C4</f>
        <v>114</v>
      </c>
      <c r="F4" s="10">
        <f>E4*IF(B4="가정용",550,IF(B4="공장용",250,350))</f>
        <v>28500</v>
      </c>
      <c r="G4" s="8"/>
      <c r="H4" s="10">
        <v>25000</v>
      </c>
      <c r="I4" s="10">
        <f>IF(G4="실시",F4*12%,F4*0%)</f>
        <v>0</v>
      </c>
      <c r="J4" s="10">
        <f>F4+H4+IF(H4&gt;=0,H4*10%,H4)-I4</f>
        <v>56000</v>
      </c>
    </row>
    <row r="5" spans="1:10" x14ac:dyDescent="0.3">
      <c r="A5" s="11" t="s">
        <v>13</v>
      </c>
      <c r="B5" s="11" t="str">
        <f>IF(LEFT(A5,1)="H","가정용",IF(LEFT(A5,1)="F","공장용","사무용"))</f>
        <v>공장용</v>
      </c>
      <c r="C5" s="12">
        <v>82</v>
      </c>
      <c r="D5" s="12">
        <v>226</v>
      </c>
      <c r="E5" s="12">
        <f>D5-C5</f>
        <v>144</v>
      </c>
      <c r="F5" s="13">
        <f>E5*IF(B5="가정용",550,IF(B5="공장용",250,350))</f>
        <v>36000</v>
      </c>
      <c r="G5" s="11"/>
      <c r="H5" s="13">
        <v>3200</v>
      </c>
      <c r="I5" s="13">
        <f>IF(G5="실시",F5*12%,F5*0%)</f>
        <v>0</v>
      </c>
      <c r="J5" s="13">
        <f>F5+H5+IF(H5&gt;=0,H5*10%,H5)-I5</f>
        <v>39520</v>
      </c>
    </row>
    <row r="6" spans="1:10" x14ac:dyDescent="0.3">
      <c r="A6" s="11" t="s">
        <v>20</v>
      </c>
      <c r="B6" s="11" t="str">
        <f>IF(LEFT(A6,1)="H","가정용",IF(LEFT(A6,1)="F","공장용","사무용"))</f>
        <v>사무용</v>
      </c>
      <c r="C6" s="12">
        <v>10</v>
      </c>
      <c r="D6" s="12">
        <v>12</v>
      </c>
      <c r="E6" s="12">
        <f>D6-C6</f>
        <v>2</v>
      </c>
      <c r="F6" s="13">
        <f>E6*IF(B6="가정용",550,IF(B6="공장용",250,350))</f>
        <v>700</v>
      </c>
      <c r="G6" s="11"/>
      <c r="H6" s="13">
        <v>35000</v>
      </c>
      <c r="I6" s="13">
        <f>IF(G6="실시",F6*12%,F6*0%)</f>
        <v>0</v>
      </c>
      <c r="J6" s="13">
        <f>F6+H6+IF(H6&gt;=0,H6*10%,H6)-I6</f>
        <v>39200</v>
      </c>
    </row>
    <row r="7" spans="1:10" x14ac:dyDescent="0.3">
      <c r="A7" s="11" t="s">
        <v>12</v>
      </c>
      <c r="B7" s="11" t="str">
        <f>IF(LEFT(A7,1)="H","가정용",IF(LEFT(A7,1)="F","공장용","사무용"))</f>
        <v>공장용</v>
      </c>
      <c r="C7" s="12">
        <v>23</v>
      </c>
      <c r="D7" s="12">
        <v>179</v>
      </c>
      <c r="E7" s="12">
        <f>D7-C7</f>
        <v>156</v>
      </c>
      <c r="F7" s="13">
        <f>E7*IF(B7="가정용",550,IF(B7="공장용",250,350))</f>
        <v>39000</v>
      </c>
      <c r="G7" s="11" t="s">
        <v>25</v>
      </c>
      <c r="H7" s="13"/>
      <c r="I7" s="13">
        <f>IF(G7="실시",F7*12%,F7*0%)</f>
        <v>4680</v>
      </c>
      <c r="J7" s="13">
        <f>F7+H7+IF(H7&gt;=0,H7*10%,H7)-I7</f>
        <v>34320</v>
      </c>
    </row>
    <row r="8" spans="1:10" x14ac:dyDescent="0.3">
      <c r="A8" s="11" t="s">
        <v>9</v>
      </c>
      <c r="B8" s="11" t="str">
        <f>IF(LEFT(A8,1)="H","가정용",IF(LEFT(A8,1)="F","공장용","사무용"))</f>
        <v>사무용</v>
      </c>
      <c r="C8" s="12">
        <v>32</v>
      </c>
      <c r="D8" s="12">
        <v>98</v>
      </c>
      <c r="E8" s="12">
        <f>D8-C8</f>
        <v>66</v>
      </c>
      <c r="F8" s="13">
        <f>E8*IF(B8="가정용",550,IF(B8="공장용",250,350))</f>
        <v>23100</v>
      </c>
      <c r="G8" s="11" t="s">
        <v>25</v>
      </c>
      <c r="H8" s="13"/>
      <c r="I8" s="13">
        <f>IF(G8="실시",F8*12%,F8*0%)</f>
        <v>2772</v>
      </c>
      <c r="J8" s="13">
        <f>F8+H8+IF(H8&gt;=0,H8*10%,H8)-I8</f>
        <v>20328</v>
      </c>
    </row>
    <row r="9" spans="1:10" x14ac:dyDescent="0.3">
      <c r="A9" s="11" t="s">
        <v>11</v>
      </c>
      <c r="B9" s="11" t="str">
        <f>IF(LEFT(A9,1)="H","가정용",IF(LEFT(A9,1)="F","공장용","사무용"))</f>
        <v>가정용</v>
      </c>
      <c r="C9" s="12">
        <v>145</v>
      </c>
      <c r="D9" s="12">
        <v>167</v>
      </c>
      <c r="E9" s="12">
        <f>D9-C9</f>
        <v>22</v>
      </c>
      <c r="F9" s="13">
        <f>E9*IF(B9="가정용",550,IF(B9="공장용",250,350))</f>
        <v>12100</v>
      </c>
      <c r="G9" s="11" t="s">
        <v>25</v>
      </c>
      <c r="H9" s="13">
        <v>8000</v>
      </c>
      <c r="I9" s="13">
        <f>IF(G9="실시",F9*12%,F9*0%)</f>
        <v>1452</v>
      </c>
      <c r="J9" s="13">
        <f>F9+H9+IF(H9&gt;=0,H9*10%,H9)-I9</f>
        <v>19448</v>
      </c>
    </row>
    <row r="10" spans="1:10" x14ac:dyDescent="0.3">
      <c r="A10" s="11" t="s">
        <v>10</v>
      </c>
      <c r="B10" s="11" t="str">
        <f>IF(LEFT(A10,1)="H","가정용",IF(LEFT(A10,1)="F","공장용","사무용"))</f>
        <v>가정용</v>
      </c>
      <c r="C10" s="12">
        <v>107</v>
      </c>
      <c r="D10" s="12">
        <v>132</v>
      </c>
      <c r="E10" s="12">
        <f>D10-C10</f>
        <v>25</v>
      </c>
      <c r="F10" s="13">
        <f>E10*IF(B10="가정용",550,IF(B10="공장용",250,350))</f>
        <v>13750</v>
      </c>
      <c r="G10" s="11"/>
      <c r="H10" s="13"/>
      <c r="I10" s="13">
        <f>IF(G10="실시",F10*12%,F10*0%)</f>
        <v>0</v>
      </c>
      <c r="J10" s="13">
        <f>F10+H10+IF(H10&gt;=0,H10*10%,H10)-I10</f>
        <v>13750</v>
      </c>
    </row>
    <row r="11" spans="1:10" x14ac:dyDescent="0.3">
      <c r="A11" s="11" t="s">
        <v>24</v>
      </c>
      <c r="B11" s="11" t="str">
        <f>IF(LEFT(A11,1)="H","가정용",IF(LEFT(A11,1)="F","공장용","사무용"))</f>
        <v>사무용</v>
      </c>
      <c r="C11" s="12">
        <v>28</v>
      </c>
      <c r="D11" s="12">
        <v>35</v>
      </c>
      <c r="E11" s="12">
        <f>D11-C11</f>
        <v>7</v>
      </c>
      <c r="F11" s="13">
        <f>E11*IF(B11="가정용",550,IF(B11="공장용",250,350))</f>
        <v>2450</v>
      </c>
      <c r="G11" s="11"/>
      <c r="H11" s="13">
        <v>9000</v>
      </c>
      <c r="I11" s="13">
        <f>IF(G11="실시",F11*12%,F11*0%)</f>
        <v>0</v>
      </c>
      <c r="J11" s="13">
        <f>F11+H11+IF(H11&gt;=0,H11*10%,H11)-I11</f>
        <v>12350</v>
      </c>
    </row>
    <row r="12" spans="1:10" x14ac:dyDescent="0.3">
      <c r="A12" s="11" t="s">
        <v>8</v>
      </c>
      <c r="B12" s="11" t="str">
        <f>IF(LEFT(A12,1)="H","가정용",IF(LEFT(A12,1)="F","공장용","사무용"))</f>
        <v>가정용</v>
      </c>
      <c r="C12" s="12">
        <v>68</v>
      </c>
      <c r="D12" s="12">
        <v>86</v>
      </c>
      <c r="E12" s="12">
        <f>D12-C12</f>
        <v>18</v>
      </c>
      <c r="F12" s="13">
        <f>E12*IF(B12="가정용",550,IF(B12="공장용",250,350))</f>
        <v>9900</v>
      </c>
      <c r="G12" s="11" t="s">
        <v>25</v>
      </c>
      <c r="H12" s="13"/>
      <c r="I12" s="13">
        <f>IF(G12="실시",F12*12%,F12*0%)</f>
        <v>1188</v>
      </c>
      <c r="J12" s="13">
        <f>F12+H12+IF(H12&gt;=0,H12*10%,H12)-I12</f>
        <v>8712</v>
      </c>
    </row>
    <row r="13" spans="1:10" x14ac:dyDescent="0.3">
      <c r="A13" s="11" t="s">
        <v>5</v>
      </c>
      <c r="B13" s="11" t="str">
        <f>IF(LEFT(A13,1)="H","가정용",IF(LEFT(A13,1)="F","공장용","사무용"))</f>
        <v>가정용</v>
      </c>
      <c r="C13" s="12">
        <v>10</v>
      </c>
      <c r="D13" s="12">
        <v>24</v>
      </c>
      <c r="E13" s="12">
        <f>D13-C13</f>
        <v>14</v>
      </c>
      <c r="F13" s="13">
        <f>E13*IF(B13="가정용",550,IF(B13="공장용",250,350))</f>
        <v>7700</v>
      </c>
      <c r="G13" s="11"/>
      <c r="H13" s="13"/>
      <c r="I13" s="13">
        <f>IF(G13="실시",F13*12%,F13*0%)</f>
        <v>0</v>
      </c>
      <c r="J13" s="13">
        <f>F13+H13+IF(H13&gt;=0,H13*10%,H13)-I13</f>
        <v>7700</v>
      </c>
    </row>
    <row r="14" spans="1:10" x14ac:dyDescent="0.3">
      <c r="A14" s="11" t="s">
        <v>7</v>
      </c>
      <c r="B14" s="11" t="str">
        <f>IF(LEFT(A14,1)="H","가정용",IF(LEFT(A14,1)="F","공장용","사무용"))</f>
        <v>사무용</v>
      </c>
      <c r="C14" s="12">
        <v>34</v>
      </c>
      <c r="D14" s="12">
        <v>58</v>
      </c>
      <c r="E14" s="12">
        <f>D14-C14</f>
        <v>24</v>
      </c>
      <c r="F14" s="13">
        <f>E14*IF(B14="가정용",550,IF(B14="공장용",250,350))</f>
        <v>8400</v>
      </c>
      <c r="G14" s="11" t="s">
        <v>25</v>
      </c>
      <c r="H14" s="13"/>
      <c r="I14" s="13">
        <f>IF(G14="실시",F14*12%,F14*0%)</f>
        <v>1008</v>
      </c>
      <c r="J14" s="13">
        <f>F14+H14+IF(H14&gt;=0,H14*10%,H14)-I14</f>
        <v>7392</v>
      </c>
    </row>
    <row r="15" spans="1:10" x14ac:dyDescent="0.3">
      <c r="A15" s="11" t="s">
        <v>6</v>
      </c>
      <c r="B15" s="11" t="str">
        <f>IF(LEFT(A15,1)="H","가정용",IF(LEFT(A15,1)="F","공장용","사무용"))</f>
        <v>사무용</v>
      </c>
      <c r="C15" s="12">
        <v>16</v>
      </c>
      <c r="D15" s="12">
        <v>29</v>
      </c>
      <c r="E15" s="12">
        <f>D15-C15</f>
        <v>13</v>
      </c>
      <c r="F15" s="13">
        <f>E15*IF(B15="가정용",550,IF(B15="공장용",250,350))</f>
        <v>4550</v>
      </c>
      <c r="G15" s="11"/>
      <c r="H15" s="13">
        <v>2000</v>
      </c>
      <c r="I15" s="13">
        <f>IF(G15="실시",F15*12%,F15*0%)</f>
        <v>0</v>
      </c>
      <c r="J15" s="13">
        <f>F15+H15+IF(H15&gt;=0,H15*10%,H15)-I15</f>
        <v>6750</v>
      </c>
    </row>
    <row r="16" spans="1:10" x14ac:dyDescent="0.3">
      <c r="A16" s="11" t="s">
        <v>19</v>
      </c>
      <c r="B16" s="11" t="str">
        <f>IF(LEFT(A16,1)="H","가정용",IF(LEFT(A16,1)="F","공장용","사무용"))</f>
        <v>공장용</v>
      </c>
      <c r="C16" s="12">
        <v>20</v>
      </c>
      <c r="D16" s="12">
        <v>42</v>
      </c>
      <c r="E16" s="12">
        <f>D16-C16</f>
        <v>22</v>
      </c>
      <c r="F16" s="13">
        <f>E16*IF(B16="가정용",550,IF(B16="공장용",250,350))</f>
        <v>5500</v>
      </c>
      <c r="G16" s="11"/>
      <c r="H16" s="13"/>
      <c r="I16" s="13">
        <f>IF(G16="실시",F16*12%,F16*0%)</f>
        <v>0</v>
      </c>
      <c r="J16" s="13">
        <f>F16+H16+IF(H16&gt;=0,H16*10%,H16)-I16</f>
        <v>5500</v>
      </c>
    </row>
    <row r="17" spans="1:10" x14ac:dyDescent="0.3">
      <c r="A17" s="11" t="s">
        <v>16</v>
      </c>
      <c r="B17" s="11" t="str">
        <f>IF(LEFT(A17,1)="H","가정용",IF(LEFT(A17,1)="F","공장용","사무용"))</f>
        <v>가정용</v>
      </c>
      <c r="C17" s="12">
        <v>47</v>
      </c>
      <c r="D17" s="12">
        <v>56</v>
      </c>
      <c r="E17" s="12">
        <f>D17-C17</f>
        <v>9</v>
      </c>
      <c r="F17" s="13">
        <f>E17*IF(B17="가정용",550,IF(B17="공장용",250,350))</f>
        <v>4950</v>
      </c>
      <c r="G17" s="11"/>
      <c r="H17" s="13"/>
      <c r="I17" s="13">
        <f>IF(G17="실시",F17*12%,F17*0%)</f>
        <v>0</v>
      </c>
      <c r="J17" s="13">
        <f>F17+H17+IF(H17&gt;=0,H17*10%,H17)-I17</f>
        <v>4950</v>
      </c>
    </row>
    <row r="18" spans="1:10" x14ac:dyDescent="0.3">
      <c r="A18" s="11" t="s">
        <v>18</v>
      </c>
      <c r="B18" s="11" t="str">
        <f>IF(LEFT(A18,1)="H","가정용",IF(LEFT(A18,1)="F","공장용","사무용"))</f>
        <v>가정용</v>
      </c>
      <c r="C18" s="12">
        <v>62</v>
      </c>
      <c r="D18" s="12">
        <v>68</v>
      </c>
      <c r="E18" s="12">
        <f>D18-C18</f>
        <v>6</v>
      </c>
      <c r="F18" s="13">
        <f>E18*IF(B18="가정용",550,IF(B18="공장용",250,350))</f>
        <v>3300</v>
      </c>
      <c r="G18" s="11" t="s">
        <v>25</v>
      </c>
      <c r="H18" s="13"/>
      <c r="I18" s="13">
        <f>IF(G18="실시",F18*12%,F18*0%)</f>
        <v>396</v>
      </c>
      <c r="J18" s="13">
        <f>F18+H18+IF(H18&gt;=0,H18*10%,H18)-I18</f>
        <v>2904</v>
      </c>
    </row>
    <row r="19" spans="1:10" x14ac:dyDescent="0.3">
      <c r="A19" s="11" t="s">
        <v>22</v>
      </c>
      <c r="B19" s="11" t="str">
        <f>IF(LEFT(A19,1)="H","가정용",IF(LEFT(A19,1)="F","공장용","사무용"))</f>
        <v>공장용</v>
      </c>
      <c r="C19" s="12">
        <v>80</v>
      </c>
      <c r="D19" s="12">
        <v>88</v>
      </c>
      <c r="E19" s="12">
        <f>D19-C19</f>
        <v>8</v>
      </c>
      <c r="F19" s="13">
        <f>E19*IF(B19="가정용",550,IF(B19="공장용",250,350))</f>
        <v>2000</v>
      </c>
      <c r="G19" s="11"/>
      <c r="H19" s="13"/>
      <c r="I19" s="13">
        <f>IF(G19="실시",F19*12%,F19*0%)</f>
        <v>0</v>
      </c>
      <c r="J19" s="13">
        <f>F19+H19+IF(H19&gt;=0,H19*10%,H19)-I19</f>
        <v>2000</v>
      </c>
    </row>
    <row r="20" spans="1:10" x14ac:dyDescent="0.3">
      <c r="A20" s="11" t="s">
        <v>17</v>
      </c>
      <c r="B20" s="11" t="str">
        <f>IF(LEFT(A20,1)="H","가정용",IF(LEFT(A20,1)="F","공장용","사무용"))</f>
        <v>가정용</v>
      </c>
      <c r="C20" s="12">
        <v>58</v>
      </c>
      <c r="D20" s="12">
        <v>62</v>
      </c>
      <c r="E20" s="12">
        <f>D20-C20</f>
        <v>4</v>
      </c>
      <c r="F20" s="13">
        <f>E20*IF(B20="가정용",550,IF(B20="공장용",250,350))</f>
        <v>2200</v>
      </c>
      <c r="G20" s="11" t="s">
        <v>25</v>
      </c>
      <c r="H20" s="13"/>
      <c r="I20" s="13">
        <f>IF(G20="실시",F20*12%,F20*0%)</f>
        <v>264</v>
      </c>
      <c r="J20" s="13">
        <f>F20+H20+IF(H20&gt;=0,H20*10%,H20)-I20</f>
        <v>1936</v>
      </c>
    </row>
    <row r="21" spans="1:10" x14ac:dyDescent="0.3">
      <c r="A21" s="11" t="s">
        <v>23</v>
      </c>
      <c r="B21" s="11" t="str">
        <f>IF(LEFT(A21,1)="H","가정용",IF(LEFT(A21,1)="F","공장용","사무용"))</f>
        <v>공장용</v>
      </c>
      <c r="C21" s="12">
        <v>48</v>
      </c>
      <c r="D21" s="12">
        <v>54</v>
      </c>
      <c r="E21" s="12">
        <f>D21-C21</f>
        <v>6</v>
      </c>
      <c r="F21" s="13">
        <f>E21*IF(B21="가정용",550,IF(B21="공장용",250,350))</f>
        <v>1500</v>
      </c>
      <c r="G21" s="11" t="s">
        <v>25</v>
      </c>
      <c r="H21" s="13"/>
      <c r="I21" s="13">
        <f>IF(G21="실시",F21*12%,F21*0%)</f>
        <v>180</v>
      </c>
      <c r="J21" s="13">
        <f>F21+H21+IF(H21&gt;=0,H21*10%,H21)-I21</f>
        <v>1320</v>
      </c>
    </row>
    <row r="22" spans="1:10" x14ac:dyDescent="0.3">
      <c r="A22" s="11" t="s">
        <v>15</v>
      </c>
      <c r="B22" s="11" t="str">
        <f>IF(LEFT(A22,1)="H","가정용",IF(LEFT(A22,1)="F","공장용","사무용"))</f>
        <v>사무용</v>
      </c>
      <c r="C22" s="12">
        <v>35</v>
      </c>
      <c r="D22" s="12">
        <v>38</v>
      </c>
      <c r="E22" s="12">
        <f>D22-C22</f>
        <v>3</v>
      </c>
      <c r="F22" s="13">
        <f>E22*IF(B22="가정용",550,IF(B22="공장용",250,350))</f>
        <v>1050</v>
      </c>
      <c r="G22" s="11"/>
      <c r="H22" s="13"/>
      <c r="I22" s="13">
        <f>IF(G22="실시",F22*12%,F22*0%)</f>
        <v>0</v>
      </c>
      <c r="J22" s="13">
        <f>F22+H22+IF(H22&gt;=0,H22*10%,H22)-I22</f>
        <v>1050</v>
      </c>
    </row>
    <row r="23" spans="1:10" x14ac:dyDescent="0.3">
      <c r="A23" s="14" t="s">
        <v>21</v>
      </c>
      <c r="B23" s="14" t="str">
        <f>IF(LEFT(A23,1)="H","가정용",IF(LEFT(A23,1)="F","공장용","사무용"))</f>
        <v>사무용</v>
      </c>
      <c r="C23" s="15">
        <v>56</v>
      </c>
      <c r="D23" s="15">
        <v>58</v>
      </c>
      <c r="E23" s="15">
        <f>D23-C23</f>
        <v>2</v>
      </c>
      <c r="F23" s="16">
        <f>E23*IF(B23="가정용",550,IF(B23="공장용",250,350))</f>
        <v>700</v>
      </c>
      <c r="G23" s="14"/>
      <c r="H23" s="16"/>
      <c r="I23" s="16">
        <f>IF(G23="실시",F23*12%,F23*0%)</f>
        <v>0</v>
      </c>
      <c r="J23" s="16">
        <f>F23+H23+IF(H23&gt;=0,H23*10%,H23)-I23</f>
        <v>700</v>
      </c>
    </row>
    <row r="24" spans="1:10" x14ac:dyDescent="0.3">
      <c r="A24" s="1" t="s">
        <v>31</v>
      </c>
      <c r="B24" s="1"/>
      <c r="C24" s="1"/>
      <c r="D24" s="1" t="s">
        <v>32</v>
      </c>
      <c r="E24" s="1"/>
      <c r="F24" s="6">
        <f>SUMIFS(F4:F23,$B$4:$B$23,"가정용")</f>
        <v>53900</v>
      </c>
      <c r="G24" s="2"/>
      <c r="H24" s="6">
        <f>SUMIFS(H4:H23,$B$4:$B$23,"가정용")</f>
        <v>8000</v>
      </c>
      <c r="I24" s="6">
        <f t="shared" ref="I24:J24" si="0">SUMIFS(I4:I23,$B$4:$B$23,"가정용")</f>
        <v>3300</v>
      </c>
      <c r="J24" s="6">
        <f t="shared" si="0"/>
        <v>59400</v>
      </c>
    </row>
    <row r="25" spans="1:10" x14ac:dyDescent="0.3">
      <c r="A25" s="1"/>
      <c r="B25" s="1"/>
      <c r="C25" s="1"/>
      <c r="D25" s="1" t="s">
        <v>33</v>
      </c>
      <c r="E25" s="1"/>
      <c r="F25" s="6">
        <f>SUMIFS(F4:F23,$B$4:$B$23,"공장용")</f>
        <v>112500</v>
      </c>
      <c r="G25" s="2"/>
      <c r="H25" s="6">
        <f>SUMIFS(H4:H23,$B$4:$B$23,"공장용")</f>
        <v>28200</v>
      </c>
      <c r="I25" s="6">
        <f t="shared" ref="I25:J25" si="1">SUMIFS(I4:I23,$B$4:$B$23,"공장용")</f>
        <v>4860</v>
      </c>
      <c r="J25" s="6">
        <f t="shared" si="1"/>
        <v>138660</v>
      </c>
    </row>
    <row r="26" spans="1:10" x14ac:dyDescent="0.3">
      <c r="A26" s="1"/>
      <c r="B26" s="1"/>
      <c r="C26" s="1"/>
      <c r="D26" s="1" t="s">
        <v>34</v>
      </c>
      <c r="E26" s="1"/>
      <c r="F26" s="6">
        <f>SUMIFS(F4:F23,$B$4:$B$23,"사무용")</f>
        <v>40950</v>
      </c>
      <c r="G26" s="2"/>
      <c r="H26" s="6">
        <f>SUMIFS(H4:H23,$B$4:$B$23,"사무용")</f>
        <v>46000</v>
      </c>
      <c r="I26" s="6">
        <f t="shared" ref="I26:J26" si="2">SUMIFS(I4:I23,$B$4:$B$23,"사무용")</f>
        <v>3780</v>
      </c>
      <c r="J26" s="6">
        <f t="shared" si="2"/>
        <v>87770</v>
      </c>
    </row>
    <row r="27" spans="1:10" x14ac:dyDescent="0.3">
      <c r="A27" s="1" t="s">
        <v>35</v>
      </c>
      <c r="B27" s="1"/>
      <c r="C27" s="1"/>
      <c r="D27" s="1"/>
      <c r="E27" s="1"/>
      <c r="F27" s="1"/>
      <c r="G27" s="2"/>
      <c r="H27" s="6">
        <f>SUMIFS(H4:H23,$A$4:$A$23,"*87")</f>
        <v>69000</v>
      </c>
      <c r="I27" s="6">
        <f t="shared" ref="I27:J27" si="3">SUMIFS(I4:I23,$A$4:$A$23,"*87")</f>
        <v>840</v>
      </c>
      <c r="J27" s="6">
        <f t="shared" si="3"/>
        <v>127910</v>
      </c>
    </row>
    <row r="28" spans="1:10" x14ac:dyDescent="0.3">
      <c r="A28" s="1" t="s">
        <v>36</v>
      </c>
      <c r="B28" s="1"/>
      <c r="C28" s="1"/>
      <c r="D28" s="1"/>
      <c r="E28" s="1"/>
      <c r="F28" s="6">
        <f>SUMIFS(F4:F23,$F$4:$F$23,"&gt;=1000",$F$4:$F$23,"&lt;15000")</f>
        <v>79350</v>
      </c>
      <c r="G28" s="2"/>
      <c r="H28" s="2"/>
      <c r="I28" s="2"/>
      <c r="J28" s="2"/>
    </row>
    <row r="29" spans="1:10" x14ac:dyDescent="0.3">
      <c r="A29" s="1" t="s">
        <v>37</v>
      </c>
      <c r="B29" s="1"/>
      <c r="C29" s="1"/>
      <c r="D29" s="1"/>
      <c r="E29" s="1"/>
      <c r="F29" s="7">
        <f>COUNTIF(G4:G23,"실시")</f>
        <v>8</v>
      </c>
      <c r="G29" s="2"/>
      <c r="H29" s="2"/>
      <c r="I29" s="2"/>
      <c r="J29" s="2"/>
    </row>
    <row r="30" spans="1:10" x14ac:dyDescent="0.3">
      <c r="A30" s="4" t="s">
        <v>39</v>
      </c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">
      <c r="A31" s="4" t="s">
        <v>40</v>
      </c>
      <c r="B31" s="1"/>
      <c r="C31" s="1"/>
      <c r="D31" s="1"/>
      <c r="E31" s="1"/>
      <c r="F31" s="1"/>
      <c r="G31" s="1"/>
      <c r="H31" s="1"/>
      <c r="I31" s="1"/>
      <c r="J31" s="1"/>
    </row>
  </sheetData>
  <sortState xmlns:xlrd2="http://schemas.microsoft.com/office/spreadsheetml/2017/richdata2" ref="A4:J23">
    <sortCondition descending="1" ref="J4:J23"/>
    <sortCondition ref="A4:A23"/>
  </sortState>
  <mergeCells count="12">
    <mergeCell ref="A24:C26"/>
    <mergeCell ref="A1:J1"/>
    <mergeCell ref="G24:G27"/>
    <mergeCell ref="G28:J29"/>
    <mergeCell ref="A31:J31"/>
    <mergeCell ref="A30:J30"/>
    <mergeCell ref="A29:E29"/>
    <mergeCell ref="A28:E28"/>
    <mergeCell ref="A27:F27"/>
    <mergeCell ref="D26:E26"/>
    <mergeCell ref="D25:E25"/>
    <mergeCell ref="D24:E24"/>
  </mergeCells>
  <phoneticPr fontId="1" type="noConversion"/>
  <printOptions horizontalCentered="1" verticalCentered="1"/>
  <pageMargins left="0.70866141732283472" right="0.70866141732283472" top="2.3622047244094491" bottom="0.74803149606299213" header="0.31496062992125984" footer="0.31496062992125984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Kayden Lee</dc:creator>
  <cp:lastModifiedBy>Kayden Lee</cp:lastModifiedBy>
  <cp:lastPrinted>2025-07-18T05:14:16Z</cp:lastPrinted>
  <dcterms:created xsi:type="dcterms:W3CDTF">2025-07-18T04:46:27Z</dcterms:created>
  <dcterms:modified xsi:type="dcterms:W3CDTF">2025-07-18T06:08:59Z</dcterms:modified>
</cp:coreProperties>
</file>