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HAN\Desktop\CertificationTest\사자산기실기\SPS\"/>
    </mc:Choice>
  </mc:AlternateContent>
  <xr:revisionPtr revIDLastSave="0" documentId="13_ncr:1_{C541280C-D929-4DA8-BCED-EBCB2C170DD0}" xr6:coauthVersionLast="47" xr6:coauthVersionMax="47" xr10:uidLastSave="{00000000-0000-0000-0000-000000000000}"/>
  <bookViews>
    <workbookView minimized="1" xWindow="12765" yWindow="1995" windowWidth="12675" windowHeight="11295" xr2:uid="{A1FE288A-E3B3-4EAE-BAD9-B2A2D478E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C23" i="1"/>
  <c r="E22" i="1"/>
  <c r="F22" i="1" s="1"/>
  <c r="G22" i="1"/>
  <c r="E17" i="1"/>
  <c r="F17" i="1" s="1"/>
  <c r="G17" i="1"/>
  <c r="E9" i="1"/>
  <c r="F9" i="1" s="1"/>
  <c r="G9" i="1"/>
  <c r="E19" i="1"/>
  <c r="F19" i="1" s="1"/>
  <c r="G19" i="1"/>
  <c r="E8" i="1"/>
  <c r="F8" i="1" s="1"/>
  <c r="H8" i="1" s="1"/>
  <c r="G8" i="1"/>
  <c r="E6" i="1"/>
  <c r="F6" i="1"/>
  <c r="H6" i="1" s="1"/>
  <c r="G6" i="1"/>
  <c r="E10" i="1"/>
  <c r="F10" i="1" s="1"/>
  <c r="H10" i="1" s="1"/>
  <c r="G10" i="1"/>
  <c r="E12" i="1"/>
  <c r="F12" i="1" s="1"/>
  <c r="G12" i="1"/>
  <c r="E20" i="1"/>
  <c r="F20" i="1" s="1"/>
  <c r="G20" i="1"/>
  <c r="E14" i="1"/>
  <c r="F14" i="1" s="1"/>
  <c r="G14" i="1"/>
  <c r="E7" i="1"/>
  <c r="F7" i="1" s="1"/>
  <c r="G7" i="1"/>
  <c r="E5" i="1"/>
  <c r="F5" i="1" s="1"/>
  <c r="G5" i="1"/>
  <c r="E4" i="1"/>
  <c r="F4" i="1" s="1"/>
  <c r="H4" i="1" s="1"/>
  <c r="G4" i="1"/>
  <c r="E3" i="1"/>
  <c r="F3" i="1" s="1"/>
  <c r="G3" i="1"/>
  <c r="E16" i="1"/>
  <c r="F16" i="1"/>
  <c r="G16" i="1"/>
  <c r="H16" i="1" s="1"/>
  <c r="E13" i="1"/>
  <c r="F13" i="1" s="1"/>
  <c r="H13" i="1" s="1"/>
  <c r="G13" i="1"/>
  <c r="E18" i="1"/>
  <c r="F18" i="1" s="1"/>
  <c r="G18" i="1"/>
  <c r="E15" i="1"/>
  <c r="F15" i="1" s="1"/>
  <c r="G15" i="1"/>
  <c r="E21" i="1"/>
  <c r="F21" i="1" s="1"/>
  <c r="G21" i="1"/>
  <c r="G11" i="1"/>
  <c r="G28" i="1" s="1" a="1"/>
  <c r="G28" i="1" s="1"/>
  <c r="E11" i="1"/>
  <c r="E23" i="1" l="1"/>
  <c r="H5" i="1"/>
  <c r="H19" i="1"/>
  <c r="H14" i="1"/>
  <c r="H9" i="1"/>
  <c r="H15" i="1"/>
  <c r="H12" i="1"/>
  <c r="H22" i="1"/>
  <c r="J22" i="1"/>
  <c r="J4" i="1"/>
  <c r="J5" i="1"/>
  <c r="J8" i="1"/>
  <c r="J19" i="1"/>
  <c r="F11" i="1"/>
  <c r="H3" i="1"/>
  <c r="J3" i="1" s="1"/>
  <c r="G23" i="1"/>
  <c r="H7" i="1"/>
  <c r="H17" i="1"/>
  <c r="J17" i="1" s="1"/>
  <c r="H20" i="1"/>
  <c r="H21" i="1"/>
  <c r="H18" i="1"/>
  <c r="J7" i="1"/>
  <c r="J9" i="1"/>
  <c r="J6" i="1"/>
  <c r="J14" i="1"/>
  <c r="J20" i="1"/>
  <c r="J12" i="1"/>
  <c r="J15" i="1"/>
  <c r="J18" i="1"/>
  <c r="J13" i="1"/>
  <c r="J10" i="1"/>
  <c r="J16" i="1"/>
  <c r="H28" i="1" l="1" a="1"/>
  <c r="H28" i="1" s="1"/>
  <c r="F23" i="1"/>
  <c r="H11" i="1"/>
  <c r="I21" i="1"/>
  <c r="I20" i="1"/>
  <c r="I17" i="1"/>
  <c r="I7" i="1"/>
  <c r="J21" i="1"/>
  <c r="I3" i="1"/>
  <c r="I14" i="1" l="1"/>
  <c r="I12" i="1"/>
  <c r="H25" i="1" a="1"/>
  <c r="H25" i="1" s="1"/>
  <c r="H24" i="1"/>
  <c r="I11" i="1"/>
  <c r="I9" i="1"/>
  <c r="H23" i="1"/>
  <c r="J11" i="1"/>
  <c r="I6" i="1"/>
  <c r="I5" i="1"/>
  <c r="I13" i="1"/>
  <c r="I22" i="1"/>
  <c r="I19" i="1"/>
  <c r="I16" i="1"/>
  <c r="I4" i="1"/>
  <c r="I8" i="1"/>
  <c r="I10" i="1"/>
  <c r="I15" i="1"/>
  <c r="I18" i="1"/>
  <c r="H27" i="1" l="1"/>
  <c r="G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<sst xmlns="http://schemas.openxmlformats.org/spreadsheetml/2006/main" count="58" uniqueCount="41">
  <si>
    <t>학생이름</t>
    <phoneticPr fontId="1" type="noConversion"/>
  </si>
  <si>
    <t>과제등급</t>
    <phoneticPr fontId="1" type="noConversion"/>
  </si>
  <si>
    <t>중간</t>
    <phoneticPr fontId="1" type="noConversion"/>
  </si>
  <si>
    <t>기말</t>
    <phoneticPr fontId="1" type="noConversion"/>
  </si>
  <si>
    <t>김기찬</t>
    <phoneticPr fontId="1" type="noConversion"/>
  </si>
  <si>
    <t>김수진</t>
    <phoneticPr fontId="1" type="noConversion"/>
  </si>
  <si>
    <t>김정현</t>
    <phoneticPr fontId="1" type="noConversion"/>
  </si>
  <si>
    <t>김찬진</t>
    <phoneticPr fontId="1" type="noConversion"/>
  </si>
  <si>
    <t>박찬호</t>
    <phoneticPr fontId="1" type="noConversion"/>
  </si>
  <si>
    <t>박현정</t>
    <phoneticPr fontId="1" type="noConversion"/>
  </si>
  <si>
    <t>신명훈</t>
    <phoneticPr fontId="1" type="noConversion"/>
  </si>
  <si>
    <t>이소라</t>
    <phoneticPr fontId="1" type="noConversion"/>
  </si>
  <si>
    <t>이재민</t>
    <phoneticPr fontId="1" type="noConversion"/>
  </si>
  <si>
    <t>최종혁</t>
    <phoneticPr fontId="1" type="noConversion"/>
  </si>
  <si>
    <t>최진현</t>
    <phoneticPr fontId="1" type="noConversion"/>
  </si>
  <si>
    <t>홍길동</t>
    <phoneticPr fontId="1" type="noConversion"/>
  </si>
  <si>
    <t>송대관</t>
    <phoneticPr fontId="1" type="noConversion"/>
  </si>
  <si>
    <t>송수정</t>
    <phoneticPr fontId="1" type="noConversion"/>
  </si>
  <si>
    <t>송경관</t>
    <phoneticPr fontId="1" type="noConversion"/>
  </si>
  <si>
    <t>김춘봉</t>
    <phoneticPr fontId="1" type="noConversion"/>
  </si>
  <si>
    <t>임현식</t>
    <phoneticPr fontId="1" type="noConversion"/>
  </si>
  <si>
    <t>임경철</t>
    <phoneticPr fontId="1" type="noConversion"/>
  </si>
  <si>
    <t>신기한</t>
    <phoneticPr fontId="1" type="noConversion"/>
  </si>
  <si>
    <t>김경태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</si>
  <si>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</si>
  <si>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</si>
  <si>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</si>
  <si>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과제점수</t>
    <phoneticPr fontId="1" type="noConversion"/>
  </si>
  <si>
    <t>총점</t>
    <phoneticPr fontId="1" type="noConversion"/>
  </si>
  <si>
    <t>조정점수</t>
    <phoneticPr fontId="1" type="noConversion"/>
  </si>
  <si>
    <t>최종점수</t>
    <phoneticPr fontId="1" type="noConversion"/>
  </si>
  <si>
    <t>총점순위</t>
    <phoneticPr fontId="1" type="noConversion"/>
  </si>
  <si>
    <t>평가</t>
    <phoneticPr fontId="1" type="noConversion"/>
  </si>
  <si>
    <t>평균</t>
    <phoneticPr fontId="1" type="noConversion"/>
  </si>
  <si>
    <t>85점 이상인 학생수</t>
    <phoneticPr fontId="1" type="noConversion"/>
  </si>
  <si>
    <t>과제등급이 A 또는 B인 학생들의 최종점수의 합</t>
    <phoneticPr fontId="1" type="noConversion"/>
  </si>
  <si>
    <t>총점순위가 10 이상 15 이하인 합</t>
    <phoneticPr fontId="1" type="noConversion"/>
  </si>
  <si>
    <t>이씨이면서 과제등급이 B 또는 C인 합</t>
    <phoneticPr fontId="1" type="noConversion"/>
  </si>
  <si>
    <t>학생 성적 현황</t>
    <phoneticPr fontId="1" type="noConversion"/>
  </si>
  <si>
    <t>=ROUND(SUMPRODUCT(ISNUMBER(FIND("A",$B$3:$B$22)) + ISNUMBER(FIND("B",$B$3:$B$22)),H3:H22),1)</t>
    <phoneticPr fontId="1" type="noConversion"/>
  </si>
  <si>
    <t>=SUMPRODUCT((LEFT($A$3:$A$22,1)="이")*ISNUMBER(FIND("B",$B$3:$B$22)) + ISNUMBER(FIND("C",$B$3:$B$22)),G3:G22)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</si>
</sst>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학생별 성적현황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총점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Sheet1!$F$3:$F$9</c:f>
              <c:numCache>
                <c:formatCode>0_ </c:formatCode>
                <c:ptCount val="7"/>
                <c:pt idx="0">
                  <c:v>81.599999999999994</c:v>
                </c:pt>
                <c:pt idx="1">
                  <c:v>76.2</c:v>
                </c:pt>
                <c:pt idx="2">
                  <c:v>76.800000000000011</c:v>
                </c:pt>
                <c:pt idx="3">
                  <c:v>83.6</c:v>
                </c:pt>
                <c:pt idx="4">
                  <c:v>76.800000000000011</c:v>
                </c:pt>
                <c:pt idx="5">
                  <c:v>72</c:v>
                </c:pt>
                <c:pt idx="6">
                  <c:v>70.400000000000006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D5-4A10-B50D-2A16457F7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3705456"/>
        <c:axId val="2133704496"/>
      </c:barChart>
      <c:lineChart>
        <c:grouping val="standard"/>
        <c:varyColors val="0"/>
        <c:ser>
          <c:idx val="1"/>
          <c:order val="1"/>
          <c:tx>
            <c:strRef>
              <c:f>Sheet1!$G$2</c:f>
              <c:strCache>
                <c:ptCount val="1"/>
                <c:pt idx="0">
                  <c:v>조정점수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Sheet1!$G$3:$G$9</c:f>
              <c:numCache>
                <c:formatCode>0_ </c:formatCode>
                <c:ptCount val="7"/>
                <c:pt idx="0">
                  <c:v>18.400000000000002</c:v>
                </c:pt>
                <c:pt idx="1">
                  <c:v>17.600000000000001</c:v>
                </c:pt>
                <c:pt idx="2">
                  <c:v>16</c:v>
                </c:pt>
                <c:pt idx="3">
                  <c:v>8.5</c:v>
                </c:pt>
                <c:pt idx="4">
                  <c:v>14.4</c:v>
                </c:pt>
                <c:pt idx="5">
                  <c:v>15.600000000000001</c:v>
                </c:pt>
                <c:pt idx="6">
                  <c:v>16.400000000000002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D5-4A10-B50D-2A16457F7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705456"/>
        <c:axId val="2133704496"/>
      </c:lineChart>
      <c:catAx>
        <c:axId val="2133705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학생이름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33704496"/>
        <c:crosses val="autoZero"/>
        <c:auto val="1"/>
        <c:lblAlgn val="ctr"/>
        <c:lblOffset val="100"/>
        <c:noMultiLvlLbl val="0"/>
      </c:catAx>
      <c:valAx>
        <c:axId val="213370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점수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3370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30</xdr:row>
      <xdr:rowOff>38100</xdr:rowOff>
    </xdr:from>
    <xdr:to>
      <xdr:col>9</xdr:col>
      <xdr:colOff>781050</xdr:colOff>
      <xdr:row>46</xdr:row>
      <xdr:rowOff>133350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9184D85-267D-1BB7-AA46-E5B2B401F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00A1-91C2-4181-A539-CE89D0D3F7A1}">
  <sheetPr>
    <pageSetUpPr fitToPage="1"/>
  </sheetPr>
  <dimension ref="A1:J29"/>
  <sheetViews>
    <sheetView tabSelected="1" zoomScaleNormal="100" workbookViewId="0">
      <selection activeCell="K4" sqref="K4"/>
    </sheetView>
  </sheetViews>
  <sheetFormatPr defaultRowHeight="16.5" x14ac:dyDescent="0.3"/>
  <cols>
    <col min="1" max="10" width="10.75" customWidth="1"/>
  </cols>
  <sheetData>
    <row r="1" spans="1:10" ht="26.25" x14ac:dyDescent="0.3">
      <c r="A1" s="2" t="s">
        <v>38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</row>
    <row r="3" spans="1:10" x14ac:dyDescent="0.3">
      <c r="A3" s="8" t="s">
        <v>18</v>
      </c>
      <c r="B3" s="8" t="s">
        <v>25</v>
      </c>
      <c r="C3" s="9">
        <v>62</v>
      </c>
      <c r="D3" s="9">
        <v>92</v>
      </c>
      <c r="E3" s="9">
        <f>IF(B3="A",20,IF(B3="B",15,10))</f>
        <v>20</v>
      </c>
      <c r="F3" s="9">
        <f>E3+((C3+D3)*40%)</f>
        <v>81.599999999999994</v>
      </c>
      <c r="G3" s="9">
        <f>IF(D3&gt;=C3,D3*20%,C3*10%)</f>
        <v>18.400000000000002</v>
      </c>
      <c r="H3" s="9">
        <f>F3+G3</f>
        <v>100</v>
      </c>
      <c r="I3" s="9">
        <f>RANK(H3,$H$3:$H$22,0)</f>
        <v>1</v>
      </c>
      <c r="J3" s="8" t="str">
        <f>IF(H3&gt;=90,"최우수",IF(H3&gt;=80,"우수",IF(H3&lt;60,"미달","보통")))</f>
        <v>최우수</v>
      </c>
    </row>
    <row r="4" spans="1:10" x14ac:dyDescent="0.3">
      <c r="A4" s="10" t="s">
        <v>17</v>
      </c>
      <c r="B4" s="10" t="s">
        <v>26</v>
      </c>
      <c r="C4" s="11">
        <v>65</v>
      </c>
      <c r="D4" s="11">
        <v>88</v>
      </c>
      <c r="E4" s="11">
        <f>IF(B4="A",20,IF(B4="B",15,10))</f>
        <v>15</v>
      </c>
      <c r="F4" s="11">
        <f>E4+((C4+D4)*40%)</f>
        <v>76.2</v>
      </c>
      <c r="G4" s="11">
        <f>IF(D4&gt;=C4,D4*20%,C4*10%)</f>
        <v>17.600000000000001</v>
      </c>
      <c r="H4" s="11">
        <f>F4+G4</f>
        <v>93.800000000000011</v>
      </c>
      <c r="I4" s="11">
        <f>RANK(H4,$H$3:$H$22,0)</f>
        <v>2</v>
      </c>
      <c r="J4" s="10" t="str">
        <f>IF(H4&gt;=90,"최우수",IF(H4&gt;=80,"우수",IF(H4&lt;60,"미달","보통")))</f>
        <v>최우수</v>
      </c>
    </row>
    <row r="5" spans="1:10" x14ac:dyDescent="0.3">
      <c r="A5" s="10" t="s">
        <v>16</v>
      </c>
      <c r="B5" s="10" t="s">
        <v>25</v>
      </c>
      <c r="C5" s="11">
        <v>62</v>
      </c>
      <c r="D5" s="11">
        <v>80</v>
      </c>
      <c r="E5" s="11">
        <f>IF(B5="A",20,IF(B5="B",15,10))</f>
        <v>20</v>
      </c>
      <c r="F5" s="11">
        <f>E5+((C5+D5)*40%)</f>
        <v>76.800000000000011</v>
      </c>
      <c r="G5" s="11">
        <f>IF(D5&gt;=C5,D5*20%,C5*10%)</f>
        <v>16</v>
      </c>
      <c r="H5" s="11">
        <f>F5+G5</f>
        <v>92.800000000000011</v>
      </c>
      <c r="I5" s="11">
        <f>RANK(H5,$H$3:$H$22,0)</f>
        <v>3</v>
      </c>
      <c r="J5" s="10" t="str">
        <f>IF(H5&gt;=90,"최우수",IF(H5&gt;=80,"우수",IF(H5&lt;60,"미달","보통")))</f>
        <v>최우수</v>
      </c>
    </row>
    <row r="6" spans="1:10" x14ac:dyDescent="0.3">
      <c r="A6" s="10" t="s">
        <v>10</v>
      </c>
      <c r="B6" s="10" t="s">
        <v>25</v>
      </c>
      <c r="C6" s="11">
        <v>85</v>
      </c>
      <c r="D6" s="11">
        <v>74</v>
      </c>
      <c r="E6" s="11">
        <f>IF(B6="A",20,IF(B6="B",15,10))</f>
        <v>20</v>
      </c>
      <c r="F6" s="11">
        <f>E6+((C6+D6)*40%)</f>
        <v>83.6</v>
      </c>
      <c r="G6" s="11">
        <f>IF(D6&gt;=C6,D6*20%,C6*10%)</f>
        <v>8.5</v>
      </c>
      <c r="H6" s="11">
        <f>F6+G6</f>
        <v>92.1</v>
      </c>
      <c r="I6" s="11">
        <f>RANK(H6,$H$3:$H$22,0)</f>
        <v>4</v>
      </c>
      <c r="J6" s="10" t="str">
        <f>IF(H6&gt;=90,"최우수",IF(H6&gt;=80,"우수",IF(H6&lt;60,"미달","보통")))</f>
        <v>최우수</v>
      </c>
    </row>
    <row r="7" spans="1:10" x14ac:dyDescent="0.3">
      <c r="A7" s="10" t="s">
        <v>15</v>
      </c>
      <c r="B7" s="10" t="s">
        <v>25</v>
      </c>
      <c r="C7" s="11">
        <v>70</v>
      </c>
      <c r="D7" s="11">
        <v>72</v>
      </c>
      <c r="E7" s="11">
        <f>IF(B7="A",20,IF(B7="B",15,10))</f>
        <v>20</v>
      </c>
      <c r="F7" s="11">
        <f>E7+((C7+D7)*40%)</f>
        <v>76.800000000000011</v>
      </c>
      <c r="G7" s="11">
        <f>IF(D7&gt;=C7,D7*20%,C7*10%)</f>
        <v>14.4</v>
      </c>
      <c r="H7" s="11">
        <f>F7+G7</f>
        <v>91.200000000000017</v>
      </c>
      <c r="I7" s="11">
        <f>RANK(H7,$H$3:$H$22,0)</f>
        <v>5</v>
      </c>
      <c r="J7" s="10" t="str">
        <f>IF(H7&gt;=90,"최우수",IF(H7&gt;=80,"우수",IF(H7&lt;60,"미달","보통")))</f>
        <v>최우수</v>
      </c>
    </row>
    <row r="8" spans="1:10" x14ac:dyDescent="0.3">
      <c r="A8" s="10" t="s">
        <v>9</v>
      </c>
      <c r="B8" s="10" t="s">
        <v>24</v>
      </c>
      <c r="C8" s="11">
        <v>77</v>
      </c>
      <c r="D8" s="11">
        <v>78</v>
      </c>
      <c r="E8" s="11">
        <f>IF(B8="A",20,IF(B8="B",15,10))</f>
        <v>10</v>
      </c>
      <c r="F8" s="11">
        <f>E8+((C8+D8)*40%)</f>
        <v>72</v>
      </c>
      <c r="G8" s="11">
        <f>IF(D8&gt;=C8,D8*20%,C8*10%)</f>
        <v>15.600000000000001</v>
      </c>
      <c r="H8" s="11">
        <f>F8+G8</f>
        <v>87.6</v>
      </c>
      <c r="I8" s="11">
        <f>RANK(H8,$H$3:$H$22,0)</f>
        <v>6</v>
      </c>
      <c r="J8" s="10" t="str">
        <f>IF(H8&gt;=90,"최우수",IF(H8&gt;=80,"우수",IF(H8&lt;60,"미달","보통")))</f>
        <v>우수</v>
      </c>
    </row>
    <row r="9" spans="1:10" x14ac:dyDescent="0.3">
      <c r="A9" s="10" t="s">
        <v>7</v>
      </c>
      <c r="B9" s="10" t="s">
        <v>24</v>
      </c>
      <c r="C9" s="11">
        <v>69</v>
      </c>
      <c r="D9" s="11">
        <v>82</v>
      </c>
      <c r="E9" s="11">
        <f>IF(B9="A",20,IF(B9="B",15,10))</f>
        <v>10</v>
      </c>
      <c r="F9" s="11">
        <f>E9+((C9+D9)*40%)</f>
        <v>70.400000000000006</v>
      </c>
      <c r="G9" s="11">
        <f>IF(D9&gt;=C9,D9*20%,C9*10%)</f>
        <v>16.400000000000002</v>
      </c>
      <c r="H9" s="11">
        <f>F9+G9</f>
        <v>86.800000000000011</v>
      </c>
      <c r="I9" s="11">
        <f>RANK(H9,$H$3:$H$22,0)</f>
        <v>7</v>
      </c>
      <c r="J9" s="10" t="str">
        <f>IF(H9&gt;=90,"최우수",IF(H9&gt;=80,"우수",IF(H9&lt;60,"미달","보통")))</f>
        <v>우수</v>
      </c>
    </row>
    <row r="10" spans="1:10" x14ac:dyDescent="0.3">
      <c r="A10" s="10" t="s">
        <v>11</v>
      </c>
      <c r="B10" s="10" t="s">
        <v>26</v>
      </c>
      <c r="C10" s="11">
        <v>84</v>
      </c>
      <c r="D10" s="11">
        <v>65</v>
      </c>
      <c r="E10" s="11">
        <f>IF(B10="A",20,IF(B10="B",15,10))</f>
        <v>15</v>
      </c>
      <c r="F10" s="11">
        <f>E10+((C10+D10)*40%)</f>
        <v>74.599999999999994</v>
      </c>
      <c r="G10" s="11">
        <f>IF(D10&gt;=C10,D10*20%,C10*10%)</f>
        <v>8.4</v>
      </c>
      <c r="H10" s="11">
        <f>F10+G10</f>
        <v>83</v>
      </c>
      <c r="I10" s="11">
        <f>RANK(H10,$H$3:$H$22,0)</f>
        <v>8</v>
      </c>
      <c r="J10" s="10" t="str">
        <f>IF(H10&gt;=90,"최우수",IF(H10&gt;=80,"우수",IF(H10&lt;60,"미달","보통")))</f>
        <v>우수</v>
      </c>
    </row>
    <row r="11" spans="1:10" x14ac:dyDescent="0.3">
      <c r="A11" s="10" t="s">
        <v>4</v>
      </c>
      <c r="B11" s="10" t="s">
        <v>24</v>
      </c>
      <c r="C11" s="11">
        <v>70</v>
      </c>
      <c r="D11" s="11">
        <v>73</v>
      </c>
      <c r="E11" s="11">
        <f>IF(B11="A",20,IF(B11="B",15,10))</f>
        <v>10</v>
      </c>
      <c r="F11" s="11">
        <f>E11+((C11+D11)*40%)</f>
        <v>67.2</v>
      </c>
      <c r="G11" s="11">
        <f>IF(D11&gt;=C11,D11*20%,C11*10%)</f>
        <v>14.600000000000001</v>
      </c>
      <c r="H11" s="11">
        <f>F11+G11</f>
        <v>81.800000000000011</v>
      </c>
      <c r="I11" s="11">
        <f>RANK(H11,$H$3:$H$22,0)</f>
        <v>9</v>
      </c>
      <c r="J11" s="10" t="str">
        <f>IF(H11&gt;=90,"최우수",IF(H11&gt;=80,"우수",IF(H11&lt;60,"미달","보통")))</f>
        <v>우수</v>
      </c>
    </row>
    <row r="12" spans="1:10" x14ac:dyDescent="0.3">
      <c r="A12" s="10" t="s">
        <v>12</v>
      </c>
      <c r="B12" s="10" t="s">
        <v>24</v>
      </c>
      <c r="C12" s="11">
        <v>57</v>
      </c>
      <c r="D12" s="11">
        <v>80</v>
      </c>
      <c r="E12" s="11">
        <f>IF(B12="A",20,IF(B12="B",15,10))</f>
        <v>10</v>
      </c>
      <c r="F12" s="11">
        <f>E12+((C12+D12)*40%)</f>
        <v>64.800000000000011</v>
      </c>
      <c r="G12" s="11">
        <f>IF(D12&gt;=C12,D12*20%,C12*10%)</f>
        <v>16</v>
      </c>
      <c r="H12" s="11">
        <f>F12+G12</f>
        <v>80.800000000000011</v>
      </c>
      <c r="I12" s="11">
        <f>RANK(H12,$H$3:$H$22,0)</f>
        <v>10</v>
      </c>
      <c r="J12" s="10" t="str">
        <f>IF(H12&gt;=90,"최우수",IF(H12&gt;=80,"우수",IF(H12&lt;60,"미달","보통")))</f>
        <v>우수</v>
      </c>
    </row>
    <row r="13" spans="1:10" x14ac:dyDescent="0.3">
      <c r="A13" s="10" t="s">
        <v>20</v>
      </c>
      <c r="B13" s="10" t="s">
        <v>25</v>
      </c>
      <c r="C13" s="11">
        <v>55</v>
      </c>
      <c r="D13" s="11">
        <v>64</v>
      </c>
      <c r="E13" s="11">
        <f>IF(B13="A",20,IF(B13="B",15,10))</f>
        <v>20</v>
      </c>
      <c r="F13" s="11">
        <f>E13+((C13+D13)*40%)</f>
        <v>67.599999999999994</v>
      </c>
      <c r="G13" s="11">
        <f>IF(D13&gt;=C13,D13*20%,C13*10%)</f>
        <v>12.8</v>
      </c>
      <c r="H13" s="11">
        <f>F13+G13</f>
        <v>80.399999999999991</v>
      </c>
      <c r="I13" s="11">
        <f>RANK(H13,$H$3:$H$22,0)</f>
        <v>11</v>
      </c>
      <c r="J13" s="10" t="str">
        <f>IF(H13&gt;=90,"최우수",IF(H13&gt;=80,"우수",IF(H13&lt;60,"미달","보통")))</f>
        <v>우수</v>
      </c>
    </row>
    <row r="14" spans="1:10" x14ac:dyDescent="0.3">
      <c r="A14" s="10" t="s">
        <v>14</v>
      </c>
      <c r="B14" s="10" t="s">
        <v>26</v>
      </c>
      <c r="C14" s="11">
        <v>58</v>
      </c>
      <c r="D14" s="11">
        <v>68</v>
      </c>
      <c r="E14" s="11">
        <f>IF(B14="A",20,IF(B14="B",15,10))</f>
        <v>15</v>
      </c>
      <c r="F14" s="11">
        <f>E14+((C14+D14)*40%)</f>
        <v>65.400000000000006</v>
      </c>
      <c r="G14" s="11">
        <f>IF(D14&gt;=C14,D14*20%,C14*10%)</f>
        <v>13.600000000000001</v>
      </c>
      <c r="H14" s="11">
        <f>F14+G14</f>
        <v>79</v>
      </c>
      <c r="I14" s="11">
        <f>RANK(H14,$H$3:$H$22,0)</f>
        <v>12</v>
      </c>
      <c r="J14" s="10" t="str">
        <f>IF(H14&gt;=90,"최우수",IF(H14&gt;=80,"우수",IF(H14&lt;60,"미달","보통")))</f>
        <v>보통</v>
      </c>
    </row>
    <row r="15" spans="1:10" x14ac:dyDescent="0.3">
      <c r="A15" s="10" t="s">
        <v>22</v>
      </c>
      <c r="B15" s="10" t="s">
        <v>25</v>
      </c>
      <c r="C15" s="11">
        <v>54</v>
      </c>
      <c r="D15" s="11">
        <v>60</v>
      </c>
      <c r="E15" s="11">
        <f>IF(B15="A",20,IF(B15="B",15,10))</f>
        <v>20</v>
      </c>
      <c r="F15" s="11">
        <f>E15+((C15+D15)*40%)</f>
        <v>65.599999999999994</v>
      </c>
      <c r="G15" s="11">
        <f>IF(D15&gt;=C15,D15*20%,C15*10%)</f>
        <v>12</v>
      </c>
      <c r="H15" s="11">
        <f>F15+G15</f>
        <v>77.599999999999994</v>
      </c>
      <c r="I15" s="11">
        <f>RANK(H15,$H$3:$H$22,0)</f>
        <v>13</v>
      </c>
      <c r="J15" s="10" t="str">
        <f>IF(H15&gt;=90,"최우수",IF(H15&gt;=80,"우수",IF(H15&lt;60,"미달","보통")))</f>
        <v>보통</v>
      </c>
    </row>
    <row r="16" spans="1:10" x14ac:dyDescent="0.3">
      <c r="A16" s="10" t="s">
        <v>19</v>
      </c>
      <c r="B16" s="10" t="s">
        <v>26</v>
      </c>
      <c r="C16" s="11">
        <v>82</v>
      </c>
      <c r="D16" s="11">
        <v>48</v>
      </c>
      <c r="E16" s="11">
        <f>IF(B16="A",20,IF(B16="B",15,10))</f>
        <v>15</v>
      </c>
      <c r="F16" s="11">
        <f>E16+((C16+D16)*40%)</f>
        <v>67</v>
      </c>
      <c r="G16" s="11">
        <f>IF(D16&gt;=C16,D16*20%,C16*10%)</f>
        <v>8.2000000000000011</v>
      </c>
      <c r="H16" s="11">
        <f>F16+G16</f>
        <v>75.2</v>
      </c>
      <c r="I16" s="11">
        <f>RANK(H16,$H$3:$H$22,0)</f>
        <v>14</v>
      </c>
      <c r="J16" s="10" t="str">
        <f>IF(H16&gt;=90,"최우수",IF(H16&gt;=80,"우수",IF(H16&lt;60,"미달","보통")))</f>
        <v>보통</v>
      </c>
    </row>
    <row r="17" spans="1:10" x14ac:dyDescent="0.3">
      <c r="A17" s="10" t="s">
        <v>6</v>
      </c>
      <c r="B17" s="10" t="s">
        <v>25</v>
      </c>
      <c r="C17" s="11">
        <v>45</v>
      </c>
      <c r="D17" s="11">
        <v>60</v>
      </c>
      <c r="E17" s="11">
        <f>IF(B17="A",20,IF(B17="B",15,10))</f>
        <v>20</v>
      </c>
      <c r="F17" s="11">
        <f>E17+((C17+D17)*40%)</f>
        <v>62</v>
      </c>
      <c r="G17" s="11">
        <f>IF(D17&gt;=C17,D17*20%,C17*10%)</f>
        <v>12</v>
      </c>
      <c r="H17" s="11">
        <f>F17+G17</f>
        <v>74</v>
      </c>
      <c r="I17" s="11">
        <f>RANK(H17,$H$3:$H$22,0)</f>
        <v>15</v>
      </c>
      <c r="J17" s="10" t="str">
        <f>IF(H17&gt;=90,"최우수",IF(H17&gt;=80,"우수",IF(H17&lt;60,"미달","보통")))</f>
        <v>보통</v>
      </c>
    </row>
    <row r="18" spans="1:10" x14ac:dyDescent="0.3">
      <c r="A18" s="10" t="s">
        <v>21</v>
      </c>
      <c r="B18" s="10" t="s">
        <v>24</v>
      </c>
      <c r="C18" s="11">
        <v>76</v>
      </c>
      <c r="D18" s="11">
        <v>60</v>
      </c>
      <c r="E18" s="11">
        <f>IF(B18="A",20,IF(B18="B",15,10))</f>
        <v>10</v>
      </c>
      <c r="F18" s="11">
        <f>E18+((C18+D18)*40%)</f>
        <v>64.400000000000006</v>
      </c>
      <c r="G18" s="11">
        <f>IF(D18&gt;=C18,D18*20%,C18*10%)</f>
        <v>7.6000000000000005</v>
      </c>
      <c r="H18" s="11">
        <f>F18+G18</f>
        <v>72</v>
      </c>
      <c r="I18" s="11">
        <f>RANK(H18,$H$3:$H$22,0)</f>
        <v>16</v>
      </c>
      <c r="J18" s="10" t="str">
        <f>IF(H18&gt;=90,"최우수",IF(H18&gt;=80,"우수",IF(H18&lt;60,"미달","보통")))</f>
        <v>보통</v>
      </c>
    </row>
    <row r="19" spans="1:10" x14ac:dyDescent="0.3">
      <c r="A19" s="10" t="s">
        <v>8</v>
      </c>
      <c r="B19" s="10" t="s">
        <v>26</v>
      </c>
      <c r="C19" s="11">
        <v>54</v>
      </c>
      <c r="D19" s="11">
        <v>58</v>
      </c>
      <c r="E19" s="11">
        <f>IF(B19="A",20,IF(B19="B",15,10))</f>
        <v>15</v>
      </c>
      <c r="F19" s="11">
        <f>E19+((C19+D19)*40%)</f>
        <v>59.800000000000004</v>
      </c>
      <c r="G19" s="11">
        <f>IF(D19&gt;=C19,D19*20%,C19*10%)</f>
        <v>11.600000000000001</v>
      </c>
      <c r="H19" s="11">
        <f>F19+G19</f>
        <v>71.400000000000006</v>
      </c>
      <c r="I19" s="11">
        <f>RANK(H19,$H$3:$H$22,0)</f>
        <v>17</v>
      </c>
      <c r="J19" s="10" t="str">
        <f>IF(H19&gt;=90,"최우수",IF(H19&gt;=80,"우수",IF(H19&lt;60,"미달","보통")))</f>
        <v>보통</v>
      </c>
    </row>
    <row r="20" spans="1:10" x14ac:dyDescent="0.3">
      <c r="A20" s="10" t="s">
        <v>13</v>
      </c>
      <c r="B20" s="10" t="s">
        <v>24</v>
      </c>
      <c r="C20" s="11">
        <v>48</v>
      </c>
      <c r="D20" s="11">
        <v>50</v>
      </c>
      <c r="E20" s="11">
        <f>IF(B20="A",20,IF(B20="B",15,10))</f>
        <v>10</v>
      </c>
      <c r="F20" s="11">
        <f>E20+((C20+D20)*40%)</f>
        <v>49.2</v>
      </c>
      <c r="G20" s="11">
        <f>IF(D20&gt;=C20,D20*20%,C20*10%)</f>
        <v>10</v>
      </c>
      <c r="H20" s="11">
        <f>F20+G20</f>
        <v>59.2</v>
      </c>
      <c r="I20" s="11">
        <f>RANK(H20,$H$3:$H$22,0)</f>
        <v>18</v>
      </c>
      <c r="J20" s="10" t="str">
        <f>IF(H20&gt;=90,"최우수",IF(H20&gt;=80,"우수",IF(H20&lt;60,"미달","보통")))</f>
        <v>미달</v>
      </c>
    </row>
    <row r="21" spans="1:10" x14ac:dyDescent="0.3">
      <c r="A21" s="10" t="s">
        <v>23</v>
      </c>
      <c r="B21" s="10" t="s">
        <v>26</v>
      </c>
      <c r="C21" s="11">
        <v>50</v>
      </c>
      <c r="D21" s="11">
        <v>45</v>
      </c>
      <c r="E21" s="11">
        <f>IF(B21="A",20,IF(B21="B",15,10))</f>
        <v>15</v>
      </c>
      <c r="F21" s="11">
        <f>E21+((C21+D21)*40%)</f>
        <v>53</v>
      </c>
      <c r="G21" s="11">
        <f>IF(D21&gt;=C21,D21*20%,C21*10%)</f>
        <v>5</v>
      </c>
      <c r="H21" s="11">
        <f>F21+G21</f>
        <v>58</v>
      </c>
      <c r="I21" s="11">
        <f>RANK(H21,$H$3:$H$22,0)</f>
        <v>19</v>
      </c>
      <c r="J21" s="10" t="str">
        <f>IF(H21&gt;=90,"최우수",IF(H21&gt;=80,"우수",IF(H21&lt;60,"미달","보통")))</f>
        <v>미달</v>
      </c>
    </row>
    <row r="22" spans="1:10" x14ac:dyDescent="0.3">
      <c r="A22" s="12" t="s">
        <v>5</v>
      </c>
      <c r="B22" s="12" t="s">
        <v>24</v>
      </c>
      <c r="C22" s="13">
        <v>50</v>
      </c>
      <c r="D22" s="13">
        <v>49</v>
      </c>
      <c r="E22" s="13">
        <f>IF(B22="A",20,IF(B22="B",15,10))</f>
        <v>10</v>
      </c>
      <c r="F22" s="13">
        <f>E22+((C22+D22)*40%)</f>
        <v>49.6</v>
      </c>
      <c r="G22" s="13">
        <f>IF(D22&gt;=C22,D22*20%,C22*10%)</f>
        <v>5</v>
      </c>
      <c r="H22" s="13">
        <f>F22+G22</f>
        <v>54.6</v>
      </c>
      <c r="I22" s="13">
        <f>RANK(H22,$H$3:$H$22,0)</f>
        <v>20</v>
      </c>
      <c r="J22" s="12" t="str">
        <f>IF(H22&gt;=90,"최우수",IF(H22&gt;=80,"우수",IF(H22&lt;60,"미달","보통")))</f>
        <v>미달</v>
      </c>
    </row>
    <row r="23" spans="1:10" x14ac:dyDescent="0.3">
      <c r="A23" s="1" t="s">
        <v>33</v>
      </c>
      <c r="B23" s="1"/>
      <c r="C23" s="5">
        <f>AVERAGE(C3:C22)</f>
        <v>63.65</v>
      </c>
      <c r="D23" s="5">
        <f t="shared" ref="D23:H23" si="0">AVERAGE(D3:D22)</f>
        <v>67.3</v>
      </c>
      <c r="E23" s="5">
        <f t="shared" si="0"/>
        <v>15</v>
      </c>
      <c r="F23" s="5">
        <f t="shared" si="0"/>
        <v>67.380000000000024</v>
      </c>
      <c r="G23" s="5">
        <f t="shared" si="0"/>
        <v>12.184999999999999</v>
      </c>
      <c r="H23" s="5">
        <f t="shared" si="0"/>
        <v>79.565000000000012</v>
      </c>
      <c r="I23" s="4"/>
      <c r="J23" s="4"/>
    </row>
    <row r="24" spans="1:10" x14ac:dyDescent="0.3">
      <c r="A24" s="1" t="s">
        <v>34</v>
      </c>
      <c r="B24" s="1"/>
      <c r="C24" s="1"/>
      <c r="D24" s="1"/>
      <c r="E24" s="1"/>
      <c r="F24" s="1"/>
      <c r="G24" s="1"/>
      <c r="H24" s="5">
        <f>COUNTIF(H3:H22,"&gt;=85")</f>
        <v>7</v>
      </c>
      <c r="I24" s="4"/>
      <c r="J24" s="4"/>
    </row>
    <row r="25" spans="1:10" x14ac:dyDescent="0.3">
      <c r="A25" s="1" t="s">
        <v>35</v>
      </c>
      <c r="B25" s="1"/>
      <c r="C25" s="1"/>
      <c r="D25" s="1"/>
      <c r="E25" s="1"/>
      <c r="F25" s="1"/>
      <c r="G25" s="1"/>
      <c r="H25" s="6" cm="1">
        <f t="array" ref="H25">ROUND(SUMPRODUCT(ISNUMBER(FIND("A",$B$3:$B$22)) + ISNUMBER(FIND("B",$B$3:$B$22)),H3:H22),1)</f>
        <v>1068.5</v>
      </c>
      <c r="I25" s="4"/>
      <c r="J25" s="4"/>
    </row>
    <row r="26" spans="1:10" x14ac:dyDescent="0.3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 t="s">
        <v>36</v>
      </c>
      <c r="B27" s="1"/>
      <c r="C27" s="1"/>
      <c r="D27" s="1"/>
      <c r="E27" s="1"/>
      <c r="F27" s="1"/>
      <c r="G27" s="5">
        <f>SUMIFS(G3:G22,$I$3:$I$22,"&gt;=10",$I$3:$I$22,"&lt;15")</f>
        <v>62.600000000000009</v>
      </c>
      <c r="H27" s="5">
        <f>SUMIFS(H3:H22,$I$3:$I$22,"&gt;=10",$I$3:$I$22,"&lt;15")</f>
        <v>392.99999999999994</v>
      </c>
      <c r="I27" s="4"/>
      <c r="J27" s="4"/>
    </row>
    <row r="28" spans="1:10" x14ac:dyDescent="0.3">
      <c r="A28" s="1" t="s">
        <v>37</v>
      </c>
      <c r="B28" s="1"/>
      <c r="C28" s="1"/>
      <c r="D28" s="1"/>
      <c r="E28" s="1"/>
      <c r="F28" s="1"/>
      <c r="G28" s="5" cm="1">
        <f t="array" ref="G28">SUMPRODUCT((LEFT($A$3:$A$22,1)="이")*ISNUMBER(FIND("B",$B$3:$B$22)) + ISNUMBER(FIND("C",$B$3:$B$22)),G3:G22)</f>
        <v>93.6</v>
      </c>
      <c r="H28" s="5" cm="1">
        <f t="array" ref="H28">SUMPRODUCT((LEFT($A$3:$A$22,1)="이")*ISNUMBER(FIND("B",$B$3:$B$22)) + ISNUMBER(FIND("C",$B$3:$B$22)),H3:H22)</f>
        <v>605.80000000000007</v>
      </c>
      <c r="I28" s="4"/>
      <c r="J28" s="4"/>
    </row>
    <row r="29" spans="1:10" x14ac:dyDescent="0.3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</row>
  </sheetData>
  <sortState xmlns:xlrd2="http://schemas.microsoft.com/office/spreadsheetml/2017/richdata2" ref="A3:J22">
    <sortCondition descending="1" ref="H3:H22"/>
    <sortCondition ref="B3:B22"/>
  </sortState>
  <mergeCells count="10">
    <mergeCell ref="A1:J1"/>
    <mergeCell ref="I23:J25"/>
    <mergeCell ref="I27:J28"/>
    <mergeCell ref="A29:J29"/>
    <mergeCell ref="A28:F28"/>
    <mergeCell ref="A27:F27"/>
    <mergeCell ref="A26:J26"/>
    <mergeCell ref="A25:G25"/>
    <mergeCell ref="A24:G24"/>
    <mergeCell ref="A23:B23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2025-07-06T23:45:44Z</cp:lastPrinted>
  <dcterms:created xsi:type="dcterms:W3CDTF">2025-07-06T23:21:55Z</dcterms:created>
  <dcterms:modified xsi:type="dcterms:W3CDTF">2025-07-07T06:05:37Z</dcterms:modified>
</cp:coreProperties>
</file>