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CertificationTest\사자산기실기\SPS\"/>
    </mc:Choice>
  </mc:AlternateContent>
  <xr:revisionPtr revIDLastSave="0" documentId="13_ncr:1_{CF7028A6-5234-4BDE-8755-615D028291F1}" xr6:coauthVersionLast="47" xr6:coauthVersionMax="47" xr10:uidLastSave="{00000000-0000-0000-0000-000000000000}"/>
  <bookViews>
    <workbookView xWindow="-120" yWindow="-120" windowWidth="38640" windowHeight="21120" xr2:uid="{643F14BA-F9C9-4424-B1F6-91A082C58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F6" i="1"/>
  <c r="H6" i="1" s="1"/>
  <c r="I6" i="1" s="1"/>
  <c r="F8" i="1"/>
  <c r="G8" i="1" s="1"/>
  <c r="F13" i="1"/>
  <c r="G13" i="1"/>
  <c r="H13" i="1"/>
  <c r="I13" i="1" s="1"/>
  <c r="F14" i="1"/>
  <c r="G14" i="1"/>
  <c r="H14" i="1"/>
  <c r="I14" i="1"/>
  <c r="F15" i="1"/>
  <c r="H15" i="1" s="1"/>
  <c r="I15" i="1" s="1"/>
  <c r="G15" i="1"/>
  <c r="F17" i="1"/>
  <c r="G17" i="1" s="1"/>
  <c r="F4" i="1"/>
  <c r="G4" i="1"/>
  <c r="H4" i="1"/>
  <c r="I4" i="1" s="1"/>
  <c r="F5" i="1"/>
  <c r="G5" i="1" s="1"/>
  <c r="G24" i="1" s="1"/>
  <c r="H5" i="1"/>
  <c r="I5" i="1"/>
  <c r="F20" i="1"/>
  <c r="H20" i="1" s="1"/>
  <c r="I20" i="1" s="1"/>
  <c r="F19" i="1"/>
  <c r="G19" i="1" s="1"/>
  <c r="F9" i="1"/>
  <c r="G9" i="1"/>
  <c r="H9" i="1"/>
  <c r="I9" i="1"/>
  <c r="F10" i="1"/>
  <c r="G10" i="1"/>
  <c r="H10" i="1"/>
  <c r="I10" i="1"/>
  <c r="F21" i="1"/>
  <c r="H21" i="1" s="1"/>
  <c r="I21" i="1" s="1"/>
  <c r="G21" i="1"/>
  <c r="F23" i="1"/>
  <c r="G23" i="1" s="1"/>
  <c r="F11" i="1"/>
  <c r="G11" i="1"/>
  <c r="H11" i="1"/>
  <c r="I11" i="1" s="1"/>
  <c r="F16" i="1"/>
  <c r="G16" i="1"/>
  <c r="H16" i="1"/>
  <c r="I16" i="1" s="1"/>
  <c r="F12" i="1"/>
  <c r="H12" i="1" s="1"/>
  <c r="I12" i="1" s="1"/>
  <c r="G12" i="1"/>
  <c r="F22" i="1"/>
  <c r="G22" i="1" s="1"/>
  <c r="F18" i="1"/>
  <c r="G18" i="1"/>
  <c r="H18" i="1"/>
  <c r="I18" i="1"/>
  <c r="F7" i="1"/>
  <c r="H7" i="1" s="1"/>
  <c r="I7" i="1" s="1"/>
  <c r="D6" i="1"/>
  <c r="D8" i="1"/>
  <c r="D13" i="1"/>
  <c r="D14" i="1"/>
  <c r="D15" i="1"/>
  <c r="D17" i="1"/>
  <c r="D4" i="1"/>
  <c r="D5" i="1"/>
  <c r="D20" i="1"/>
  <c r="D19" i="1"/>
  <c r="D9" i="1"/>
  <c r="D10" i="1"/>
  <c r="D21" i="1"/>
  <c r="D23" i="1"/>
  <c r="D11" i="1"/>
  <c r="D16" i="1"/>
  <c r="D12" i="1"/>
  <c r="D22" i="1"/>
  <c r="D18" i="1"/>
  <c r="D7" i="1"/>
  <c r="G7" i="1" l="1"/>
  <c r="G20" i="1"/>
  <c r="J22" i="1" s="1"/>
  <c r="G6" i="1"/>
  <c r="J5" i="1" s="1"/>
  <c r="H25" i="1"/>
  <c r="J23" i="1"/>
  <c r="H28" i="1"/>
  <c r="J21" i="1"/>
  <c r="J13" i="1"/>
  <c r="J17" i="1"/>
  <c r="J15" i="1"/>
  <c r="J12" i="1"/>
  <c r="J19" i="1"/>
  <c r="J8" i="1"/>
  <c r="J20" i="1"/>
  <c r="J14" i="1"/>
  <c r="J10" i="1"/>
  <c r="H8" i="1"/>
  <c r="I8" i="1" s="1"/>
  <c r="H22" i="1"/>
  <c r="I22" i="1" s="1"/>
  <c r="H23" i="1"/>
  <c r="I23" i="1" s="1"/>
  <c r="H19" i="1"/>
  <c r="I19" i="1" s="1"/>
  <c r="H17" i="1"/>
  <c r="I17" i="1" s="1"/>
  <c r="H27" i="1" s="1"/>
  <c r="J9" i="1"/>
  <c r="J11" i="1"/>
  <c r="J6" i="1"/>
  <c r="J18" i="1"/>
  <c r="J7" i="1" l="1"/>
  <c r="H26" i="1"/>
  <c r="J4" i="1"/>
  <c r="J16" i="1"/>
  <c r="H24" i="1"/>
</calcChain>
</file>

<file path=xl/sharedStrings.xml><?xml version="1.0" encoding="utf-8"?>
<sst xmlns="http://schemas.openxmlformats.org/spreadsheetml/2006/main" count="59" uniqueCount="40">
  <si>
    <t>품목코드</t>
    <phoneticPr fontId="1" type="noConversion"/>
  </si>
  <si>
    <t>품목이름</t>
    <phoneticPr fontId="1" type="noConversion"/>
  </si>
  <si>
    <t>출고량</t>
    <phoneticPr fontId="1" type="noConversion"/>
  </si>
  <si>
    <t>입고가</t>
    <phoneticPr fontId="1" type="noConversion"/>
  </si>
  <si>
    <t>SS-219</t>
    <phoneticPr fontId="1" type="noConversion"/>
  </si>
  <si>
    <t>LM-229</t>
    <phoneticPr fontId="1" type="noConversion"/>
  </si>
  <si>
    <t>PT-202</t>
    <phoneticPr fontId="1" type="noConversion"/>
  </si>
  <si>
    <t>LM-227</t>
    <phoneticPr fontId="1" type="noConversion"/>
  </si>
  <si>
    <t>PT-205</t>
    <phoneticPr fontId="1" type="noConversion"/>
  </si>
  <si>
    <t>PT-204</t>
    <phoneticPr fontId="1" type="noConversion"/>
  </si>
  <si>
    <t>LM-228</t>
    <phoneticPr fontId="1" type="noConversion"/>
  </si>
  <si>
    <t>PT-203</t>
    <phoneticPr fontId="1" type="noConversion"/>
  </si>
  <si>
    <t>MS-214</t>
    <phoneticPr fontId="1" type="noConversion"/>
  </si>
  <si>
    <t>MS-215</t>
    <phoneticPr fontId="1" type="noConversion"/>
  </si>
  <si>
    <t>SS-220</t>
    <phoneticPr fontId="1" type="noConversion"/>
  </si>
  <si>
    <t>LM-239</t>
    <phoneticPr fontId="1" type="noConversion"/>
  </si>
  <si>
    <t>PT-232</t>
    <phoneticPr fontId="1" type="noConversion"/>
  </si>
  <si>
    <t>LM-237</t>
    <phoneticPr fontId="1" type="noConversion"/>
  </si>
  <si>
    <t>PT-235</t>
    <phoneticPr fontId="1" type="noConversion"/>
  </si>
  <si>
    <t>PT-234</t>
    <phoneticPr fontId="1" type="noConversion"/>
  </si>
  <si>
    <t>LM-238</t>
    <phoneticPr fontId="1" type="noConversion"/>
  </si>
  <si>
    <t>PT-233</t>
    <phoneticPr fontId="1" type="noConversion"/>
  </si>
  <si>
    <t>MS-234</t>
    <phoneticPr fontId="1" type="noConversion"/>
  </si>
  <si>
    <t>스캐너</t>
    <phoneticPr fontId="1" type="noConversion"/>
  </si>
  <si>
    <t>모니터</t>
    <phoneticPr fontId="1" type="noConversion"/>
  </si>
  <si>
    <t>프린터</t>
    <phoneticPr fontId="1" type="noConversion"/>
  </si>
  <si>
    <t>마우스</t>
    <phoneticPr fontId="1" type="noConversion"/>
  </si>
  <si>
    <t>품목명</t>
    <phoneticPr fontId="1" type="noConversion"/>
  </si>
  <si>
    <t>출고가</t>
    <phoneticPr fontId="1" type="noConversion"/>
  </si>
  <si>
    <t>거래금액</t>
    <phoneticPr fontId="1" type="noConversion"/>
  </si>
  <si>
    <t>이익금액</t>
    <phoneticPr fontId="1" type="noConversion"/>
  </si>
  <si>
    <t>평가</t>
    <phoneticPr fontId="1" type="noConversion"/>
  </si>
  <si>
    <t>순위</t>
    <phoneticPr fontId="1" type="noConversion"/>
  </si>
  <si>
    <t>품목별 합계</t>
    <phoneticPr fontId="1" type="noConversion"/>
  </si>
  <si>
    <t>품목이름이 마우스이고 출고가가 7,000이상인
품목들의 합</t>
    <phoneticPr fontId="1" type="noConversion"/>
  </si>
  <si>
    <t>평가가 A급인 제품의 이익금액 합계</t>
    <phoneticPr fontId="1" type="noConversion"/>
  </si>
  <si>
    <t>이익금액이 1,000,000 이상 2,000,000 미만
품목들의 합</t>
    <phoneticPr fontId="1" type="noConversion"/>
  </si>
  <si>
    <t>거래 이익금 현황</t>
    <phoneticPr fontId="1" type="noConversion"/>
  </si>
  <si>
    <t>=CONCATENATE(LEFT(A4,2),"#",B4)</t>
    <phoneticPr fontId="1" type="noConversion"/>
  </si>
  <si>
    <t>=SUMIFS(H4:H23,$H$4:$H$23,"&gt;=1000000",$H$4:$H$23,"&lt;2000000")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</si>
</sst>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_-[$₩-412]* #,##0_-;\-[$₩-412]* #,##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78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78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800"/>
              <a:t>제품별 입출고가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입고가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SS-219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Sheet1!$E$4:$E$10</c:f>
              <c:numCache>
                <c:formatCode>_-[$₩-412]* #,##0_-;\-[$₩-412]* #,##0_-;_-[$₩-412]* "-"??_-;_-@_-</c:formatCode>
                <c:ptCount val="7"/>
                <c:pt idx="0">
                  <c:v>210000</c:v>
                </c:pt>
                <c:pt idx="1">
                  <c:v>170000</c:v>
                </c:pt>
                <c:pt idx="2">
                  <c:v>320000</c:v>
                </c:pt>
                <c:pt idx="3">
                  <c:v>437000</c:v>
                </c:pt>
                <c:pt idx="4">
                  <c:v>240000</c:v>
                </c:pt>
                <c:pt idx="5">
                  <c:v>480000</c:v>
                </c:pt>
                <c:pt idx="6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B-4A51-8D23-194482B5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508048"/>
        <c:axId val="860511888"/>
      </c:barChart>
      <c:lineChart>
        <c:grouping val="standard"/>
        <c:varyColors val="0"/>
        <c:ser>
          <c:idx val="1"/>
          <c:order val="1"/>
          <c:tx>
            <c:strRef>
              <c:f>Sheet1!$F$3</c:f>
              <c:strCache>
                <c:ptCount val="1"/>
                <c:pt idx="0">
                  <c:v>출고가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Sheet1!$A$4:$A$10</c:f>
              <c:strCache>
                <c:ptCount val="7"/>
                <c:pt idx="0">
                  <c:v>LM-228</c:v>
                </c:pt>
                <c:pt idx="1">
                  <c:v>PT-203</c:v>
                </c:pt>
                <c:pt idx="2">
                  <c:v>SS-219</c:v>
                </c:pt>
                <c:pt idx="3">
                  <c:v>SS-219</c:v>
                </c:pt>
                <c:pt idx="4">
                  <c:v>LM-229</c:v>
                </c:pt>
                <c:pt idx="5">
                  <c:v>SS-220</c:v>
                </c:pt>
                <c:pt idx="6">
                  <c:v>LM-239</c:v>
                </c:pt>
              </c:strCache>
            </c:strRef>
          </c:cat>
          <c:val>
            <c:numRef>
              <c:f>Sheet1!$F$4:$F$10</c:f>
              <c:numCache>
                <c:formatCode>_-[$₩-412]* #,##0_-;\-[$₩-412]* #,##0_-;_-[$₩-412]* "-"??_-;_-@_-</c:formatCode>
                <c:ptCount val="7"/>
                <c:pt idx="0">
                  <c:v>268800</c:v>
                </c:pt>
                <c:pt idx="1">
                  <c:v>217600</c:v>
                </c:pt>
                <c:pt idx="2">
                  <c:v>409600</c:v>
                </c:pt>
                <c:pt idx="3">
                  <c:v>559360</c:v>
                </c:pt>
                <c:pt idx="4">
                  <c:v>307200</c:v>
                </c:pt>
                <c:pt idx="5">
                  <c:v>614400</c:v>
                </c:pt>
                <c:pt idx="6">
                  <c:v>435200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B-4A51-8D23-194482B5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508048"/>
        <c:axId val="860511888"/>
      </c:lineChart>
      <c:catAx>
        <c:axId val="86050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품목코드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511888"/>
        <c:crosses val="autoZero"/>
        <c:auto val="1"/>
        <c:lblAlgn val="ctr"/>
        <c:lblOffset val="100"/>
        <c:noMultiLvlLbl val="0"/>
      </c:catAx>
      <c:valAx>
        <c:axId val="8605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금액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[$₩-412]* #,##0_-;\-[$₩-412]* #,##0_-;_-[$₩-412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5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21981</xdr:colOff>
      <xdr:row>31</xdr:row>
      <xdr:rowOff>31504</xdr:rowOff>
    </xdr:from>
    <xdr:to>
      <xdr:col>9</xdr:col>
      <xdr:colOff>659423</xdr:colOff>
      <xdr:row>47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333391-917B-5CD3-4EF2-1CF12964F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DDDD-83AC-4626-833B-166C806F77C6}">
  <sheetPr>
    <pageSetUpPr fitToPage="1"/>
  </sheetPr>
  <dimension ref="A1:J30"/>
  <sheetViews>
    <sheetView tabSelected="1" zoomScaleNormal="100" workbookViewId="0">
      <selection activeCell="N26" sqref="N26"/>
    </sheetView>
  </sheetViews>
  <sheetFormatPr defaultRowHeight="16.5" x14ac:dyDescent="0.3"/>
  <cols>
    <col min="2" max="3" width="0" hidden="1" customWidth="1"/>
    <col min="4" max="4" width="11.125" bestFit="1" customWidth="1"/>
    <col min="5" max="6" width="10.875" bestFit="1" customWidth="1"/>
    <col min="7" max="8" width="13.5" bestFit="1" customWidth="1"/>
  </cols>
  <sheetData>
    <row r="1" spans="1:10" ht="31.5" x14ac:dyDescent="0.3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6" t="s">
        <v>0</v>
      </c>
      <c r="B3" s="6" t="s">
        <v>1</v>
      </c>
      <c r="C3" s="6" t="s">
        <v>2</v>
      </c>
      <c r="D3" s="6" t="s">
        <v>27</v>
      </c>
      <c r="E3" s="6" t="s">
        <v>3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</row>
    <row r="4" spans="1:10" x14ac:dyDescent="0.3">
      <c r="A4" s="8" t="s">
        <v>10</v>
      </c>
      <c r="B4" s="8" t="s">
        <v>24</v>
      </c>
      <c r="C4" s="9">
        <v>46</v>
      </c>
      <c r="D4" s="8" t="str">
        <f>CONCATENATE(LEFT(A4,2),"#",B4)</f>
        <v>LM#모니터</v>
      </c>
      <c r="E4" s="10">
        <v>210000</v>
      </c>
      <c r="F4" s="10">
        <f>E4+(E4*28%)</f>
        <v>268800</v>
      </c>
      <c r="G4" s="10">
        <f>F4*C4</f>
        <v>12364800</v>
      </c>
      <c r="H4" s="10">
        <f>(F4-E4)*C4</f>
        <v>2704800</v>
      </c>
      <c r="I4" s="8" t="str">
        <f>IF(H4&gt;=2500000,"A급",IF(H4&gt;=1000000,"B급","C급"))</f>
        <v>A급</v>
      </c>
      <c r="J4" s="9">
        <f>RANK(G4,$G$4:$G$23,0)</f>
        <v>7</v>
      </c>
    </row>
    <row r="5" spans="1:10" x14ac:dyDescent="0.3">
      <c r="A5" s="11" t="s">
        <v>11</v>
      </c>
      <c r="B5" s="11" t="s">
        <v>25</v>
      </c>
      <c r="C5" s="12">
        <v>57</v>
      </c>
      <c r="D5" s="11" t="str">
        <f>CONCATENATE(LEFT(A5,2),"#",B5)</f>
        <v>PT#프린터</v>
      </c>
      <c r="E5" s="13">
        <v>170000</v>
      </c>
      <c r="F5" s="13">
        <f>E5+(E5*28%)</f>
        <v>217600</v>
      </c>
      <c r="G5" s="13">
        <f>F5*C5</f>
        <v>12403200</v>
      </c>
      <c r="H5" s="13">
        <f>(F5-E5)*C5</f>
        <v>2713200</v>
      </c>
      <c r="I5" s="11" t="str">
        <f>IF(H5&gt;=2500000,"A급",IF(H5&gt;=1000000,"B급","C급"))</f>
        <v>A급</v>
      </c>
      <c r="J5" s="12">
        <f>RANK(G5,$G$4:$G$23,0)</f>
        <v>6</v>
      </c>
    </row>
    <row r="6" spans="1:10" x14ac:dyDescent="0.3">
      <c r="A6" s="11" t="s">
        <v>4</v>
      </c>
      <c r="B6" s="11" t="s">
        <v>23</v>
      </c>
      <c r="C6" s="12">
        <v>38</v>
      </c>
      <c r="D6" s="11" t="str">
        <f>CONCATENATE(LEFT(A6,2),"#",B6)</f>
        <v>SS#스캐너</v>
      </c>
      <c r="E6" s="13">
        <v>320000</v>
      </c>
      <c r="F6" s="13">
        <f>E6+(E6*28%)</f>
        <v>409600</v>
      </c>
      <c r="G6" s="13">
        <f>F6*C6</f>
        <v>15564800</v>
      </c>
      <c r="H6" s="13">
        <f>(F6-E6)*C6</f>
        <v>3404800</v>
      </c>
      <c r="I6" s="11" t="str">
        <f>IF(H6&gt;=2500000,"A급",IF(H6&gt;=1000000,"B급","C급"))</f>
        <v>A급</v>
      </c>
      <c r="J6" s="12">
        <f>RANK(G6,$G$4:$G$23,0)</f>
        <v>5</v>
      </c>
    </row>
    <row r="7" spans="1:10" x14ac:dyDescent="0.3">
      <c r="A7" s="11" t="s">
        <v>4</v>
      </c>
      <c r="B7" s="11" t="s">
        <v>23</v>
      </c>
      <c r="C7" s="12">
        <v>31</v>
      </c>
      <c r="D7" s="11" t="str">
        <f>CONCATENATE(LEFT(A7,2),"#",B7)</f>
        <v>SS#스캐너</v>
      </c>
      <c r="E7" s="13">
        <v>437000</v>
      </c>
      <c r="F7" s="13">
        <f>E7+(E7*28%)</f>
        <v>559360</v>
      </c>
      <c r="G7" s="13">
        <f>F7*C7</f>
        <v>17340160</v>
      </c>
      <c r="H7" s="13">
        <f>(F7-E7)*C7</f>
        <v>3793160</v>
      </c>
      <c r="I7" s="11" t="str">
        <f>IF(H7&gt;=2500000,"A급",IF(H7&gt;=1000000,"B급","C급"))</f>
        <v>A급</v>
      </c>
      <c r="J7" s="12">
        <f>RANK(G7,$G$4:$G$23,0)</f>
        <v>4</v>
      </c>
    </row>
    <row r="8" spans="1:10" x14ac:dyDescent="0.3">
      <c r="A8" s="11" t="s">
        <v>5</v>
      </c>
      <c r="B8" s="11" t="s">
        <v>24</v>
      </c>
      <c r="C8" s="12">
        <v>68</v>
      </c>
      <c r="D8" s="11" t="str">
        <f>CONCATENATE(LEFT(A8,2),"#",B8)</f>
        <v>LM#모니터</v>
      </c>
      <c r="E8" s="13">
        <v>240000</v>
      </c>
      <c r="F8" s="13">
        <f>E8+(E8*28%)</f>
        <v>307200</v>
      </c>
      <c r="G8" s="13">
        <f>F8*C8</f>
        <v>20889600</v>
      </c>
      <c r="H8" s="13">
        <f>(F8-E8)*C8</f>
        <v>4569600</v>
      </c>
      <c r="I8" s="11" t="str">
        <f>IF(H8&gt;=2500000,"A급",IF(H8&gt;=1000000,"B급","C급"))</f>
        <v>A급</v>
      </c>
      <c r="J8" s="12">
        <f>RANK(G8,$G$4:$G$23,0)</f>
        <v>1</v>
      </c>
    </row>
    <row r="9" spans="1:10" x14ac:dyDescent="0.3">
      <c r="A9" s="11" t="s">
        <v>14</v>
      </c>
      <c r="B9" s="11" t="s">
        <v>23</v>
      </c>
      <c r="C9" s="12">
        <v>34</v>
      </c>
      <c r="D9" s="11" t="str">
        <f>CONCATENATE(LEFT(A9,2),"#",B9)</f>
        <v>SS#스캐너</v>
      </c>
      <c r="E9" s="13">
        <v>480000</v>
      </c>
      <c r="F9" s="13">
        <f>E9+(E9*28%)</f>
        <v>614400</v>
      </c>
      <c r="G9" s="13">
        <f>F9*C9</f>
        <v>20889600</v>
      </c>
      <c r="H9" s="13">
        <f>(F9-E9)*C9</f>
        <v>4569600</v>
      </c>
      <c r="I9" s="11" t="str">
        <f>IF(H9&gt;=2500000,"A급",IF(H9&gt;=1000000,"B급","C급"))</f>
        <v>A급</v>
      </c>
      <c r="J9" s="12">
        <f>RANK(G9,$G$4:$G$23,0)</f>
        <v>1</v>
      </c>
    </row>
    <row r="10" spans="1:10" x14ac:dyDescent="0.3">
      <c r="A10" s="11" t="s">
        <v>15</v>
      </c>
      <c r="B10" s="11" t="s">
        <v>24</v>
      </c>
      <c r="C10" s="12">
        <v>48</v>
      </c>
      <c r="D10" s="11" t="str">
        <f>CONCATENATE(LEFT(A10,2),"#",B10)</f>
        <v>LM#모니터</v>
      </c>
      <c r="E10" s="13">
        <v>340000</v>
      </c>
      <c r="F10" s="13">
        <f>E10+(E10*28%)</f>
        <v>435200</v>
      </c>
      <c r="G10" s="13">
        <f>F10*C10</f>
        <v>20889600</v>
      </c>
      <c r="H10" s="13">
        <f>(F10-E10)*C10</f>
        <v>4569600</v>
      </c>
      <c r="I10" s="11" t="str">
        <f>IF(H10&gt;=2500000,"A급",IF(H10&gt;=1000000,"B급","C급"))</f>
        <v>A급</v>
      </c>
      <c r="J10" s="12">
        <f>RANK(G10,$G$4:$G$23,0)</f>
        <v>1</v>
      </c>
    </row>
    <row r="11" spans="1:10" x14ac:dyDescent="0.3">
      <c r="A11" s="11" t="s">
        <v>18</v>
      </c>
      <c r="B11" s="11" t="s">
        <v>25</v>
      </c>
      <c r="C11" s="12">
        <v>22</v>
      </c>
      <c r="D11" s="11" t="str">
        <f>CONCATENATE(LEFT(A11,2),"#",B11)</f>
        <v>PT#프린터</v>
      </c>
      <c r="E11" s="13">
        <v>210000</v>
      </c>
      <c r="F11" s="13">
        <f>E11+(E11*28%)</f>
        <v>268800</v>
      </c>
      <c r="G11" s="13">
        <f>F11*C11</f>
        <v>5913600</v>
      </c>
      <c r="H11" s="13">
        <f>(F11-E11)*C11</f>
        <v>1293600</v>
      </c>
      <c r="I11" s="11" t="str">
        <f>IF(H11&gt;=2500000,"A급",IF(H11&gt;=1000000,"B급","C급"))</f>
        <v>B급</v>
      </c>
      <c r="J11" s="12">
        <f>RANK(G11,$G$4:$G$23,0)</f>
        <v>14</v>
      </c>
    </row>
    <row r="12" spans="1:10" x14ac:dyDescent="0.3">
      <c r="A12" s="11" t="s">
        <v>20</v>
      </c>
      <c r="B12" s="11" t="s">
        <v>24</v>
      </c>
      <c r="C12" s="12">
        <v>23</v>
      </c>
      <c r="D12" s="11" t="str">
        <f>CONCATENATE(LEFT(A12,2),"#",B12)</f>
        <v>LM#모니터</v>
      </c>
      <c r="E12" s="13">
        <v>210000</v>
      </c>
      <c r="F12" s="13">
        <f>E12+(E12*28%)</f>
        <v>268800</v>
      </c>
      <c r="G12" s="13">
        <f>F12*C12</f>
        <v>6182400</v>
      </c>
      <c r="H12" s="13">
        <f>(F12-E12)*C12</f>
        <v>1352400</v>
      </c>
      <c r="I12" s="11" t="str">
        <f>IF(H12&gt;=2500000,"A급",IF(H12&gt;=1000000,"B급","C급"))</f>
        <v>B급</v>
      </c>
      <c r="J12" s="12">
        <f>RANK(G12,$G$4:$G$23,0)</f>
        <v>13</v>
      </c>
    </row>
    <row r="13" spans="1:10" x14ac:dyDescent="0.3">
      <c r="A13" s="11" t="s">
        <v>6</v>
      </c>
      <c r="B13" s="11" t="s">
        <v>25</v>
      </c>
      <c r="C13" s="12">
        <v>31</v>
      </c>
      <c r="D13" s="11" t="str">
        <f>CONCATENATE(LEFT(A13,2),"#",B13)</f>
        <v>PT#프린터</v>
      </c>
      <c r="E13" s="13">
        <v>165000</v>
      </c>
      <c r="F13" s="13">
        <f>E13+(E13*28%)</f>
        <v>211200</v>
      </c>
      <c r="G13" s="13">
        <f>F13*C13</f>
        <v>6547200</v>
      </c>
      <c r="H13" s="13">
        <f>(F13-E13)*C13</f>
        <v>1432200</v>
      </c>
      <c r="I13" s="11" t="str">
        <f>IF(H13&gt;=2500000,"A급",IF(H13&gt;=1000000,"B급","C급"))</f>
        <v>B급</v>
      </c>
      <c r="J13" s="12">
        <f>RANK(G13,$G$4:$G$23,0)</f>
        <v>12</v>
      </c>
    </row>
    <row r="14" spans="1:10" x14ac:dyDescent="0.3">
      <c r="A14" s="11" t="s">
        <v>7</v>
      </c>
      <c r="B14" s="11" t="s">
        <v>24</v>
      </c>
      <c r="C14" s="12">
        <v>39</v>
      </c>
      <c r="D14" s="11" t="str">
        <f>CONCATENATE(LEFT(A14,2),"#",B14)</f>
        <v>LM#모니터</v>
      </c>
      <c r="E14" s="13">
        <v>150000</v>
      </c>
      <c r="F14" s="13">
        <f>E14+(E14*28%)</f>
        <v>192000</v>
      </c>
      <c r="G14" s="13">
        <f>F14*C14</f>
        <v>7488000</v>
      </c>
      <c r="H14" s="13">
        <f>(F14-E14)*C14</f>
        <v>1638000</v>
      </c>
      <c r="I14" s="11" t="str">
        <f>IF(H14&gt;=2500000,"A급",IF(H14&gt;=1000000,"B급","C급"))</f>
        <v>B급</v>
      </c>
      <c r="J14" s="12">
        <f>RANK(G14,$G$4:$G$23,0)</f>
        <v>11</v>
      </c>
    </row>
    <row r="15" spans="1:10" x14ac:dyDescent="0.3">
      <c r="A15" s="11" t="s">
        <v>8</v>
      </c>
      <c r="B15" s="11" t="s">
        <v>25</v>
      </c>
      <c r="C15" s="12">
        <v>36</v>
      </c>
      <c r="D15" s="11" t="str">
        <f>CONCATENATE(LEFT(A15,2),"#",B15)</f>
        <v>PT#프린터</v>
      </c>
      <c r="E15" s="13">
        <v>190000</v>
      </c>
      <c r="F15" s="13">
        <f>E15+(E15*28%)</f>
        <v>243200</v>
      </c>
      <c r="G15" s="13">
        <f>F15*C15</f>
        <v>8755200</v>
      </c>
      <c r="H15" s="13">
        <f>(F15-E15)*C15</f>
        <v>1915200</v>
      </c>
      <c r="I15" s="11" t="str">
        <f>IF(H15&gt;=2500000,"A급",IF(H15&gt;=1000000,"B급","C급"))</f>
        <v>B급</v>
      </c>
      <c r="J15" s="12">
        <f>RANK(G15,$G$4:$G$23,0)</f>
        <v>10</v>
      </c>
    </row>
    <row r="16" spans="1:10" x14ac:dyDescent="0.3">
      <c r="A16" s="11" t="s">
        <v>19</v>
      </c>
      <c r="B16" s="11" t="s">
        <v>25</v>
      </c>
      <c r="C16" s="12">
        <v>45</v>
      </c>
      <c r="D16" s="11" t="str">
        <f>CONCATENATE(LEFT(A16,2),"#",B16)</f>
        <v>PT#프린터</v>
      </c>
      <c r="E16" s="13">
        <v>170000</v>
      </c>
      <c r="F16" s="13">
        <f>E16+(E16*28%)</f>
        <v>217600</v>
      </c>
      <c r="G16" s="13">
        <f>F16*C16</f>
        <v>9792000</v>
      </c>
      <c r="H16" s="13">
        <f>(F16-E16)*C16</f>
        <v>2142000</v>
      </c>
      <c r="I16" s="11" t="str">
        <f>IF(H16&gt;=2500000,"A급",IF(H16&gt;=1000000,"B급","C급"))</f>
        <v>B급</v>
      </c>
      <c r="J16" s="12">
        <f>RANK(G16,$G$4:$G$23,0)</f>
        <v>9</v>
      </c>
    </row>
    <row r="17" spans="1:10" x14ac:dyDescent="0.3">
      <c r="A17" s="11" t="s">
        <v>9</v>
      </c>
      <c r="B17" s="11" t="s">
        <v>25</v>
      </c>
      <c r="C17" s="12">
        <v>48</v>
      </c>
      <c r="D17" s="11" t="str">
        <f>CONCATENATE(LEFT(A17,2),"#",B17)</f>
        <v>PT#프린터</v>
      </c>
      <c r="E17" s="13">
        <v>180000</v>
      </c>
      <c r="F17" s="13">
        <f>E17+(E17*28%)</f>
        <v>230400</v>
      </c>
      <c r="G17" s="13">
        <f>F17*C17</f>
        <v>11059200</v>
      </c>
      <c r="H17" s="13">
        <f>(F17-E17)*C17</f>
        <v>2419200</v>
      </c>
      <c r="I17" s="11" t="str">
        <f>IF(H17&gt;=2500000,"A급",IF(H17&gt;=1000000,"B급","C급"))</f>
        <v>B급</v>
      </c>
      <c r="J17" s="12">
        <f>RANK(G17,$G$4:$G$23,0)</f>
        <v>8</v>
      </c>
    </row>
    <row r="18" spans="1:10" x14ac:dyDescent="0.3">
      <c r="A18" s="11" t="s">
        <v>22</v>
      </c>
      <c r="B18" s="11" t="s">
        <v>26</v>
      </c>
      <c r="C18" s="12">
        <v>22</v>
      </c>
      <c r="D18" s="11" t="str">
        <f>CONCATENATE(LEFT(A18,2),"#",B18)</f>
        <v>MS#마우스</v>
      </c>
      <c r="E18" s="13">
        <v>6200</v>
      </c>
      <c r="F18" s="13">
        <f>E18+(E18*28%)</f>
        <v>7936</v>
      </c>
      <c r="G18" s="13">
        <f>F18*C18</f>
        <v>174592</v>
      </c>
      <c r="H18" s="13">
        <f>(F18-E18)*C18</f>
        <v>38192</v>
      </c>
      <c r="I18" s="11" t="str">
        <f>IF(H18&gt;=2500000,"A급",IF(H18&gt;=1000000,"B급","C급"))</f>
        <v>C급</v>
      </c>
      <c r="J18" s="12">
        <f>RANK(G18,$G$4:$G$23,0)</f>
        <v>20</v>
      </c>
    </row>
    <row r="19" spans="1:10" x14ac:dyDescent="0.3">
      <c r="A19" s="11" t="s">
        <v>13</v>
      </c>
      <c r="B19" s="11" t="s">
        <v>26</v>
      </c>
      <c r="C19" s="12">
        <v>43</v>
      </c>
      <c r="D19" s="11" t="str">
        <f>CONCATENATE(LEFT(A19,2),"#",B19)</f>
        <v>MS#마우스</v>
      </c>
      <c r="E19" s="13">
        <v>6800</v>
      </c>
      <c r="F19" s="13">
        <f>E19+(E19*28%)</f>
        <v>8704</v>
      </c>
      <c r="G19" s="13">
        <f>F19*C19</f>
        <v>374272</v>
      </c>
      <c r="H19" s="13">
        <f>(F19-E19)*C19</f>
        <v>81872</v>
      </c>
      <c r="I19" s="11" t="str">
        <f>IF(H19&gt;=2500000,"A급",IF(H19&gt;=1000000,"B급","C급"))</f>
        <v>C급</v>
      </c>
      <c r="J19" s="12">
        <f>RANK(G19,$G$4:$G$23,0)</f>
        <v>19</v>
      </c>
    </row>
    <row r="20" spans="1:10" x14ac:dyDescent="0.3">
      <c r="A20" s="11" t="s">
        <v>12</v>
      </c>
      <c r="B20" s="11" t="s">
        <v>26</v>
      </c>
      <c r="C20" s="12">
        <v>25</v>
      </c>
      <c r="D20" s="11" t="str">
        <f>CONCATENATE(LEFT(A20,2),"#",B20)</f>
        <v>MS#마우스</v>
      </c>
      <c r="E20" s="13">
        <v>15400</v>
      </c>
      <c r="F20" s="13">
        <f>E20+(E20*28%)</f>
        <v>19712</v>
      </c>
      <c r="G20" s="13">
        <f>F20*C20</f>
        <v>492800</v>
      </c>
      <c r="H20" s="13">
        <f>(F20-E20)*C20</f>
        <v>107800</v>
      </c>
      <c r="I20" s="11" t="str">
        <f>IF(H20&gt;=2500000,"A급",IF(H20&gt;=1000000,"B급","C급"))</f>
        <v>C급</v>
      </c>
      <c r="J20" s="12">
        <f>RANK(G20,$G$4:$G$23,0)</f>
        <v>18</v>
      </c>
    </row>
    <row r="21" spans="1:10" x14ac:dyDescent="0.3">
      <c r="A21" s="11" t="s">
        <v>16</v>
      </c>
      <c r="B21" s="11" t="s">
        <v>25</v>
      </c>
      <c r="C21" s="12">
        <v>21</v>
      </c>
      <c r="D21" s="11" t="str">
        <f>CONCATENATE(LEFT(A21,2),"#",B21)</f>
        <v>PT#프린터</v>
      </c>
      <c r="E21" s="13">
        <v>130000</v>
      </c>
      <c r="F21" s="13">
        <f>E21+(E21*28%)</f>
        <v>166400</v>
      </c>
      <c r="G21" s="13">
        <f>F21*C21</f>
        <v>3494400</v>
      </c>
      <c r="H21" s="13">
        <f>(F21-E21)*C21</f>
        <v>764400</v>
      </c>
      <c r="I21" s="11" t="str">
        <f>IF(H21&gt;=2500000,"A급",IF(H21&gt;=1000000,"B급","C급"))</f>
        <v>C급</v>
      </c>
      <c r="J21" s="12">
        <f>RANK(G21,$G$4:$G$23,0)</f>
        <v>17</v>
      </c>
    </row>
    <row r="22" spans="1:10" x14ac:dyDescent="0.3">
      <c r="A22" s="11" t="s">
        <v>21</v>
      </c>
      <c r="B22" s="11" t="s">
        <v>25</v>
      </c>
      <c r="C22" s="12">
        <v>28</v>
      </c>
      <c r="D22" s="11" t="str">
        <f>CONCATENATE(LEFT(A22,2),"#",B22)</f>
        <v>PT#프린터</v>
      </c>
      <c r="E22" s="13">
        <v>110000</v>
      </c>
      <c r="F22" s="13">
        <f>E22+(E22*28%)</f>
        <v>140800</v>
      </c>
      <c r="G22" s="13">
        <f>F22*C22</f>
        <v>3942400</v>
      </c>
      <c r="H22" s="13">
        <f>(F22-E22)*C22</f>
        <v>862400</v>
      </c>
      <c r="I22" s="11" t="str">
        <f>IF(H22&gt;=2500000,"A급",IF(H22&gt;=1000000,"B급","C급"))</f>
        <v>C급</v>
      </c>
      <c r="J22" s="12">
        <f>RANK(G22,$G$4:$G$23,0)</f>
        <v>16</v>
      </c>
    </row>
    <row r="23" spans="1:10" x14ac:dyDescent="0.3">
      <c r="A23" s="14" t="s">
        <v>17</v>
      </c>
      <c r="B23" s="14" t="s">
        <v>24</v>
      </c>
      <c r="C23" s="15">
        <v>27</v>
      </c>
      <c r="D23" s="14" t="str">
        <f>CONCATENATE(LEFT(A23,2),"#",B23)</f>
        <v>LM#모니터</v>
      </c>
      <c r="E23" s="16">
        <v>120000</v>
      </c>
      <c r="F23" s="16">
        <f>E23+(E23*28%)</f>
        <v>153600</v>
      </c>
      <c r="G23" s="16">
        <f>F23*C23</f>
        <v>4147200</v>
      </c>
      <c r="H23" s="16">
        <f>(F23-E23)*C23</f>
        <v>907200</v>
      </c>
      <c r="I23" s="14" t="str">
        <f>IF(H23&gt;=2500000,"A급",IF(H23&gt;=1000000,"B급","C급"))</f>
        <v>C급</v>
      </c>
      <c r="J23" s="15">
        <f>RANK(G23,$G$4:$G$23,0)</f>
        <v>15</v>
      </c>
    </row>
    <row r="24" spans="1:10" x14ac:dyDescent="0.3">
      <c r="A24" s="1" t="s">
        <v>33</v>
      </c>
      <c r="B24" s="1"/>
      <c r="C24" s="1"/>
      <c r="D24" s="1"/>
      <c r="E24" s="1" t="s">
        <v>25</v>
      </c>
      <c r="F24" s="1"/>
      <c r="G24" s="7">
        <f>SUMIFS(G4:G23,$B$4:$B$23,"프린터")</f>
        <v>61907200</v>
      </c>
      <c r="H24" s="7">
        <f>SUMIFS(H4:H23,$B$4:$B$23,"프린터")</f>
        <v>13542200</v>
      </c>
      <c r="I24" s="3"/>
      <c r="J24" s="3"/>
    </row>
    <row r="25" spans="1:10" x14ac:dyDescent="0.3">
      <c r="A25" s="1"/>
      <c r="B25" s="1"/>
      <c r="C25" s="1"/>
      <c r="D25" s="1"/>
      <c r="E25" s="1" t="s">
        <v>24</v>
      </c>
      <c r="F25" s="1"/>
      <c r="G25" s="7">
        <f>SUMIFS(G4:G23,$B$4:$B$23,"모니터")</f>
        <v>71961600</v>
      </c>
      <c r="H25" s="7">
        <f>SUMIFS(H4:H23,$B$4:$B$23,"모니터")</f>
        <v>15741600</v>
      </c>
      <c r="I25" s="3"/>
      <c r="J25" s="3"/>
    </row>
    <row r="26" spans="1:10" ht="33.75" customHeight="1" x14ac:dyDescent="0.3">
      <c r="A26" s="2" t="s">
        <v>34</v>
      </c>
      <c r="B26" s="1"/>
      <c r="C26" s="1"/>
      <c r="D26" s="1"/>
      <c r="E26" s="1"/>
      <c r="F26" s="1"/>
      <c r="G26" s="1"/>
      <c r="H26" s="7">
        <f>SUMIFS(H4:H23,$B$4:$B$23,"마우스",$F$4:$F$23,"&gt;=7000")</f>
        <v>227864</v>
      </c>
      <c r="I26" s="3"/>
      <c r="J26" s="3"/>
    </row>
    <row r="27" spans="1:10" x14ac:dyDescent="0.3">
      <c r="A27" s="1" t="s">
        <v>35</v>
      </c>
      <c r="B27" s="1"/>
      <c r="C27" s="1"/>
      <c r="D27" s="1"/>
      <c r="E27" s="1"/>
      <c r="F27" s="1"/>
      <c r="G27" s="1"/>
      <c r="H27" s="7">
        <f>SUMIFS(H4:H23,$I$4:$I$23,"A급")</f>
        <v>26324760</v>
      </c>
      <c r="I27" s="3"/>
      <c r="J27" s="3"/>
    </row>
    <row r="28" spans="1:10" ht="36.75" customHeight="1" x14ac:dyDescent="0.3">
      <c r="A28" s="2" t="s">
        <v>36</v>
      </c>
      <c r="B28" s="1"/>
      <c r="C28" s="1"/>
      <c r="D28" s="1"/>
      <c r="E28" s="1"/>
      <c r="F28" s="1"/>
      <c r="G28" s="1"/>
      <c r="H28" s="7">
        <f>SUMIFS(H4:H23,$H$4:$H$23,"&gt;=1000000",$H$4:$H$23,"&lt;2000000")</f>
        <v>7631400</v>
      </c>
      <c r="I28" s="3"/>
      <c r="J28" s="3"/>
    </row>
    <row r="29" spans="1:10" x14ac:dyDescent="0.3">
      <c r="A29" s="5" t="s">
        <v>39</v>
      </c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5" t="s">
        <v>38</v>
      </c>
      <c r="B30" s="1"/>
      <c r="C30" s="1"/>
      <c r="D30" s="1"/>
      <c r="E30" s="1"/>
      <c r="F30" s="1"/>
      <c r="G30" s="1"/>
      <c r="H30" s="1"/>
      <c r="I30" s="1"/>
      <c r="J30" s="1"/>
    </row>
  </sheetData>
  <sortState xmlns:xlrd2="http://schemas.microsoft.com/office/spreadsheetml/2017/richdata2" ref="A4:J23">
    <sortCondition ref="I4:I23"/>
    <sortCondition ref="H4:H23"/>
  </sortState>
  <mergeCells count="10">
    <mergeCell ref="A1:J1"/>
    <mergeCell ref="I24:J28"/>
    <mergeCell ref="A30:J30"/>
    <mergeCell ref="A29:J29"/>
    <mergeCell ref="A28:G28"/>
    <mergeCell ref="A27:G27"/>
    <mergeCell ref="A26:G26"/>
    <mergeCell ref="E25:F25"/>
    <mergeCell ref="E24:F24"/>
    <mergeCell ref="A24:D25"/>
  </mergeCells>
  <phoneticPr fontId="1" type="noConversion"/>
  <printOptions horizontalCentered="1" verticalCentered="1"/>
  <pageMargins left="0.70866141732283472" right="0.70866141732283472" top="2.3622047244094491" bottom="0.74803149606299213" header="0.31496062992125984" footer="0.31496062992125984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Kayden Lee</dc:creator>
  <cp:lastModifiedBy>Kayden Lee</cp:lastModifiedBy>
  <cp:lastPrinted>2025-07-15T00:30:20Z</cp:lastPrinted>
  <dcterms:created xsi:type="dcterms:W3CDTF">2025-07-15T00:10:20Z</dcterms:created>
  <dcterms:modified xsi:type="dcterms:W3CDTF">2025-07-15T01:33:51Z</dcterms:modified>
</cp:coreProperties>
</file>