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showInkAnnotation="0" hidePivotFieldList="1" defaultThemeVersion="124226"/>
  <mc:AlternateContent xmlns:mc="http://schemas.openxmlformats.org/markup-compatibility/2006">
    <mc:Choice Requires="x15">
      <x15ac:absPath xmlns:x15ac="http://schemas.microsoft.com/office/spreadsheetml/2010/11/ac" url="C:\Users\sai\Desktop\"/>
    </mc:Choice>
  </mc:AlternateContent>
  <xr:revisionPtr revIDLastSave="0" documentId="13_ncr:1_{65C8A4D1-BB41-4E21-8F9A-C3BB6EF17713}" xr6:coauthVersionLast="47" xr6:coauthVersionMax="47" xr10:uidLastSave="{00000000-0000-0000-0000-000000000000}"/>
  <bookViews>
    <workbookView xWindow="-120" yWindow="-120" windowWidth="20730" windowHeight="11160" activeTab="2" xr2:uid="{00000000-000D-0000-FFFF-FFFF00000000}"/>
  </bookViews>
  <sheets>
    <sheet name="PIVOTCHART" sheetId="5" r:id="rId1"/>
    <sheet name="DASHBOARD" sheetId="9" r:id="rId2"/>
    <sheet name="Source Data" sheetId="1" r:id="rId3"/>
  </sheets>
  <definedNames>
    <definedName name="_xlchart.v1.0" hidden="1">'Source Data'!$A$2:$R$287</definedName>
    <definedName name="_xlchart.v1.1" hidden="1">'Source Data'!$S$1</definedName>
    <definedName name="_xlchart.v1.10" hidden="1">'Source Data'!$W$2:$W$287</definedName>
    <definedName name="_xlchart.v1.11" hidden="1">'Source Data'!$A$1:$B$287</definedName>
    <definedName name="_xlchart.v1.12" hidden="1">'Source Data'!$A$2:$B$287</definedName>
    <definedName name="_xlchart.v1.13" hidden="1">'Source Data'!$C$1</definedName>
    <definedName name="_xlchart.v1.14" hidden="1">'Source Data'!$C$2:$C$287</definedName>
    <definedName name="_xlchart.v1.15" hidden="1">'Source Data'!$D$1</definedName>
    <definedName name="_xlchart.v1.16" hidden="1">'Source Data'!$D$2:$D$287</definedName>
    <definedName name="_xlchart.v1.17" hidden="1">'Source Data'!$E$1</definedName>
    <definedName name="_xlchart.v1.18" hidden="1">'Source Data'!$E$2:$E$287</definedName>
    <definedName name="_xlchart.v1.19" hidden="1">'Source Data'!$F$1</definedName>
    <definedName name="_xlchart.v1.2" hidden="1">'Source Data'!$S$2:$S$287</definedName>
    <definedName name="_xlchart.v1.20" hidden="1">'Source Data'!$F$2:$F$287</definedName>
    <definedName name="_xlchart.v1.21" hidden="1">'Source Data'!$G$1</definedName>
    <definedName name="_xlchart.v1.22" hidden="1">'Source Data'!$G$2:$G$287</definedName>
    <definedName name="_xlchart.v1.23" hidden="1">'Source Data'!$H$1</definedName>
    <definedName name="_xlchart.v1.24" hidden="1">'Source Data'!$H$2:$H$287</definedName>
    <definedName name="_xlchart.v1.25" hidden="1">'Source Data'!$I$1</definedName>
    <definedName name="_xlchart.v1.26" hidden="1">'Source Data'!$I$2:$I$287</definedName>
    <definedName name="_xlchart.v1.27" hidden="1">'Source Data'!$J$1</definedName>
    <definedName name="_xlchart.v1.28" hidden="1">'Source Data'!$J$2:$J$287</definedName>
    <definedName name="_xlchart.v1.29" hidden="1">'Source Data'!$K$1</definedName>
    <definedName name="_xlchart.v1.3" hidden="1">'Source Data'!$T$1</definedName>
    <definedName name="_xlchart.v1.30" hidden="1">'Source Data'!$K$2:$K$287</definedName>
    <definedName name="_xlchart.v1.31" hidden="1">'Source Data'!$L$1</definedName>
    <definedName name="_xlchart.v1.32" hidden="1">'Source Data'!$L$2:$L$287</definedName>
    <definedName name="_xlchart.v1.33" hidden="1">'Source Data'!$M$1</definedName>
    <definedName name="_xlchart.v1.34" hidden="1">'Source Data'!$M$2:$M$287</definedName>
    <definedName name="_xlchart.v1.35" hidden="1">'Source Data'!$N$1</definedName>
    <definedName name="_xlchart.v1.36" hidden="1">'Source Data'!$N$2:$N$287</definedName>
    <definedName name="_xlchart.v1.37" hidden="1">'Source Data'!$O$1</definedName>
    <definedName name="_xlchart.v1.38" hidden="1">'Source Data'!$O$2:$O$287</definedName>
    <definedName name="_xlchart.v1.39" hidden="1">'Source Data'!$P$1</definedName>
    <definedName name="_xlchart.v1.4" hidden="1">'Source Data'!$T$2:$T$287</definedName>
    <definedName name="_xlchart.v1.40" hidden="1">'Source Data'!$P$2:$P$287</definedName>
    <definedName name="_xlchart.v1.41" hidden="1">'Source Data'!$Q$1</definedName>
    <definedName name="_xlchart.v1.42" hidden="1">'Source Data'!$Q$2:$Q$287</definedName>
    <definedName name="_xlchart.v1.43" hidden="1">'Source Data'!$R$1</definedName>
    <definedName name="_xlchart.v1.44" hidden="1">'Source Data'!$R$2:$R$287</definedName>
    <definedName name="_xlchart.v1.45" hidden="1">'Source Data'!$S$1</definedName>
    <definedName name="_xlchart.v1.46" hidden="1">'Source Data'!$S$2:$S$287</definedName>
    <definedName name="_xlchart.v1.47" hidden="1">'Source Data'!$T$1</definedName>
    <definedName name="_xlchart.v1.48" hidden="1">'Source Data'!$T$2:$T$287</definedName>
    <definedName name="_xlchart.v1.49" hidden="1">'Source Data'!$U$1</definedName>
    <definedName name="_xlchart.v1.5" hidden="1">'Source Data'!$U$1</definedName>
    <definedName name="_xlchart.v1.50" hidden="1">'Source Data'!$U$2:$U$287</definedName>
    <definedName name="_xlchart.v1.51" hidden="1">'Source Data'!$V$1</definedName>
    <definedName name="_xlchart.v1.52" hidden="1">'Source Data'!$V$2:$V$287</definedName>
    <definedName name="_xlchart.v1.53" hidden="1">'Source Data'!$W$1</definedName>
    <definedName name="_xlchart.v1.54" hidden="1">'Source Data'!$W$2:$W$287</definedName>
    <definedName name="_xlchart.v1.55" hidden="1">'Source Data'!$A$2:$R$287</definedName>
    <definedName name="_xlchart.v1.56" hidden="1">'Source Data'!$S$1</definedName>
    <definedName name="_xlchart.v1.57" hidden="1">'Source Data'!$S$2:$S$287</definedName>
    <definedName name="_xlchart.v1.58" hidden="1">'Source Data'!$T$1</definedName>
    <definedName name="_xlchart.v1.59" hidden="1">'Source Data'!$T$2:$T$287</definedName>
    <definedName name="_xlchart.v1.6" hidden="1">'Source Data'!$U$2:$U$287</definedName>
    <definedName name="_xlchart.v1.60" hidden="1">'Source Data'!$U$1</definedName>
    <definedName name="_xlchart.v1.61" hidden="1">'Source Data'!$U$2:$U$287</definedName>
    <definedName name="_xlchart.v1.62" hidden="1">'Source Data'!$V$1</definedName>
    <definedName name="_xlchart.v1.63" hidden="1">'Source Data'!$V$2:$V$287</definedName>
    <definedName name="_xlchart.v1.64" hidden="1">'Source Data'!$W$1</definedName>
    <definedName name="_xlchart.v1.65" hidden="1">'Source Data'!$W$2:$W$287</definedName>
    <definedName name="_xlchart.v1.66" hidden="1">'Source Data'!$A$2:$R$287</definedName>
    <definedName name="_xlchart.v1.67" hidden="1">'Source Data'!$S$1</definedName>
    <definedName name="_xlchart.v1.68" hidden="1">'Source Data'!$S$2:$S$287</definedName>
    <definedName name="_xlchart.v1.69" hidden="1">'Source Data'!$T$1</definedName>
    <definedName name="_xlchart.v1.7" hidden="1">'Source Data'!$V$1</definedName>
    <definedName name="_xlchart.v1.70" hidden="1">'Source Data'!$T$2:$T$287</definedName>
    <definedName name="_xlchart.v1.71" hidden="1">'Source Data'!$U$1</definedName>
    <definedName name="_xlchart.v1.72" hidden="1">'Source Data'!$U$2:$U$287</definedName>
    <definedName name="_xlchart.v1.73" hidden="1">'Source Data'!$V$1</definedName>
    <definedName name="_xlchart.v1.74" hidden="1">'Source Data'!$V$2:$V$287</definedName>
    <definedName name="_xlchart.v1.75" hidden="1">'Source Data'!$W$1</definedName>
    <definedName name="_xlchart.v1.76" hidden="1">'Source Data'!$W$2:$W$287</definedName>
    <definedName name="_xlchart.v1.77" hidden="1">'Source Data'!$A$2:$R$287</definedName>
    <definedName name="_xlchart.v1.78" hidden="1">'Source Data'!$S$1</definedName>
    <definedName name="_xlchart.v1.79" hidden="1">'Source Data'!$S$2:$S$287</definedName>
    <definedName name="_xlchart.v1.8" hidden="1">'Source Data'!$V$2:$V$287</definedName>
    <definedName name="_xlchart.v1.80" hidden="1">'Source Data'!$T$1</definedName>
    <definedName name="_xlchart.v1.81" hidden="1">'Source Data'!$T$2:$T$287</definedName>
    <definedName name="_xlchart.v1.82" hidden="1">'Source Data'!$U$1</definedName>
    <definedName name="_xlchart.v1.83" hidden="1">'Source Data'!$U$2:$U$287</definedName>
    <definedName name="_xlchart.v1.84" hidden="1">'Source Data'!$V$1</definedName>
    <definedName name="_xlchart.v1.85" hidden="1">'Source Data'!$V$2:$V$287</definedName>
    <definedName name="_xlchart.v1.86" hidden="1">'Source Data'!$W$1</definedName>
    <definedName name="_xlchart.v1.87" hidden="1">'Source Data'!$W$2:$W$287</definedName>
    <definedName name="_xlchart.v1.9" hidden="1">'Source Data'!$W$1</definedName>
    <definedName name="_xlnm.Print_Titles" localSheetId="2">'Source Data'!$1:$1</definedName>
    <definedName name="Slicer_Category">#N/A</definedName>
    <definedName name="Slicer_Product">#N/A</definedName>
    <definedName name="Slicer_Quarter">#N/A</definedName>
    <definedName name="Slicer_Sales">#N/A</definedName>
    <definedName name="Slicer_Sum">#N/A</definedName>
  </definedNames>
  <calcPr calcId="181029"/>
  <pivotCaches>
    <pivotCache cacheId="1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V3" i="1" l="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 i="1"/>
  <c r="U10" i="1"/>
  <c r="U9" i="1"/>
  <c r="U8" i="1"/>
  <c r="U7" i="1"/>
  <c r="U6" i="1"/>
  <c r="U5" i="1"/>
  <c r="U4" i="1"/>
  <c r="U3" i="1"/>
  <c r="U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 i="1"/>
  <c r="N3" i="1"/>
  <c r="N4" i="1"/>
  <c r="N5" i="1"/>
  <c r="R5" i="1" s="1"/>
  <c r="N6" i="1"/>
  <c r="R6" i="1" s="1"/>
  <c r="N7" i="1"/>
  <c r="N8" i="1"/>
  <c r="N9" i="1"/>
  <c r="R9" i="1" s="1"/>
  <c r="N10" i="1"/>
  <c r="N11" i="1"/>
  <c r="N12" i="1"/>
  <c r="N13" i="1"/>
  <c r="R13" i="1" s="1"/>
  <c r="N14" i="1"/>
  <c r="R14" i="1" s="1"/>
  <c r="N15" i="1"/>
  <c r="N16" i="1"/>
  <c r="N17" i="1"/>
  <c r="R17" i="1" s="1"/>
  <c r="N18" i="1"/>
  <c r="N19" i="1"/>
  <c r="N20" i="1"/>
  <c r="N21" i="1"/>
  <c r="N22" i="1"/>
  <c r="R22" i="1" s="1"/>
  <c r="N23" i="1"/>
  <c r="N24" i="1"/>
  <c r="N25" i="1"/>
  <c r="R25" i="1" s="1"/>
  <c r="N26" i="1"/>
  <c r="R26" i="1" s="1"/>
  <c r="N27" i="1"/>
  <c r="N28" i="1"/>
  <c r="N29" i="1"/>
  <c r="R29" i="1" s="1"/>
  <c r="N30" i="1"/>
  <c r="R30" i="1" s="1"/>
  <c r="N31" i="1"/>
  <c r="N32" i="1"/>
  <c r="N33" i="1"/>
  <c r="R33" i="1" s="1"/>
  <c r="N34" i="1"/>
  <c r="N35" i="1"/>
  <c r="N36" i="1"/>
  <c r="N37" i="1"/>
  <c r="R37" i="1" s="1"/>
  <c r="N38" i="1"/>
  <c r="R38" i="1" s="1"/>
  <c r="N39" i="1"/>
  <c r="N40" i="1"/>
  <c r="N41" i="1"/>
  <c r="R41" i="1" s="1"/>
  <c r="N42" i="1"/>
  <c r="R42" i="1" s="1"/>
  <c r="N43" i="1"/>
  <c r="N44" i="1"/>
  <c r="N45" i="1"/>
  <c r="R45" i="1" s="1"/>
  <c r="N46" i="1"/>
  <c r="N47" i="1"/>
  <c r="N48" i="1"/>
  <c r="N49" i="1"/>
  <c r="R49" i="1" s="1"/>
  <c r="N50" i="1"/>
  <c r="N51" i="1"/>
  <c r="N52" i="1"/>
  <c r="N53" i="1"/>
  <c r="R53" i="1" s="1"/>
  <c r="N54" i="1"/>
  <c r="R54" i="1" s="1"/>
  <c r="N55" i="1"/>
  <c r="N56" i="1"/>
  <c r="N57" i="1"/>
  <c r="N58" i="1"/>
  <c r="R58" i="1" s="1"/>
  <c r="N59" i="1"/>
  <c r="N60" i="1"/>
  <c r="N61" i="1"/>
  <c r="R61" i="1" s="1"/>
  <c r="N62" i="1"/>
  <c r="R62" i="1" s="1"/>
  <c r="N63" i="1"/>
  <c r="N64" i="1"/>
  <c r="N65" i="1"/>
  <c r="R65" i="1" s="1"/>
  <c r="N66" i="1"/>
  <c r="N67" i="1"/>
  <c r="N68" i="1"/>
  <c r="N69" i="1"/>
  <c r="R69" i="1" s="1"/>
  <c r="N70" i="1"/>
  <c r="N71" i="1"/>
  <c r="N72" i="1"/>
  <c r="N73" i="1"/>
  <c r="R73" i="1" s="1"/>
  <c r="N74" i="1"/>
  <c r="R74" i="1" s="1"/>
  <c r="N75" i="1"/>
  <c r="N76" i="1"/>
  <c r="N77" i="1"/>
  <c r="R77" i="1" s="1"/>
  <c r="N78" i="1"/>
  <c r="R78" i="1" s="1"/>
  <c r="N79" i="1"/>
  <c r="N80" i="1"/>
  <c r="N81" i="1"/>
  <c r="N82" i="1"/>
  <c r="N83" i="1"/>
  <c r="N84" i="1"/>
  <c r="N85" i="1"/>
  <c r="R85" i="1" s="1"/>
  <c r="N86" i="1"/>
  <c r="R86" i="1" s="1"/>
  <c r="N87" i="1"/>
  <c r="N88" i="1"/>
  <c r="N89" i="1"/>
  <c r="R89" i="1" s="1"/>
  <c r="N90" i="1"/>
  <c r="R90" i="1" s="1"/>
  <c r="N91" i="1"/>
  <c r="N92" i="1"/>
  <c r="N93" i="1"/>
  <c r="R93" i="1" s="1"/>
  <c r="N94" i="1"/>
  <c r="R94" i="1" s="1"/>
  <c r="N95" i="1"/>
  <c r="N96" i="1"/>
  <c r="N97" i="1"/>
  <c r="R97" i="1" s="1"/>
  <c r="N98" i="1"/>
  <c r="N99" i="1"/>
  <c r="N100" i="1"/>
  <c r="N101" i="1"/>
  <c r="R101" i="1" s="1"/>
  <c r="N102" i="1"/>
  <c r="R102" i="1" s="1"/>
  <c r="N103" i="1"/>
  <c r="N104" i="1"/>
  <c r="N105" i="1"/>
  <c r="R105" i="1" s="1"/>
  <c r="N106" i="1"/>
  <c r="R106" i="1" s="1"/>
  <c r="N107" i="1"/>
  <c r="N108" i="1"/>
  <c r="N109" i="1"/>
  <c r="R109" i="1" s="1"/>
  <c r="N110" i="1"/>
  <c r="N111" i="1"/>
  <c r="N112" i="1"/>
  <c r="N113" i="1"/>
  <c r="R113" i="1" s="1"/>
  <c r="N114" i="1"/>
  <c r="N115" i="1"/>
  <c r="N116" i="1"/>
  <c r="N117" i="1"/>
  <c r="R117" i="1" s="1"/>
  <c r="N118" i="1"/>
  <c r="R118" i="1" s="1"/>
  <c r="N119" i="1"/>
  <c r="N120" i="1"/>
  <c r="N121" i="1"/>
  <c r="R121" i="1" s="1"/>
  <c r="N122" i="1"/>
  <c r="R122" i="1" s="1"/>
  <c r="N123" i="1"/>
  <c r="N124" i="1"/>
  <c r="N125" i="1"/>
  <c r="R125" i="1" s="1"/>
  <c r="N126" i="1"/>
  <c r="R126" i="1" s="1"/>
  <c r="N127" i="1"/>
  <c r="N128" i="1"/>
  <c r="N129" i="1"/>
  <c r="R129" i="1" s="1"/>
  <c r="N130" i="1"/>
  <c r="N131" i="1"/>
  <c r="N132" i="1"/>
  <c r="N133" i="1"/>
  <c r="R133" i="1" s="1"/>
  <c r="N134" i="1"/>
  <c r="N135" i="1"/>
  <c r="N136" i="1"/>
  <c r="N137" i="1"/>
  <c r="N138" i="1"/>
  <c r="R138" i="1" s="1"/>
  <c r="N139" i="1"/>
  <c r="N140" i="1"/>
  <c r="N141" i="1"/>
  <c r="R141" i="1" s="1"/>
  <c r="N142" i="1"/>
  <c r="R142" i="1" s="1"/>
  <c r="N143" i="1"/>
  <c r="N144" i="1"/>
  <c r="N145" i="1"/>
  <c r="R145" i="1" s="1"/>
  <c r="N146" i="1"/>
  <c r="N147" i="1"/>
  <c r="N148" i="1"/>
  <c r="N149" i="1"/>
  <c r="R149" i="1" s="1"/>
  <c r="N150" i="1"/>
  <c r="R150" i="1" s="1"/>
  <c r="N151" i="1"/>
  <c r="N152" i="1"/>
  <c r="N153" i="1"/>
  <c r="R153" i="1" s="1"/>
  <c r="N154" i="1"/>
  <c r="R154" i="1" s="1"/>
  <c r="N155" i="1"/>
  <c r="N156" i="1"/>
  <c r="N157" i="1"/>
  <c r="R157" i="1" s="1"/>
  <c r="N158" i="1"/>
  <c r="R158" i="1" s="1"/>
  <c r="N159" i="1"/>
  <c r="N160" i="1"/>
  <c r="N161" i="1"/>
  <c r="R161" i="1" s="1"/>
  <c r="N162" i="1"/>
  <c r="R162" i="1" s="1"/>
  <c r="N163" i="1"/>
  <c r="N164" i="1"/>
  <c r="N165" i="1"/>
  <c r="N166" i="1"/>
  <c r="N167" i="1"/>
  <c r="N168" i="1"/>
  <c r="N169" i="1"/>
  <c r="R169" i="1" s="1"/>
  <c r="N170" i="1"/>
  <c r="R170" i="1" s="1"/>
  <c r="N171" i="1"/>
  <c r="N172" i="1"/>
  <c r="N173" i="1"/>
  <c r="R173" i="1" s="1"/>
  <c r="N174" i="1"/>
  <c r="R174" i="1" s="1"/>
  <c r="N175" i="1"/>
  <c r="N176" i="1"/>
  <c r="N177" i="1"/>
  <c r="R177" i="1" s="1"/>
  <c r="N178" i="1"/>
  <c r="R178" i="1" s="1"/>
  <c r="N179" i="1"/>
  <c r="N180" i="1"/>
  <c r="N181" i="1"/>
  <c r="R181" i="1" s="1"/>
  <c r="N182" i="1"/>
  <c r="N183" i="1"/>
  <c r="N184" i="1"/>
  <c r="N185" i="1"/>
  <c r="R185" i="1" s="1"/>
  <c r="N186" i="1"/>
  <c r="R186" i="1" s="1"/>
  <c r="N187" i="1"/>
  <c r="N188" i="1"/>
  <c r="N189" i="1"/>
  <c r="R189" i="1" s="1"/>
  <c r="N190" i="1"/>
  <c r="N191" i="1"/>
  <c r="N192" i="1"/>
  <c r="N193" i="1"/>
  <c r="R193" i="1" s="1"/>
  <c r="N194" i="1"/>
  <c r="R194" i="1" s="1"/>
  <c r="N195" i="1"/>
  <c r="N196" i="1"/>
  <c r="N197" i="1"/>
  <c r="R197" i="1" s="1"/>
  <c r="N198" i="1"/>
  <c r="R198" i="1" s="1"/>
  <c r="N199" i="1"/>
  <c r="N200" i="1"/>
  <c r="N201" i="1"/>
  <c r="R201" i="1" s="1"/>
  <c r="N202" i="1"/>
  <c r="R202" i="1" s="1"/>
  <c r="N203" i="1"/>
  <c r="N204" i="1"/>
  <c r="N205" i="1"/>
  <c r="N206" i="1"/>
  <c r="N207" i="1"/>
  <c r="N208" i="1"/>
  <c r="N209" i="1"/>
  <c r="R209" i="1" s="1"/>
  <c r="N210" i="1"/>
  <c r="N211" i="1"/>
  <c r="N212" i="1"/>
  <c r="N213" i="1"/>
  <c r="R213" i="1" s="1"/>
  <c r="N214" i="1"/>
  <c r="R214" i="1" s="1"/>
  <c r="N215" i="1"/>
  <c r="N216" i="1"/>
  <c r="N217" i="1"/>
  <c r="R217" i="1" s="1"/>
  <c r="N218" i="1"/>
  <c r="R218" i="1" s="1"/>
  <c r="N219" i="1"/>
  <c r="N220" i="1"/>
  <c r="N221" i="1"/>
  <c r="R221" i="1" s="1"/>
  <c r="N222" i="1"/>
  <c r="R222" i="1" s="1"/>
  <c r="N223" i="1"/>
  <c r="N224" i="1"/>
  <c r="N225" i="1"/>
  <c r="R225" i="1" s="1"/>
  <c r="N226" i="1"/>
  <c r="R226" i="1" s="1"/>
  <c r="N227" i="1"/>
  <c r="N228" i="1"/>
  <c r="N229" i="1"/>
  <c r="R229" i="1" s="1"/>
  <c r="N230" i="1"/>
  <c r="R230" i="1" s="1"/>
  <c r="N231" i="1"/>
  <c r="N232" i="1"/>
  <c r="N233" i="1"/>
  <c r="N234" i="1"/>
  <c r="N235" i="1"/>
  <c r="N236" i="1"/>
  <c r="N237" i="1"/>
  <c r="R237" i="1" s="1"/>
  <c r="N238" i="1"/>
  <c r="R238" i="1" s="1"/>
  <c r="N239" i="1"/>
  <c r="N240" i="1"/>
  <c r="N241" i="1"/>
  <c r="R241" i="1" s="1"/>
  <c r="N242" i="1"/>
  <c r="R242" i="1" s="1"/>
  <c r="N243" i="1"/>
  <c r="N244" i="1"/>
  <c r="N245" i="1"/>
  <c r="R245" i="1" s="1"/>
  <c r="N246" i="1"/>
  <c r="R246" i="1" s="1"/>
  <c r="N247" i="1"/>
  <c r="N248" i="1"/>
  <c r="N249" i="1"/>
  <c r="R249" i="1" s="1"/>
  <c r="N250" i="1"/>
  <c r="N251" i="1"/>
  <c r="N252" i="1"/>
  <c r="N253" i="1"/>
  <c r="R253" i="1" s="1"/>
  <c r="N254" i="1"/>
  <c r="R254" i="1" s="1"/>
  <c r="N255" i="1"/>
  <c r="N256" i="1"/>
  <c r="N257" i="1"/>
  <c r="R257" i="1" s="1"/>
  <c r="N258" i="1"/>
  <c r="R258" i="1" s="1"/>
  <c r="N259" i="1"/>
  <c r="N260" i="1"/>
  <c r="N261" i="1"/>
  <c r="N262" i="1"/>
  <c r="R262" i="1" s="1"/>
  <c r="N263" i="1"/>
  <c r="N264" i="1"/>
  <c r="N265" i="1"/>
  <c r="R265" i="1" s="1"/>
  <c r="N266" i="1"/>
  <c r="R266" i="1" s="1"/>
  <c r="N267" i="1"/>
  <c r="N268" i="1"/>
  <c r="N269" i="1"/>
  <c r="R269" i="1" s="1"/>
  <c r="N270" i="1"/>
  <c r="R270" i="1" s="1"/>
  <c r="N271" i="1"/>
  <c r="N272" i="1"/>
  <c r="N273" i="1"/>
  <c r="R273" i="1" s="1"/>
  <c r="N274" i="1"/>
  <c r="R274" i="1" s="1"/>
  <c r="N275" i="1"/>
  <c r="N276" i="1"/>
  <c r="N277" i="1"/>
  <c r="R277" i="1" s="1"/>
  <c r="N278" i="1"/>
  <c r="R278" i="1" s="1"/>
  <c r="N279" i="1"/>
  <c r="N280" i="1"/>
  <c r="N281" i="1"/>
  <c r="R281" i="1" s="1"/>
  <c r="N282" i="1"/>
  <c r="R282" i="1" s="1"/>
  <c r="N283" i="1"/>
  <c r="N284" i="1"/>
  <c r="N285" i="1"/>
  <c r="R285" i="1" s="1"/>
  <c r="N286" i="1"/>
  <c r="R286" i="1" s="1"/>
  <c r="N287" i="1"/>
  <c r="N2" i="1"/>
  <c r="R2" i="1" s="1"/>
  <c r="R10" i="1"/>
  <c r="R40" i="1"/>
  <c r="R44" i="1"/>
  <c r="R56" i="1"/>
  <c r="R60" i="1"/>
  <c r="R70" i="1"/>
  <c r="R72" i="1"/>
  <c r="R76" i="1"/>
  <c r="R88" i="1"/>
  <c r="R92" i="1"/>
  <c r="R104" i="1"/>
  <c r="R108" i="1"/>
  <c r="R120" i="1"/>
  <c r="R124" i="1"/>
  <c r="R134" i="1"/>
  <c r="R136" i="1"/>
  <c r="R140" i="1"/>
  <c r="R152" i="1"/>
  <c r="R156" i="1"/>
  <c r="R166" i="1"/>
  <c r="R168" i="1"/>
  <c r="R172" i="1"/>
  <c r="R182" i="1"/>
  <c r="R184" i="1"/>
  <c r="R188" i="1"/>
  <c r="R190" i="1"/>
  <c r="R200" i="1"/>
  <c r="R204" i="1"/>
  <c r="R216" i="1"/>
  <c r="R220" i="1"/>
  <c r="R232" i="1"/>
  <c r="R234" i="1"/>
  <c r="R236" i="1"/>
  <c r="R248" i="1"/>
  <c r="R250" i="1"/>
  <c r="R252" i="1"/>
  <c r="R264" i="1"/>
  <c r="R268" i="1"/>
  <c r="R280" i="1"/>
  <c r="R284" i="1"/>
  <c r="R18" i="1"/>
  <c r="R23" i="1"/>
  <c r="R31" i="1"/>
  <c r="R34" i="1"/>
  <c r="R39" i="1"/>
  <c r="R47" i="1"/>
  <c r="R50" i="1"/>
  <c r="R55" i="1"/>
  <c r="R63" i="1"/>
  <c r="R66" i="1"/>
  <c r="R71" i="1"/>
  <c r="R79" i="1"/>
  <c r="R82" i="1"/>
  <c r="R87" i="1"/>
  <c r="R95" i="1"/>
  <c r="R98" i="1"/>
  <c r="R103" i="1"/>
  <c r="R111" i="1"/>
  <c r="R114" i="1"/>
  <c r="R119" i="1"/>
  <c r="R127" i="1"/>
  <c r="R130" i="1"/>
  <c r="R135" i="1"/>
  <c r="R143" i="1"/>
  <c r="R146" i="1"/>
  <c r="R151" i="1"/>
  <c r="R159" i="1"/>
  <c r="R167" i="1"/>
  <c r="R175" i="1"/>
  <c r="R183" i="1"/>
  <c r="R191" i="1"/>
  <c r="R199" i="1"/>
  <c r="R207" i="1"/>
  <c r="R210" i="1"/>
  <c r="R215" i="1"/>
  <c r="R223" i="1"/>
  <c r="R231" i="1"/>
  <c r="R239" i="1"/>
  <c r="R247" i="1"/>
  <c r="R255" i="1"/>
  <c r="R263" i="1"/>
  <c r="R271" i="1"/>
  <c r="R279" i="1"/>
  <c r="R287" i="1"/>
  <c r="R21" i="1"/>
  <c r="R46" i="1"/>
  <c r="R57" i="1"/>
  <c r="R81" i="1"/>
  <c r="R110" i="1"/>
  <c r="R137" i="1"/>
  <c r="R165" i="1"/>
  <c r="R205" i="1"/>
  <c r="R206" i="1"/>
  <c r="R233" i="1"/>
  <c r="R261"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 i="1"/>
  <c r="R3" i="1"/>
  <c r="R4" i="1"/>
  <c r="R7" i="1"/>
  <c r="R8" i="1"/>
  <c r="R11" i="1"/>
  <c r="R12" i="1"/>
  <c r="R15" i="1"/>
  <c r="R16" i="1"/>
  <c r="R19" i="1"/>
  <c r="R20" i="1"/>
  <c r="R24" i="1"/>
  <c r="R27" i="1"/>
  <c r="R28" i="1"/>
  <c r="R32" i="1"/>
  <c r="R35" i="1"/>
  <c r="R36" i="1"/>
  <c r="R43" i="1"/>
  <c r="R48" i="1"/>
  <c r="R51" i="1"/>
  <c r="R52" i="1"/>
  <c r="R59" i="1"/>
  <c r="R64" i="1"/>
  <c r="R67" i="1"/>
  <c r="R68" i="1"/>
  <c r="R75" i="1"/>
  <c r="R80" i="1"/>
  <c r="R83" i="1"/>
  <c r="R84" i="1"/>
  <c r="R91" i="1"/>
  <c r="R96" i="1"/>
  <c r="R99" i="1"/>
  <c r="R100" i="1"/>
  <c r="R107" i="1"/>
  <c r="R112" i="1"/>
  <c r="R115" i="1"/>
  <c r="R116" i="1"/>
  <c r="R123" i="1"/>
  <c r="R128" i="1"/>
  <c r="R131" i="1"/>
  <c r="R132" i="1"/>
  <c r="R139" i="1"/>
  <c r="R144" i="1"/>
  <c r="R147" i="1"/>
  <c r="R148" i="1"/>
  <c r="R155" i="1"/>
  <c r="R160" i="1"/>
  <c r="R163" i="1"/>
  <c r="R164" i="1"/>
  <c r="R171" i="1"/>
  <c r="R176" i="1"/>
  <c r="R179" i="1"/>
  <c r="R180" i="1"/>
  <c r="R187" i="1"/>
  <c r="R192" i="1"/>
  <c r="R195" i="1"/>
  <c r="R196" i="1"/>
  <c r="R203" i="1"/>
  <c r="R208" i="1"/>
  <c r="R211" i="1"/>
  <c r="R212" i="1"/>
  <c r="R219" i="1"/>
  <c r="R224" i="1"/>
  <c r="R227" i="1"/>
  <c r="R228" i="1"/>
  <c r="R235" i="1"/>
  <c r="R240" i="1"/>
  <c r="R243" i="1"/>
  <c r="R244" i="1"/>
  <c r="R251" i="1"/>
  <c r="R256" i="1"/>
  <c r="R259" i="1"/>
  <c r="R260" i="1"/>
  <c r="R267" i="1"/>
  <c r="R272" i="1"/>
  <c r="R275" i="1"/>
  <c r="R276" i="1"/>
  <c r="R283"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 i="1"/>
  <c r="M2" i="1"/>
  <c r="L2" i="1"/>
  <c r="K2" i="1"/>
  <c r="J2" i="1"/>
  <c r="I2" i="1"/>
  <c r="G2" i="1"/>
  <c r="Q2" i="1" s="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G3" i="1"/>
  <c r="Q3" i="1" s="1"/>
  <c r="G4" i="1"/>
  <c r="Q4" i="1" s="1"/>
  <c r="G5" i="1"/>
  <c r="Q5" i="1" s="1"/>
  <c r="G6" i="1"/>
  <c r="Q6" i="1" s="1"/>
  <c r="G7" i="1"/>
  <c r="Q7" i="1" s="1"/>
  <c r="G8" i="1"/>
  <c r="Q8" i="1" s="1"/>
  <c r="G9" i="1"/>
  <c r="Q9" i="1" s="1"/>
  <c r="G10" i="1"/>
  <c r="Q10" i="1" s="1"/>
  <c r="G11" i="1"/>
  <c r="Q11" i="1" s="1"/>
  <c r="G12" i="1"/>
  <c r="Q12" i="1" s="1"/>
  <c r="G13" i="1"/>
  <c r="Q13" i="1" s="1"/>
  <c r="G14" i="1"/>
  <c r="Q14" i="1" s="1"/>
  <c r="G15" i="1"/>
  <c r="Q15" i="1" s="1"/>
  <c r="G16" i="1"/>
  <c r="Q16" i="1" s="1"/>
  <c r="G17" i="1"/>
  <c r="Q17" i="1" s="1"/>
  <c r="G18" i="1"/>
  <c r="Q18" i="1" s="1"/>
  <c r="G19" i="1"/>
  <c r="Q19" i="1" s="1"/>
  <c r="G20" i="1"/>
  <c r="Q20" i="1" s="1"/>
  <c r="G21" i="1"/>
  <c r="Q21" i="1" s="1"/>
  <c r="G22" i="1"/>
  <c r="Q22" i="1" s="1"/>
  <c r="G23" i="1"/>
  <c r="Q23" i="1" s="1"/>
  <c r="G24" i="1"/>
  <c r="Q24" i="1" s="1"/>
  <c r="G25" i="1"/>
  <c r="Q25" i="1" s="1"/>
  <c r="G26" i="1"/>
  <c r="Q26" i="1" s="1"/>
  <c r="G27" i="1"/>
  <c r="Q27" i="1" s="1"/>
  <c r="G28" i="1"/>
  <c r="Q28" i="1" s="1"/>
  <c r="G29" i="1"/>
  <c r="Q29" i="1" s="1"/>
  <c r="G30" i="1"/>
  <c r="Q30" i="1" s="1"/>
  <c r="G31" i="1"/>
  <c r="Q31" i="1" s="1"/>
  <c r="G32" i="1"/>
  <c r="Q32" i="1" s="1"/>
  <c r="G33" i="1"/>
  <c r="Q33" i="1" s="1"/>
  <c r="G34" i="1"/>
  <c r="Q34" i="1" s="1"/>
  <c r="G35" i="1"/>
  <c r="Q35" i="1" s="1"/>
  <c r="G36" i="1"/>
  <c r="Q36" i="1" s="1"/>
  <c r="G37" i="1"/>
  <c r="Q37" i="1" s="1"/>
  <c r="G38" i="1"/>
  <c r="Q38" i="1" s="1"/>
  <c r="G39" i="1"/>
  <c r="Q39" i="1" s="1"/>
  <c r="G40" i="1"/>
  <c r="Q40" i="1" s="1"/>
  <c r="G41" i="1"/>
  <c r="Q41" i="1" s="1"/>
  <c r="G42" i="1"/>
  <c r="Q42" i="1" s="1"/>
  <c r="G43" i="1"/>
  <c r="Q43" i="1" s="1"/>
  <c r="G44" i="1"/>
  <c r="Q44" i="1" s="1"/>
  <c r="G45" i="1"/>
  <c r="Q45" i="1" s="1"/>
  <c r="G46" i="1"/>
  <c r="Q46" i="1" s="1"/>
  <c r="G47" i="1"/>
  <c r="Q47" i="1" s="1"/>
  <c r="G48" i="1"/>
  <c r="Q48" i="1" s="1"/>
  <c r="G49" i="1"/>
  <c r="Q49" i="1" s="1"/>
  <c r="G50" i="1"/>
  <c r="Q50" i="1" s="1"/>
  <c r="G51" i="1"/>
  <c r="Q51" i="1" s="1"/>
  <c r="G52" i="1"/>
  <c r="Q52" i="1" s="1"/>
  <c r="G53" i="1"/>
  <c r="Q53" i="1" s="1"/>
  <c r="G54" i="1"/>
  <c r="Q54" i="1" s="1"/>
  <c r="G55" i="1"/>
  <c r="Q55" i="1" s="1"/>
  <c r="G56" i="1"/>
  <c r="Q56" i="1" s="1"/>
  <c r="G57" i="1"/>
  <c r="Q57" i="1" s="1"/>
  <c r="G58" i="1"/>
  <c r="Q58" i="1" s="1"/>
  <c r="G59" i="1"/>
  <c r="Q59" i="1" s="1"/>
  <c r="G60" i="1"/>
  <c r="Q60" i="1" s="1"/>
  <c r="G61" i="1"/>
  <c r="Q61" i="1" s="1"/>
  <c r="G62" i="1"/>
  <c r="Q62" i="1" s="1"/>
  <c r="G63" i="1"/>
  <c r="Q63" i="1" s="1"/>
  <c r="G64" i="1"/>
  <c r="Q64" i="1" s="1"/>
  <c r="G65" i="1"/>
  <c r="Q65" i="1" s="1"/>
  <c r="G66" i="1"/>
  <c r="Q66" i="1" s="1"/>
  <c r="G67" i="1"/>
  <c r="Q67" i="1" s="1"/>
  <c r="G68" i="1"/>
  <c r="Q68" i="1" s="1"/>
  <c r="G69" i="1"/>
  <c r="Q69" i="1" s="1"/>
  <c r="G70" i="1"/>
  <c r="Q70" i="1" s="1"/>
  <c r="G71" i="1"/>
  <c r="Q71" i="1" s="1"/>
  <c r="G72" i="1"/>
  <c r="Q72" i="1" s="1"/>
  <c r="G73" i="1"/>
  <c r="Q73" i="1" s="1"/>
  <c r="G74" i="1"/>
  <c r="Q74" i="1" s="1"/>
  <c r="G75" i="1"/>
  <c r="Q75" i="1" s="1"/>
  <c r="G76" i="1"/>
  <c r="Q76" i="1" s="1"/>
  <c r="G77" i="1"/>
  <c r="Q77" i="1" s="1"/>
  <c r="G78" i="1"/>
  <c r="Q78" i="1" s="1"/>
  <c r="G79" i="1"/>
  <c r="Q79" i="1" s="1"/>
  <c r="G80" i="1"/>
  <c r="Q80" i="1" s="1"/>
  <c r="G81" i="1"/>
  <c r="Q81" i="1" s="1"/>
  <c r="G82" i="1"/>
  <c r="Q82" i="1" s="1"/>
  <c r="G83" i="1"/>
  <c r="Q83" i="1" s="1"/>
  <c r="G84" i="1"/>
  <c r="Q84" i="1" s="1"/>
  <c r="G85" i="1"/>
  <c r="Q85" i="1" s="1"/>
  <c r="G86" i="1"/>
  <c r="Q86" i="1" s="1"/>
  <c r="G87" i="1"/>
  <c r="Q87" i="1" s="1"/>
  <c r="G88" i="1"/>
  <c r="Q88" i="1" s="1"/>
  <c r="G89" i="1"/>
  <c r="Q89" i="1" s="1"/>
  <c r="G90" i="1"/>
  <c r="Q90" i="1" s="1"/>
  <c r="G91" i="1"/>
  <c r="Q91" i="1" s="1"/>
  <c r="G92" i="1"/>
  <c r="Q92" i="1" s="1"/>
  <c r="G93" i="1"/>
  <c r="Q93" i="1" s="1"/>
  <c r="G94" i="1"/>
  <c r="Q94" i="1" s="1"/>
  <c r="G95" i="1"/>
  <c r="Q95" i="1" s="1"/>
  <c r="G96" i="1"/>
  <c r="Q96" i="1" s="1"/>
  <c r="G97" i="1"/>
  <c r="Q97" i="1" s="1"/>
  <c r="G98" i="1"/>
  <c r="Q98" i="1" s="1"/>
  <c r="G99" i="1"/>
  <c r="Q99" i="1" s="1"/>
  <c r="G100" i="1"/>
  <c r="Q100" i="1" s="1"/>
  <c r="G101" i="1"/>
  <c r="Q101" i="1" s="1"/>
  <c r="G102" i="1"/>
  <c r="Q102" i="1" s="1"/>
  <c r="G103" i="1"/>
  <c r="Q103" i="1" s="1"/>
  <c r="G104" i="1"/>
  <c r="Q104" i="1" s="1"/>
  <c r="G105" i="1"/>
  <c r="Q105" i="1" s="1"/>
  <c r="G106" i="1"/>
  <c r="Q106" i="1" s="1"/>
  <c r="G107" i="1"/>
  <c r="Q107" i="1" s="1"/>
  <c r="G108" i="1"/>
  <c r="Q108" i="1" s="1"/>
  <c r="G109" i="1"/>
  <c r="Q109" i="1" s="1"/>
  <c r="G110" i="1"/>
  <c r="Q110" i="1" s="1"/>
  <c r="G111" i="1"/>
  <c r="Q111" i="1" s="1"/>
  <c r="G112" i="1"/>
  <c r="Q112" i="1" s="1"/>
  <c r="G113" i="1"/>
  <c r="Q113" i="1" s="1"/>
  <c r="G114" i="1"/>
  <c r="Q114" i="1" s="1"/>
  <c r="G115" i="1"/>
  <c r="Q115" i="1" s="1"/>
  <c r="G116" i="1"/>
  <c r="Q116" i="1" s="1"/>
  <c r="G117" i="1"/>
  <c r="Q117" i="1" s="1"/>
  <c r="G118" i="1"/>
  <c r="Q118" i="1" s="1"/>
  <c r="G119" i="1"/>
  <c r="Q119" i="1" s="1"/>
  <c r="G120" i="1"/>
  <c r="Q120" i="1" s="1"/>
  <c r="G121" i="1"/>
  <c r="Q121" i="1" s="1"/>
  <c r="G122" i="1"/>
  <c r="Q122" i="1" s="1"/>
  <c r="G123" i="1"/>
  <c r="Q123" i="1" s="1"/>
  <c r="G124" i="1"/>
  <c r="Q124" i="1" s="1"/>
  <c r="G125" i="1"/>
  <c r="Q125" i="1" s="1"/>
  <c r="G126" i="1"/>
  <c r="Q126" i="1" s="1"/>
  <c r="G127" i="1"/>
  <c r="Q127" i="1" s="1"/>
  <c r="G128" i="1"/>
  <c r="Q128" i="1" s="1"/>
  <c r="G129" i="1"/>
  <c r="Q129" i="1" s="1"/>
  <c r="G130" i="1"/>
  <c r="Q130" i="1" s="1"/>
  <c r="G131" i="1"/>
  <c r="Q131" i="1" s="1"/>
  <c r="G132" i="1"/>
  <c r="Q132" i="1" s="1"/>
  <c r="G133" i="1"/>
  <c r="Q133" i="1" s="1"/>
  <c r="G134" i="1"/>
  <c r="Q134" i="1" s="1"/>
  <c r="G135" i="1"/>
  <c r="Q135" i="1" s="1"/>
  <c r="G136" i="1"/>
  <c r="Q136" i="1" s="1"/>
  <c r="G137" i="1"/>
  <c r="Q137" i="1" s="1"/>
  <c r="G138" i="1"/>
  <c r="Q138" i="1" s="1"/>
  <c r="G139" i="1"/>
  <c r="Q139" i="1" s="1"/>
  <c r="G140" i="1"/>
  <c r="Q140" i="1" s="1"/>
  <c r="G141" i="1"/>
  <c r="Q141" i="1" s="1"/>
  <c r="G142" i="1"/>
  <c r="Q142" i="1" s="1"/>
  <c r="G143" i="1"/>
  <c r="Q143" i="1" s="1"/>
  <c r="G144" i="1"/>
  <c r="Q144" i="1" s="1"/>
  <c r="G145" i="1"/>
  <c r="Q145" i="1" s="1"/>
  <c r="G146" i="1"/>
  <c r="Q146" i="1" s="1"/>
  <c r="G147" i="1"/>
  <c r="Q147" i="1" s="1"/>
  <c r="G148" i="1"/>
  <c r="Q148" i="1" s="1"/>
  <c r="G149" i="1"/>
  <c r="Q149" i="1" s="1"/>
  <c r="G150" i="1"/>
  <c r="Q150" i="1" s="1"/>
  <c r="G151" i="1"/>
  <c r="Q151" i="1" s="1"/>
  <c r="G152" i="1"/>
  <c r="Q152" i="1" s="1"/>
  <c r="G153" i="1"/>
  <c r="Q153" i="1" s="1"/>
  <c r="G154" i="1"/>
  <c r="Q154" i="1" s="1"/>
  <c r="G155" i="1"/>
  <c r="Q155" i="1" s="1"/>
  <c r="G156" i="1"/>
  <c r="Q156" i="1" s="1"/>
  <c r="G157" i="1"/>
  <c r="Q157" i="1" s="1"/>
  <c r="G158" i="1"/>
  <c r="Q158" i="1" s="1"/>
  <c r="G159" i="1"/>
  <c r="Q159" i="1" s="1"/>
  <c r="G160" i="1"/>
  <c r="Q160" i="1" s="1"/>
  <c r="G161" i="1"/>
  <c r="Q161" i="1" s="1"/>
  <c r="G162" i="1"/>
  <c r="Q162" i="1" s="1"/>
  <c r="G163" i="1"/>
  <c r="Q163" i="1" s="1"/>
  <c r="G164" i="1"/>
  <c r="Q164" i="1" s="1"/>
  <c r="G165" i="1"/>
  <c r="Q165" i="1" s="1"/>
  <c r="G166" i="1"/>
  <c r="Q166" i="1" s="1"/>
  <c r="G167" i="1"/>
  <c r="Q167" i="1" s="1"/>
  <c r="G168" i="1"/>
  <c r="Q168" i="1" s="1"/>
  <c r="G169" i="1"/>
  <c r="Q169" i="1" s="1"/>
  <c r="G170" i="1"/>
  <c r="Q170" i="1" s="1"/>
  <c r="G171" i="1"/>
  <c r="Q171" i="1" s="1"/>
  <c r="G172" i="1"/>
  <c r="Q172" i="1" s="1"/>
  <c r="G173" i="1"/>
  <c r="Q173" i="1" s="1"/>
  <c r="G174" i="1"/>
  <c r="Q174" i="1" s="1"/>
  <c r="G175" i="1"/>
  <c r="Q175" i="1" s="1"/>
  <c r="G176" i="1"/>
  <c r="Q176" i="1" s="1"/>
  <c r="G177" i="1"/>
  <c r="Q177" i="1" s="1"/>
  <c r="G178" i="1"/>
  <c r="Q178" i="1" s="1"/>
  <c r="G179" i="1"/>
  <c r="Q179" i="1" s="1"/>
  <c r="G180" i="1"/>
  <c r="Q180" i="1" s="1"/>
  <c r="G181" i="1"/>
  <c r="Q181" i="1" s="1"/>
  <c r="G182" i="1"/>
  <c r="Q182" i="1" s="1"/>
  <c r="G183" i="1"/>
  <c r="Q183" i="1" s="1"/>
  <c r="G184" i="1"/>
  <c r="Q184" i="1" s="1"/>
  <c r="G185" i="1"/>
  <c r="Q185" i="1" s="1"/>
  <c r="G186" i="1"/>
  <c r="Q186" i="1" s="1"/>
  <c r="G187" i="1"/>
  <c r="Q187" i="1" s="1"/>
  <c r="G188" i="1"/>
  <c r="Q188" i="1" s="1"/>
  <c r="G189" i="1"/>
  <c r="Q189" i="1" s="1"/>
  <c r="G190" i="1"/>
  <c r="Q190" i="1" s="1"/>
  <c r="G191" i="1"/>
  <c r="Q191" i="1" s="1"/>
  <c r="G192" i="1"/>
  <c r="Q192" i="1" s="1"/>
  <c r="G193" i="1"/>
  <c r="Q193" i="1" s="1"/>
  <c r="G194" i="1"/>
  <c r="Q194" i="1" s="1"/>
  <c r="G195" i="1"/>
  <c r="Q195" i="1" s="1"/>
  <c r="G196" i="1"/>
  <c r="Q196" i="1" s="1"/>
  <c r="G197" i="1"/>
  <c r="Q197" i="1" s="1"/>
  <c r="G198" i="1"/>
  <c r="Q198" i="1" s="1"/>
  <c r="G199" i="1"/>
  <c r="Q199" i="1" s="1"/>
  <c r="G200" i="1"/>
  <c r="Q200" i="1" s="1"/>
  <c r="G201" i="1"/>
  <c r="Q201" i="1" s="1"/>
  <c r="G202" i="1"/>
  <c r="Q202" i="1" s="1"/>
  <c r="G203" i="1"/>
  <c r="Q203" i="1" s="1"/>
  <c r="G204" i="1"/>
  <c r="Q204" i="1" s="1"/>
  <c r="G205" i="1"/>
  <c r="Q205" i="1" s="1"/>
  <c r="G206" i="1"/>
  <c r="Q206" i="1" s="1"/>
  <c r="G207" i="1"/>
  <c r="Q207" i="1" s="1"/>
  <c r="G208" i="1"/>
  <c r="Q208" i="1" s="1"/>
  <c r="G209" i="1"/>
  <c r="Q209" i="1" s="1"/>
  <c r="G210" i="1"/>
  <c r="Q210" i="1" s="1"/>
  <c r="G211" i="1"/>
  <c r="Q211" i="1" s="1"/>
  <c r="G212" i="1"/>
  <c r="Q212" i="1" s="1"/>
  <c r="G213" i="1"/>
  <c r="Q213" i="1" s="1"/>
  <c r="G214" i="1"/>
  <c r="Q214" i="1" s="1"/>
  <c r="G215" i="1"/>
  <c r="Q215" i="1" s="1"/>
  <c r="G216" i="1"/>
  <c r="Q216" i="1" s="1"/>
  <c r="G217" i="1"/>
  <c r="Q217" i="1" s="1"/>
  <c r="G218" i="1"/>
  <c r="Q218" i="1" s="1"/>
  <c r="G219" i="1"/>
  <c r="Q219" i="1" s="1"/>
  <c r="G220" i="1"/>
  <c r="Q220" i="1" s="1"/>
  <c r="G221" i="1"/>
  <c r="Q221" i="1" s="1"/>
  <c r="G222" i="1"/>
  <c r="Q222" i="1" s="1"/>
  <c r="G223" i="1"/>
  <c r="Q223" i="1" s="1"/>
  <c r="G224" i="1"/>
  <c r="Q224" i="1" s="1"/>
  <c r="G225" i="1"/>
  <c r="Q225" i="1" s="1"/>
  <c r="G226" i="1"/>
  <c r="Q226" i="1" s="1"/>
  <c r="G227" i="1"/>
  <c r="Q227" i="1" s="1"/>
  <c r="G228" i="1"/>
  <c r="Q228" i="1" s="1"/>
  <c r="G229" i="1"/>
  <c r="Q229" i="1" s="1"/>
  <c r="G230" i="1"/>
  <c r="Q230" i="1" s="1"/>
  <c r="G231" i="1"/>
  <c r="Q231" i="1" s="1"/>
  <c r="G232" i="1"/>
  <c r="Q232" i="1" s="1"/>
  <c r="G233" i="1"/>
  <c r="Q233" i="1" s="1"/>
  <c r="G234" i="1"/>
  <c r="Q234" i="1" s="1"/>
  <c r="G235" i="1"/>
  <c r="Q235" i="1" s="1"/>
  <c r="G236" i="1"/>
  <c r="Q236" i="1" s="1"/>
  <c r="G237" i="1"/>
  <c r="Q237" i="1" s="1"/>
  <c r="G238" i="1"/>
  <c r="Q238" i="1" s="1"/>
  <c r="G239" i="1"/>
  <c r="Q239" i="1" s="1"/>
  <c r="G240" i="1"/>
  <c r="Q240" i="1" s="1"/>
  <c r="G241" i="1"/>
  <c r="Q241" i="1" s="1"/>
  <c r="G242" i="1"/>
  <c r="Q242" i="1" s="1"/>
  <c r="G243" i="1"/>
  <c r="Q243" i="1" s="1"/>
  <c r="G244" i="1"/>
  <c r="Q244" i="1" s="1"/>
  <c r="G245" i="1"/>
  <c r="Q245" i="1" s="1"/>
  <c r="G246" i="1"/>
  <c r="Q246" i="1" s="1"/>
  <c r="G247" i="1"/>
  <c r="Q247" i="1" s="1"/>
  <c r="G248" i="1"/>
  <c r="Q248" i="1" s="1"/>
  <c r="G249" i="1"/>
  <c r="Q249" i="1" s="1"/>
  <c r="G250" i="1"/>
  <c r="Q250" i="1" s="1"/>
  <c r="G251" i="1"/>
  <c r="Q251" i="1" s="1"/>
  <c r="G252" i="1"/>
  <c r="Q252" i="1" s="1"/>
  <c r="G253" i="1"/>
  <c r="Q253" i="1" s="1"/>
  <c r="G254" i="1"/>
  <c r="Q254" i="1" s="1"/>
  <c r="G255" i="1"/>
  <c r="Q255" i="1" s="1"/>
  <c r="G256" i="1"/>
  <c r="Q256" i="1" s="1"/>
  <c r="G257" i="1"/>
  <c r="Q257" i="1" s="1"/>
  <c r="G258" i="1"/>
  <c r="Q258" i="1" s="1"/>
  <c r="G259" i="1"/>
  <c r="Q259" i="1" s="1"/>
  <c r="G260" i="1"/>
  <c r="Q260" i="1" s="1"/>
  <c r="G261" i="1"/>
  <c r="Q261" i="1" s="1"/>
  <c r="G262" i="1"/>
  <c r="Q262" i="1" s="1"/>
  <c r="G263" i="1"/>
  <c r="Q263" i="1" s="1"/>
  <c r="G264" i="1"/>
  <c r="Q264" i="1" s="1"/>
  <c r="G265" i="1"/>
  <c r="Q265" i="1" s="1"/>
  <c r="G266" i="1"/>
  <c r="Q266" i="1" s="1"/>
  <c r="G267" i="1"/>
  <c r="Q267" i="1" s="1"/>
  <c r="G268" i="1"/>
  <c r="Q268" i="1" s="1"/>
  <c r="G269" i="1"/>
  <c r="Q269" i="1" s="1"/>
  <c r="G270" i="1"/>
  <c r="Q270" i="1" s="1"/>
  <c r="G271" i="1"/>
  <c r="Q271" i="1" s="1"/>
  <c r="G272" i="1"/>
  <c r="Q272" i="1" s="1"/>
  <c r="G273" i="1"/>
  <c r="Q273" i="1" s="1"/>
  <c r="G274" i="1"/>
  <c r="Q274" i="1" s="1"/>
  <c r="G275" i="1"/>
  <c r="Q275" i="1" s="1"/>
  <c r="G276" i="1"/>
  <c r="Q276" i="1" s="1"/>
  <c r="G277" i="1"/>
  <c r="Q277" i="1" s="1"/>
  <c r="G278" i="1"/>
  <c r="Q278" i="1" s="1"/>
  <c r="G279" i="1"/>
  <c r="Q279" i="1" s="1"/>
  <c r="G280" i="1"/>
  <c r="Q280" i="1" s="1"/>
  <c r="G281" i="1"/>
  <c r="Q281" i="1" s="1"/>
  <c r="G282" i="1"/>
  <c r="Q282" i="1" s="1"/>
  <c r="G283" i="1"/>
  <c r="Q283" i="1" s="1"/>
  <c r="G284" i="1"/>
  <c r="Q284" i="1" s="1"/>
  <c r="G285" i="1"/>
  <c r="Q285" i="1" s="1"/>
  <c r="G286" i="1"/>
  <c r="Q286" i="1" s="1"/>
  <c r="G287" i="1"/>
  <c r="Q287" i="1" s="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O2" i="1"/>
  <c r="O3" i="1" s="1"/>
  <c r="O4" i="1" s="1"/>
  <c r="O5" i="1" s="1"/>
  <c r="O6" i="1" s="1"/>
  <c r="O7" i="1" s="1"/>
  <c r="O8" i="1" s="1"/>
  <c r="O9" i="1" s="1"/>
  <c r="O10" i="1" s="1"/>
  <c r="O11" i="1" s="1"/>
  <c r="O12" i="1" s="1"/>
  <c r="O13" i="1" s="1"/>
  <c r="O14" i="1" s="1"/>
  <c r="O15" i="1" s="1"/>
  <c r="O16" i="1" s="1"/>
  <c r="O17" i="1" s="1"/>
  <c r="O18" i="1" s="1"/>
  <c r="O19" i="1" s="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O51" i="1" s="1"/>
  <c r="O52" i="1" s="1"/>
  <c r="O53" i="1" s="1"/>
  <c r="O54" i="1" s="1"/>
  <c r="O55" i="1" s="1"/>
  <c r="O56" i="1" s="1"/>
  <c r="O57" i="1" s="1"/>
  <c r="O58" i="1" s="1"/>
  <c r="O59" i="1" s="1"/>
  <c r="O60" i="1" s="1"/>
  <c r="O61" i="1" s="1"/>
  <c r="O62" i="1" s="1"/>
  <c r="O63" i="1" s="1"/>
  <c r="O64" i="1" s="1"/>
  <c r="O65" i="1" s="1"/>
  <c r="O66" i="1" s="1"/>
  <c r="O67" i="1" s="1"/>
  <c r="O68" i="1" s="1"/>
  <c r="O69" i="1" s="1"/>
  <c r="O70" i="1" s="1"/>
  <c r="O71" i="1" s="1"/>
  <c r="O72" i="1" s="1"/>
  <c r="O73" i="1" s="1"/>
  <c r="O74" i="1" s="1"/>
  <c r="O75" i="1" s="1"/>
  <c r="O76" i="1" s="1"/>
  <c r="O77" i="1" s="1"/>
  <c r="O78" i="1" s="1"/>
  <c r="O79" i="1" s="1"/>
  <c r="O80" i="1" s="1"/>
  <c r="O81" i="1" s="1"/>
  <c r="O82" i="1" s="1"/>
  <c r="O83" i="1" s="1"/>
  <c r="O84" i="1" s="1"/>
  <c r="O85" i="1" s="1"/>
  <c r="O86" i="1" s="1"/>
  <c r="O87" i="1" s="1"/>
  <c r="O88" i="1" s="1"/>
  <c r="O89" i="1" s="1"/>
  <c r="O90" i="1" s="1"/>
  <c r="O91" i="1" s="1"/>
  <c r="O92" i="1" s="1"/>
  <c r="O93" i="1" s="1"/>
  <c r="O94" i="1" s="1"/>
  <c r="O95" i="1" s="1"/>
  <c r="O96" i="1" s="1"/>
  <c r="O97" i="1" s="1"/>
  <c r="O98" i="1" s="1"/>
  <c r="O99" i="1" s="1"/>
  <c r="O100" i="1" s="1"/>
  <c r="O101" i="1" s="1"/>
  <c r="O102" i="1" s="1"/>
  <c r="O103" i="1" s="1"/>
  <c r="O104" i="1" s="1"/>
  <c r="O105" i="1" s="1"/>
  <c r="O106" i="1" s="1"/>
  <c r="O107" i="1" s="1"/>
  <c r="O108" i="1" s="1"/>
  <c r="O109" i="1" s="1"/>
  <c r="O110" i="1" s="1"/>
  <c r="O111" i="1" s="1"/>
  <c r="O112" i="1" s="1"/>
  <c r="O113" i="1" s="1"/>
  <c r="O114" i="1" s="1"/>
  <c r="O115" i="1" s="1"/>
  <c r="O116" i="1" s="1"/>
  <c r="O117" i="1" s="1"/>
  <c r="O118" i="1" s="1"/>
  <c r="O119" i="1" s="1"/>
  <c r="O120" i="1" s="1"/>
  <c r="O121" i="1" s="1"/>
  <c r="O122" i="1" s="1"/>
  <c r="O123" i="1" s="1"/>
  <c r="O124" i="1" s="1"/>
  <c r="O125" i="1" s="1"/>
  <c r="O126" i="1" s="1"/>
  <c r="O127" i="1" s="1"/>
  <c r="O128" i="1" s="1"/>
  <c r="O129" i="1" s="1"/>
  <c r="O130" i="1" s="1"/>
  <c r="O131" i="1" s="1"/>
  <c r="O132" i="1" s="1"/>
  <c r="O133" i="1" s="1"/>
  <c r="O134" i="1" s="1"/>
  <c r="O135" i="1" s="1"/>
  <c r="O136" i="1" s="1"/>
  <c r="O137" i="1" s="1"/>
  <c r="O138" i="1" s="1"/>
  <c r="O139" i="1" s="1"/>
  <c r="O140" i="1" s="1"/>
  <c r="O141" i="1" s="1"/>
  <c r="O142" i="1" s="1"/>
  <c r="O143" i="1" s="1"/>
  <c r="O144" i="1" s="1"/>
  <c r="O145" i="1" s="1"/>
  <c r="O146" i="1" s="1"/>
  <c r="O147" i="1" s="1"/>
  <c r="O148" i="1" s="1"/>
  <c r="O149" i="1" s="1"/>
  <c r="O150" i="1" s="1"/>
  <c r="O151" i="1" s="1"/>
  <c r="O152" i="1" s="1"/>
  <c r="O153" i="1" s="1"/>
  <c r="O154" i="1" s="1"/>
  <c r="O155" i="1" s="1"/>
  <c r="O156" i="1" s="1"/>
  <c r="O157" i="1" s="1"/>
  <c r="O158" i="1" s="1"/>
  <c r="O159" i="1" s="1"/>
  <c r="O160" i="1" s="1"/>
  <c r="O161" i="1" s="1"/>
  <c r="O162" i="1" s="1"/>
  <c r="O163" i="1" s="1"/>
  <c r="O164" i="1" s="1"/>
  <c r="O165" i="1" s="1"/>
  <c r="O166" i="1" s="1"/>
  <c r="O167" i="1" s="1"/>
  <c r="O168" i="1" s="1"/>
  <c r="O169" i="1" s="1"/>
  <c r="O170" i="1" s="1"/>
  <c r="O171" i="1" s="1"/>
  <c r="O172" i="1" s="1"/>
  <c r="O173" i="1" s="1"/>
  <c r="O174" i="1" s="1"/>
  <c r="O175" i="1" s="1"/>
  <c r="O176" i="1" s="1"/>
  <c r="O177" i="1" s="1"/>
  <c r="O178" i="1" s="1"/>
  <c r="O179" i="1" s="1"/>
  <c r="O180" i="1" s="1"/>
  <c r="O181" i="1" s="1"/>
  <c r="O182" i="1" s="1"/>
  <c r="O183" i="1" s="1"/>
  <c r="O184" i="1" s="1"/>
  <c r="O185" i="1" s="1"/>
  <c r="O186" i="1" s="1"/>
  <c r="O187" i="1" s="1"/>
  <c r="O188" i="1" s="1"/>
  <c r="O189" i="1" s="1"/>
  <c r="O190" i="1" s="1"/>
  <c r="O191" i="1" s="1"/>
  <c r="O192" i="1" s="1"/>
  <c r="O193" i="1" s="1"/>
  <c r="O194" i="1" s="1"/>
  <c r="O195" i="1" s="1"/>
  <c r="O196" i="1" s="1"/>
  <c r="O197" i="1" s="1"/>
  <c r="O198" i="1" s="1"/>
  <c r="O199" i="1" s="1"/>
  <c r="O200" i="1" s="1"/>
  <c r="O201" i="1" s="1"/>
  <c r="O202" i="1" s="1"/>
  <c r="O203" i="1" s="1"/>
  <c r="O204" i="1" s="1"/>
  <c r="O205" i="1" s="1"/>
  <c r="O206" i="1" s="1"/>
  <c r="O207" i="1" s="1"/>
  <c r="O208" i="1" s="1"/>
  <c r="O209" i="1" s="1"/>
  <c r="O210" i="1" s="1"/>
  <c r="O211" i="1" s="1"/>
  <c r="O212" i="1" s="1"/>
  <c r="O213" i="1" s="1"/>
  <c r="O214" i="1" s="1"/>
  <c r="O215" i="1" s="1"/>
  <c r="O216" i="1" s="1"/>
  <c r="O217" i="1" s="1"/>
  <c r="O218" i="1" s="1"/>
  <c r="O219" i="1" s="1"/>
  <c r="O220" i="1" s="1"/>
  <c r="O221" i="1" s="1"/>
  <c r="O222" i="1" s="1"/>
  <c r="O223" i="1" s="1"/>
  <c r="O224" i="1" s="1"/>
  <c r="O225" i="1" s="1"/>
  <c r="O226" i="1" s="1"/>
  <c r="O227" i="1" s="1"/>
  <c r="O228" i="1" s="1"/>
  <c r="O229" i="1" s="1"/>
  <c r="O230" i="1" s="1"/>
  <c r="O231" i="1" s="1"/>
  <c r="O232" i="1" s="1"/>
  <c r="O233" i="1" s="1"/>
  <c r="O234" i="1" s="1"/>
  <c r="O235" i="1" s="1"/>
  <c r="O236" i="1" s="1"/>
  <c r="O237" i="1" s="1"/>
  <c r="O238" i="1" s="1"/>
  <c r="O239" i="1" s="1"/>
  <c r="O240" i="1" s="1"/>
  <c r="O241" i="1" s="1"/>
  <c r="O242" i="1" s="1"/>
  <c r="O243" i="1" s="1"/>
  <c r="O244" i="1" s="1"/>
  <c r="O245" i="1" s="1"/>
  <c r="O246" i="1" s="1"/>
  <c r="O247" i="1" s="1"/>
  <c r="O248" i="1" s="1"/>
  <c r="O249" i="1" s="1"/>
  <c r="O250" i="1" s="1"/>
  <c r="O251" i="1" s="1"/>
  <c r="O252" i="1" s="1"/>
  <c r="O253" i="1" s="1"/>
  <c r="O254" i="1" s="1"/>
  <c r="O255" i="1" s="1"/>
  <c r="O256" i="1" s="1"/>
  <c r="O257" i="1" s="1"/>
  <c r="O258" i="1" s="1"/>
  <c r="O259" i="1" s="1"/>
  <c r="O260" i="1" s="1"/>
  <c r="O261" i="1" s="1"/>
  <c r="O262" i="1" s="1"/>
  <c r="O263" i="1" s="1"/>
  <c r="O264" i="1" s="1"/>
  <c r="O265" i="1" s="1"/>
  <c r="O266" i="1" s="1"/>
  <c r="O267" i="1" s="1"/>
  <c r="O268" i="1" s="1"/>
  <c r="O269" i="1" s="1"/>
  <c r="O270" i="1" s="1"/>
  <c r="O271" i="1" s="1"/>
  <c r="O272" i="1" s="1"/>
  <c r="O273" i="1" s="1"/>
  <c r="O274" i="1" s="1"/>
  <c r="O275" i="1" s="1"/>
  <c r="O276" i="1" s="1"/>
  <c r="O277" i="1" s="1"/>
  <c r="O278" i="1" s="1"/>
  <c r="O279" i="1" s="1"/>
  <c r="O280" i="1" s="1"/>
  <c r="O281" i="1" s="1"/>
  <c r="O282" i="1" s="1"/>
  <c r="O283" i="1" s="1"/>
  <c r="O284" i="1" s="1"/>
  <c r="O285" i="1" s="1"/>
  <c r="O286" i="1" s="1"/>
  <c r="O287" i="1" s="1"/>
  <c r="F2" i="1"/>
</calcChain>
</file>

<file path=xl/sharedStrings.xml><?xml version="1.0" encoding="utf-8"?>
<sst xmlns="http://schemas.openxmlformats.org/spreadsheetml/2006/main" count="932" uniqueCount="123">
  <si>
    <t>Category</t>
  </si>
  <si>
    <t>Product</t>
  </si>
  <si>
    <t>Sales</t>
  </si>
  <si>
    <t>Quarter</t>
  </si>
  <si>
    <t>Beverages</t>
  </si>
  <si>
    <t>Chai</t>
  </si>
  <si>
    <t>Qtr 1</t>
  </si>
  <si>
    <t>Qtr 2</t>
  </si>
  <si>
    <t>Qtr 3</t>
  </si>
  <si>
    <t>Qtr 4</t>
  </si>
  <si>
    <t>Chang</t>
  </si>
  <si>
    <t>Chartreuse verte</t>
  </si>
  <si>
    <t>Côte de Blaye</t>
  </si>
  <si>
    <t>Guaraná Fantástica</t>
  </si>
  <si>
    <t>Ipoh Coffee</t>
  </si>
  <si>
    <t>Lakkalikööri</t>
  </si>
  <si>
    <t>Laughing Lumberjack Lager</t>
  </si>
  <si>
    <t>Outback Lager</t>
  </si>
  <si>
    <t>Rhönbräu Klosterbier</t>
  </si>
  <si>
    <t>Sasquatch Ale</t>
  </si>
  <si>
    <t>Steeleye Stout</t>
  </si>
  <si>
    <t>Condiments</t>
  </si>
  <si>
    <t>Aniseed Syrup</t>
  </si>
  <si>
    <t>Chef Anton's Cajun Seasoning</t>
  </si>
  <si>
    <t>Chef Anton's Gumbo Mix</t>
  </si>
  <si>
    <t>Genen Shouyu</t>
  </si>
  <si>
    <t>Grandma's Boysenberry Spread</t>
  </si>
  <si>
    <t>Gula Malacca</t>
  </si>
  <si>
    <t>Louisiana Fiery Hot Pepper Sauce</t>
  </si>
  <si>
    <t>Louisiana Hot Spiced Okra</t>
  </si>
  <si>
    <t>Northwoods Cranberry Sauce</t>
  </si>
  <si>
    <t>Original Frankfurter grüne Soße</t>
  </si>
  <si>
    <t>Sirop d'érable</t>
  </si>
  <si>
    <t>Vegie-spread</t>
  </si>
  <si>
    <t>Confections</t>
  </si>
  <si>
    <t>Chocolade</t>
  </si>
  <si>
    <t>Gumbär Gummibärchen</t>
  </si>
  <si>
    <t>Maxilaku</t>
  </si>
  <si>
    <t>NuNuCa Nuß-Nougat-Creme</t>
  </si>
  <si>
    <t>Pavlova</t>
  </si>
  <si>
    <t>Schoggi Schokolade</t>
  </si>
  <si>
    <t>Scottish Longbreads</t>
  </si>
  <si>
    <t>Sir Rodney's Marmalade</t>
  </si>
  <si>
    <t>Sir Rodney's Scones</t>
  </si>
  <si>
    <t>Tarte au sucre</t>
  </si>
  <si>
    <t>Teatime Chocolate Biscuits</t>
  </si>
  <si>
    <t>Valkoinen suklaa</t>
  </si>
  <si>
    <t>Zaanse koeken</t>
  </si>
  <si>
    <t>Dairy Products</t>
  </si>
  <si>
    <t>Camembert Pierrot</t>
  </si>
  <si>
    <t>Fløtemysost</t>
  </si>
  <si>
    <t>Geitost</t>
  </si>
  <si>
    <t>Gorgonzola Telino</t>
  </si>
  <si>
    <t>Gudbrandsdalsost</t>
  </si>
  <si>
    <t>Mascarpone Fabioli</t>
  </si>
  <si>
    <t>Mozzarella di Giovanni</t>
  </si>
  <si>
    <t>Queso Cabrales</t>
  </si>
  <si>
    <t>Queso Manchego La Pastora</t>
  </si>
  <si>
    <t>Raclette Courdavault</t>
  </si>
  <si>
    <t>Grains/Cereals</t>
  </si>
  <si>
    <t>Filo Mix</t>
  </si>
  <si>
    <t>Gnocchi di nonna Alice</t>
  </si>
  <si>
    <t>Gustaf's Knäckebröd</t>
  </si>
  <si>
    <t>Ravioli Angelo</t>
  </si>
  <si>
    <t>Singaporean Hokkien Fried Mee</t>
  </si>
  <si>
    <t>Tunnbröd</t>
  </si>
  <si>
    <t>Wimmers gute Semmelknödel</t>
  </si>
  <si>
    <t>Meat/Poultry</t>
  </si>
  <si>
    <t>Alice Mutton</t>
  </si>
  <si>
    <t>Mishi Kobe Niku</t>
  </si>
  <si>
    <t>Pâté chinois</t>
  </si>
  <si>
    <t>Perth Pasties</t>
  </si>
  <si>
    <t>Thüringer Rostbratwurst</t>
  </si>
  <si>
    <t>Tourtière</t>
  </si>
  <si>
    <t>Produce</t>
  </si>
  <si>
    <t>Longlife Tofu</t>
  </si>
  <si>
    <t>Manjimup Dried Apples</t>
  </si>
  <si>
    <t>Rössle Sauerkraut</t>
  </si>
  <si>
    <t>Tofu</t>
  </si>
  <si>
    <t>Uncle Bob's Organic Dried Pears</t>
  </si>
  <si>
    <t>Seafood</t>
  </si>
  <si>
    <t>Boston Crab Meat</t>
  </si>
  <si>
    <t>Carnarvon Tigers</t>
  </si>
  <si>
    <t>Escargots de Bourgogne</t>
  </si>
  <si>
    <t>Gravad lax</t>
  </si>
  <si>
    <t>Ikura</t>
  </si>
  <si>
    <t>Inlagd Sill</t>
  </si>
  <si>
    <t>Jack's New England Clam Chowder</t>
  </si>
  <si>
    <t>Konbu</t>
  </si>
  <si>
    <t>Nord-Ost Matjeshering</t>
  </si>
  <si>
    <t>Röd Kaviar</t>
  </si>
  <si>
    <t>Røgede sild</t>
  </si>
  <si>
    <t>Spegesild</t>
  </si>
  <si>
    <t>Grand Total</t>
  </si>
  <si>
    <t>Sum of Sales</t>
  </si>
  <si>
    <t>Row Labels</t>
  </si>
  <si>
    <t>Mean</t>
  </si>
  <si>
    <t>Median</t>
  </si>
  <si>
    <t>Mode</t>
  </si>
  <si>
    <t>Sum</t>
  </si>
  <si>
    <t>Sumif</t>
  </si>
  <si>
    <t>Sumifs</t>
  </si>
  <si>
    <t>Count</t>
  </si>
  <si>
    <t>Countif</t>
  </si>
  <si>
    <t>Countifs</t>
  </si>
  <si>
    <t>Vlookup</t>
  </si>
  <si>
    <t>Hlookup</t>
  </si>
  <si>
    <t>IF</t>
  </si>
  <si>
    <t>IFS</t>
  </si>
  <si>
    <t>IFNA</t>
  </si>
  <si>
    <t>INDEX</t>
  </si>
  <si>
    <t xml:space="preserve"> DATE AND TIME </t>
  </si>
  <si>
    <t>TODAY</t>
  </si>
  <si>
    <t>DAY</t>
  </si>
  <si>
    <t>YEARS</t>
  </si>
  <si>
    <t>MONTHS</t>
  </si>
  <si>
    <t>HOUR</t>
  </si>
  <si>
    <t>MINUTE</t>
  </si>
  <si>
    <t>SECOND</t>
  </si>
  <si>
    <t>WEEKDAYS</t>
  </si>
  <si>
    <t>NOW</t>
  </si>
  <si>
    <t xml:space="preserve">STANDARD DEVIATION </t>
  </si>
  <si>
    <t>VARIENCE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</si>
</sst>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0"/>
      <name val="Arial"/>
    </font>
    <font>
      <sz val="10"/>
      <color theme="3"/>
      <name val="Arial"/>
      <family val="2"/>
    </font>
    <font>
      <b/>
      <sz val="12"/>
      <color rgb="FF002060"/>
      <name val="Arial"/>
      <family val="2"/>
    </font>
    <font>
      <sz val="12"/>
      <color rgb="FF002060"/>
      <name val="Arial"/>
      <family val="2"/>
    </font>
    <font>
      <sz val="10"/>
      <name val="Arial"/>
      <family val="2"/>
    </font>
    <font>
      <sz val="10"/>
      <color rgb="FFFF0000"/>
      <name val="Arial"/>
      <family val="2"/>
    </font>
  </fonts>
  <fills count="7">
    <fill>
      <patternFill patternType="none"/>
    </fill>
    <fill>
      <patternFill patternType="gray125"/>
    </fill>
    <fill>
      <patternFill patternType="solid">
        <fgColor indexed="54"/>
        <bgColor indexed="64"/>
      </patternFill>
    </fill>
    <fill>
      <patternFill patternType="solid">
        <fgColor indexed="56"/>
        <bgColor indexed="64"/>
      </patternFill>
    </fill>
    <fill>
      <patternFill patternType="solid">
        <fgColor indexed="8"/>
        <bgColor indexed="64"/>
      </patternFill>
    </fill>
    <fill>
      <patternFill patternType="solid">
        <fgColor indexed="16"/>
        <bgColor indexed="64"/>
      </patternFill>
    </fill>
    <fill>
      <patternFill patternType="solid">
        <fgColor rgb="FF00B0F0"/>
        <bgColor indexed="64"/>
      </patternFill>
    </fill>
  </fills>
  <borders count="2">
    <border>
      <left/>
      <right/>
      <top/>
      <bottom/>
      <diagonal/>
    </border>
    <border>
      <left style="thin">
        <color indexed="55"/>
      </left>
      <right style="thin">
        <color indexed="55"/>
      </right>
      <top style="thin">
        <color indexed="55"/>
      </top>
      <bottom style="thin">
        <color indexed="55"/>
      </bottom>
      <diagonal/>
    </border>
  </borders>
  <cellStyleXfs count="1">
    <xf numFmtId="0" fontId="0" fillId="0" borderId="0"/>
  </cellStyleXfs>
  <cellXfs count="21">
    <xf numFmtId="0" fontId="0" fillId="0" borderId="0" xfId="0"/>
    <xf numFmtId="164" fontId="0" fillId="0" borderId="0" xfId="0" applyNumberFormat="1"/>
    <xf numFmtId="0" fontId="0" fillId="0" borderId="1" xfId="0" applyBorder="1"/>
    <xf numFmtId="164" fontId="0" fillId="0" borderId="1" xfId="0" applyNumberFormat="1" applyBorder="1"/>
    <xf numFmtId="0" fontId="0" fillId="5" borderId="1" xfId="0" applyFill="1" applyBorder="1"/>
    <xf numFmtId="164" fontId="0" fillId="5" borderId="1" xfId="0" applyNumberFormat="1" applyFill="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64" fontId="1" fillId="0" borderId="0" xfId="0" applyNumberFormat="1" applyFont="1"/>
    <xf numFmtId="0" fontId="2" fillId="2" borderId="1" xfId="0" applyFont="1" applyFill="1" applyBorder="1"/>
    <xf numFmtId="0" fontId="2" fillId="3" borderId="1" xfId="0" applyFont="1" applyFill="1" applyBorder="1"/>
    <xf numFmtId="164" fontId="2" fillId="4" borderId="1" xfId="0" applyNumberFormat="1" applyFont="1" applyFill="1" applyBorder="1"/>
    <xf numFmtId="0" fontId="3" fillId="0" borderId="0" xfId="0" applyFont="1"/>
    <xf numFmtId="0" fontId="4" fillId="0" borderId="0" xfId="0" applyFont="1"/>
    <xf numFmtId="0" fontId="3" fillId="0" borderId="0" xfId="0" applyFont="1" applyAlignment="1">
      <alignment horizontal="center"/>
    </xf>
    <xf numFmtId="14" fontId="0" fillId="0" borderId="0" xfId="0" applyNumberFormat="1"/>
    <xf numFmtId="22" fontId="0" fillId="0" borderId="0" xfId="0" applyNumberFormat="1"/>
    <xf numFmtId="0" fontId="5" fillId="6" borderId="0" xfId="0" applyFont="1" applyFill="1"/>
    <xf numFmtId="0" fontId="3" fillId="0" borderId="0" xfId="0" applyFont="1" applyFill="1" applyBorder="1"/>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2481BA"/>
      <rgbColor rgb="00FFFFFF"/>
      <rgbColor rgb="00FF0000"/>
      <rgbColor rgb="0000FF00"/>
      <rgbColor rgb="000000FF"/>
      <rgbColor rgb="00FFFF00"/>
      <rgbColor rgb="00FF00FF"/>
      <rgbColor rgb="0000FFFF"/>
      <rgbColor rgb="00DEE6F2"/>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33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[Products_PivotTable.xlsx]PIVOTCHART!PivotTable1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PIVOTCHART!$B$3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trendline>
            <c:spPr>
              <a:ln w="19050" cap="rnd">
                <a:solidFill>
                  <a:schemeClr val="accent1"/>
                </a:solidFill>
              </a:ln>
              <a:effectLst/>
            </c:spPr>
            <c:trendlineType val="linear"/>
            <c:dispRSqr val="0"/>
            <c:dispEq val="0"/>
          </c:trendline>
          <c:cat>
            <c:multiLvlStrRef>
              <c:f>PIVOTCHART!$A$4:$A$44</c:f>
              <c:multiLvlStrCache>
                <c:ptCount val="32"/>
                <c:lvl>
                  <c:pt idx="0">
                    <c:v>Qtr 1</c:v>
                  </c:pt>
                  <c:pt idx="1">
                    <c:v>Qtr 2</c:v>
                  </c:pt>
                  <c:pt idx="2">
                    <c:v>Qtr 3</c:v>
                  </c:pt>
                  <c:pt idx="3">
                    <c:v>Qtr 4</c:v>
                  </c:pt>
                  <c:pt idx="4">
                    <c:v>Qtr 1</c:v>
                  </c:pt>
                  <c:pt idx="5">
                    <c:v>Qtr 2</c:v>
                  </c:pt>
                  <c:pt idx="6">
                    <c:v>Qtr 3</c:v>
                  </c:pt>
                  <c:pt idx="7">
                    <c:v>Qtr 4</c:v>
                  </c:pt>
                  <c:pt idx="8">
                    <c:v>Qtr 1</c:v>
                  </c:pt>
                  <c:pt idx="9">
                    <c:v>Qtr 2</c:v>
                  </c:pt>
                  <c:pt idx="10">
                    <c:v>Qtr 3</c:v>
                  </c:pt>
                  <c:pt idx="11">
                    <c:v>Qtr 4</c:v>
                  </c:pt>
                  <c:pt idx="12">
                    <c:v>Qtr 1</c:v>
                  </c:pt>
                  <c:pt idx="13">
                    <c:v>Qtr 2</c:v>
                  </c:pt>
                  <c:pt idx="14">
                    <c:v>Qtr 3</c:v>
                  </c:pt>
                  <c:pt idx="15">
                    <c:v>Qtr 4</c:v>
                  </c:pt>
                  <c:pt idx="16">
                    <c:v>Qtr 1</c:v>
                  </c:pt>
                  <c:pt idx="17">
                    <c:v>Qtr 2</c:v>
                  </c:pt>
                  <c:pt idx="18">
                    <c:v>Qtr 3</c:v>
                  </c:pt>
                  <c:pt idx="19">
                    <c:v>Qtr 4</c:v>
                  </c:pt>
                  <c:pt idx="20">
                    <c:v>Qtr 1</c:v>
                  </c:pt>
                  <c:pt idx="21">
                    <c:v>Qtr 2</c:v>
                  </c:pt>
                  <c:pt idx="22">
                    <c:v>Qtr 3</c:v>
                  </c:pt>
                  <c:pt idx="23">
                    <c:v>Qtr 4</c:v>
                  </c:pt>
                  <c:pt idx="24">
                    <c:v>Qtr 1</c:v>
                  </c:pt>
                  <c:pt idx="25">
                    <c:v>Qtr 2</c:v>
                  </c:pt>
                  <c:pt idx="26">
                    <c:v>Qtr 3</c:v>
                  </c:pt>
                  <c:pt idx="27">
                    <c:v>Qtr 4</c:v>
                  </c:pt>
                  <c:pt idx="28">
                    <c:v>Qtr 1</c:v>
                  </c:pt>
                  <c:pt idx="29">
                    <c:v>Qtr 2</c:v>
                  </c:pt>
                  <c:pt idx="30">
                    <c:v>Qtr 3</c:v>
                  </c:pt>
                  <c:pt idx="31">
                    <c:v>Qtr 4</c:v>
                  </c:pt>
                </c:lvl>
                <c:lvl>
                  <c:pt idx="0">
                    <c:v>Beverages</c:v>
                  </c:pt>
                  <c:pt idx="4">
                    <c:v>Condiments</c:v>
                  </c:pt>
                  <c:pt idx="8">
                    <c:v>Confections</c:v>
                  </c:pt>
                  <c:pt idx="12">
                    <c:v>Dairy Products</c:v>
                  </c:pt>
                  <c:pt idx="16">
                    <c:v>Grains/Cereals</c:v>
                  </c:pt>
                  <c:pt idx="20">
                    <c:v>Meat/Poultry</c:v>
                  </c:pt>
                  <c:pt idx="24">
                    <c:v>Produce</c:v>
                  </c:pt>
                  <c:pt idx="28">
                    <c:v>Seafood</c:v>
                  </c:pt>
                </c:lvl>
              </c:multiLvlStrCache>
            </c:multiLvlStrRef>
          </c:cat>
          <c:val>
            <c:numRef>
              <c:f>PIVOTCHART!$B$4:$B$44</c:f>
              <c:numCache>
                <c:formatCode>General</c:formatCode>
                <c:ptCount val="32"/>
                <c:pt idx="0">
                  <c:v>35858.199999999997</c:v>
                </c:pt>
                <c:pt idx="1">
                  <c:v>25466.949999999997</c:v>
                </c:pt>
                <c:pt idx="2">
                  <c:v>20845.09</c:v>
                </c:pt>
                <c:pt idx="3">
                  <c:v>19904.05</c:v>
                </c:pt>
                <c:pt idx="4">
                  <c:v>11922.16</c:v>
                </c:pt>
                <c:pt idx="5">
                  <c:v>13347.27</c:v>
                </c:pt>
                <c:pt idx="6">
                  <c:v>14001.949999999999</c:v>
                </c:pt>
                <c:pt idx="7">
                  <c:v>16006.18</c:v>
                </c:pt>
                <c:pt idx="8">
                  <c:v>21082.75</c:v>
                </c:pt>
                <c:pt idx="9">
                  <c:v>22065.51</c:v>
                </c:pt>
                <c:pt idx="10">
                  <c:v>17964.859999999997</c:v>
                </c:pt>
                <c:pt idx="11">
                  <c:v>19780.990000000002</c:v>
                </c:pt>
                <c:pt idx="12">
                  <c:v>24118.720000000001</c:v>
                </c:pt>
                <c:pt idx="13">
                  <c:v>27254.120000000003</c:v>
                </c:pt>
                <c:pt idx="14">
                  <c:v>28627.539999999997</c:v>
                </c:pt>
                <c:pt idx="15">
                  <c:v>34749.369999999995</c:v>
                </c:pt>
                <c:pt idx="16">
                  <c:v>12697.100000000002</c:v>
                </c:pt>
                <c:pt idx="17">
                  <c:v>14629.3</c:v>
                </c:pt>
                <c:pt idx="18">
                  <c:v>15310.720000000001</c:v>
                </c:pt>
                <c:pt idx="19">
                  <c:v>13311.7</c:v>
                </c:pt>
                <c:pt idx="20">
                  <c:v>21598.149999999998</c:v>
                </c:pt>
                <c:pt idx="21">
                  <c:v>13694.55</c:v>
                </c:pt>
                <c:pt idx="22">
                  <c:v>15843.51</c:v>
                </c:pt>
                <c:pt idx="23">
                  <c:v>30201.85</c:v>
                </c:pt>
                <c:pt idx="24">
                  <c:v>8980.74</c:v>
                </c:pt>
                <c:pt idx="25">
                  <c:v>15583.66</c:v>
                </c:pt>
                <c:pt idx="26">
                  <c:v>8302.9700000000012</c:v>
                </c:pt>
                <c:pt idx="27">
                  <c:v>20152.61</c:v>
                </c:pt>
                <c:pt idx="28">
                  <c:v>7445.409999999998</c:v>
                </c:pt>
                <c:pt idx="29">
                  <c:v>13613.41</c:v>
                </c:pt>
                <c:pt idx="30">
                  <c:v>23423.57</c:v>
                </c:pt>
                <c:pt idx="31">
                  <c:v>21061.8</c:v>
                </c:pt>
              </c:numCache>
            </c:numRef>
          </c:val>
          <c:extLst>
            <c:ext xmlns:c16="http://schemas.microsoft.com/office/drawing/2014/chart" uri="{C3380CC4-5D6E-409C-BE32-E72D297353CC}">
              <c16:uniqueId val="{00000000-2A35-49A6-AF67-CE7A2B2A5AE4}"/>
            </c:ext>
          </c:extLst>
        </c:ser>
        <c:dLbls>
          <c:showLegendKey val="0"/>
          <c:showVal val="0"/>
          <c:showCatName val="0"/>
          <c:showSerName val="0"/>
          <c:showPercent val="0"/>
          <c:showBubbleSize val="0"/>
        </c:dLbls>
        <c:gapWidth val="100"/>
        <c:overlap val="-24"/>
        <c:axId val="457622904"/>
        <c:axId val="457621592"/>
      </c:barChart>
      <c:catAx>
        <c:axId val="4576229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7621592"/>
        <c:crosses val="autoZero"/>
        <c:auto val="1"/>
        <c:lblAlgn val="ctr"/>
        <c:lblOffset val="100"/>
        <c:noMultiLvlLbl val="0"/>
      </c:catAx>
      <c:valAx>
        <c:axId val="4576215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7622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6"/>
          </a:solidFill>
          <a:ln>
            <a:noFill/>
          </a:ln>
          <a:effectLst/>
          <a:scene3d>
            <a:camera prst="orthographicFront">
              <a:rot lat="0" lon="0" rev="0"/>
            </a:camera>
            <a:lightRig rig="threePt" dir="t">
              <a:rot lat="0" lon="0" rev="12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rot lat="0" lon="0" rev="0"/>
            </a:camera>
            <a:lightRig rig="threePt" dir="t">
              <a:rot lat="0" lon="0" rev="12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15635647781868"/>
          <c:y val="0.25185375924863418"/>
          <c:w val="0.74703193350831132"/>
          <c:h val="0.44661745406824149"/>
        </c:manualLayout>
      </c:layout>
      <c:line3DChart>
        <c:grouping val="standard"/>
        <c:varyColors val="0"/>
        <c:ser>
          <c:idx val="0"/>
          <c:order val="0"/>
          <c:tx>
            <c:v>Total</c:v>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25400">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Lit>
              <c:ptCount val="32"/>
              <c:pt idx="0">
                <c:v>Beverages Qtr 1</c:v>
              </c:pt>
              <c:pt idx="1">
                <c:v>Beverages Qtr 2</c:v>
              </c:pt>
              <c:pt idx="2">
                <c:v>Beverages Qtr 3</c:v>
              </c:pt>
              <c:pt idx="3">
                <c:v>Beverages Qtr 4</c:v>
              </c:pt>
              <c:pt idx="4">
                <c:v>Condiments Qtr 1</c:v>
              </c:pt>
              <c:pt idx="5">
                <c:v>Condiments Qtr 2</c:v>
              </c:pt>
              <c:pt idx="6">
                <c:v>Condiments Qtr 3</c:v>
              </c:pt>
              <c:pt idx="7">
                <c:v>Condiments Qtr 4</c:v>
              </c:pt>
              <c:pt idx="8">
                <c:v>Confections Qtr 1</c:v>
              </c:pt>
              <c:pt idx="9">
                <c:v>Confections Qtr 2</c:v>
              </c:pt>
              <c:pt idx="10">
                <c:v>Confections Qtr 3</c:v>
              </c:pt>
              <c:pt idx="11">
                <c:v>Confections Qtr 4</c:v>
              </c:pt>
              <c:pt idx="12">
                <c:v>Dairy Products Qtr 1</c:v>
              </c:pt>
              <c:pt idx="13">
                <c:v>Dairy Products Qtr 2</c:v>
              </c:pt>
              <c:pt idx="14">
                <c:v>Dairy Products Qtr 3</c:v>
              </c:pt>
              <c:pt idx="15">
                <c:v>Dairy Products Qtr 4</c:v>
              </c:pt>
              <c:pt idx="16">
                <c:v>Grains/Cereals Qtr 1</c:v>
              </c:pt>
              <c:pt idx="17">
                <c:v>Grains/Cereals Qtr 2</c:v>
              </c:pt>
              <c:pt idx="18">
                <c:v>Grains/Cereals Qtr 3</c:v>
              </c:pt>
              <c:pt idx="19">
                <c:v>Grains/Cereals Qtr 4</c:v>
              </c:pt>
              <c:pt idx="20">
                <c:v>Meat/Poultry Qtr 1</c:v>
              </c:pt>
              <c:pt idx="21">
                <c:v>Meat/Poultry Qtr 2</c:v>
              </c:pt>
              <c:pt idx="22">
                <c:v>Meat/Poultry Qtr 3</c:v>
              </c:pt>
              <c:pt idx="23">
                <c:v>Meat/Poultry Qtr 4</c:v>
              </c:pt>
              <c:pt idx="24">
                <c:v>Produce Qtr 1</c:v>
              </c:pt>
              <c:pt idx="25">
                <c:v>Produce Qtr 2</c:v>
              </c:pt>
              <c:pt idx="26">
                <c:v>Produce Qtr 3</c:v>
              </c:pt>
              <c:pt idx="27">
                <c:v>Produce Qtr 4</c:v>
              </c:pt>
              <c:pt idx="28">
                <c:v>Seafood Qtr 1</c:v>
              </c:pt>
              <c:pt idx="29">
                <c:v>Seafood Qtr 2</c:v>
              </c:pt>
              <c:pt idx="30">
                <c:v>Seafood Qtr 3</c:v>
              </c:pt>
              <c:pt idx="31">
                <c:v>Seafood Qtr 4</c:v>
              </c:pt>
            </c:strLit>
          </c:cat>
          <c:val>
            <c:numLit>
              <c:formatCode>General</c:formatCode>
              <c:ptCount val="32"/>
              <c:pt idx="0">
                <c:v>35858.199999999997</c:v>
              </c:pt>
              <c:pt idx="1">
                <c:v>25466.949999999997</c:v>
              </c:pt>
              <c:pt idx="2">
                <c:v>20845.09</c:v>
              </c:pt>
              <c:pt idx="3">
                <c:v>19904.05</c:v>
              </c:pt>
              <c:pt idx="4">
                <c:v>11922.16</c:v>
              </c:pt>
              <c:pt idx="5">
                <c:v>13347.27</c:v>
              </c:pt>
              <c:pt idx="6">
                <c:v>14001.949999999999</c:v>
              </c:pt>
              <c:pt idx="7">
                <c:v>16006.18</c:v>
              </c:pt>
              <c:pt idx="8">
                <c:v>21082.75</c:v>
              </c:pt>
              <c:pt idx="9">
                <c:v>22065.51</c:v>
              </c:pt>
              <c:pt idx="10">
                <c:v>17964.859999999997</c:v>
              </c:pt>
              <c:pt idx="11">
                <c:v>19780.990000000002</c:v>
              </c:pt>
              <c:pt idx="12">
                <c:v>24118.720000000001</c:v>
              </c:pt>
              <c:pt idx="13">
                <c:v>27254.120000000003</c:v>
              </c:pt>
              <c:pt idx="14">
                <c:v>28627.539999999997</c:v>
              </c:pt>
              <c:pt idx="15">
                <c:v>34749.369999999995</c:v>
              </c:pt>
              <c:pt idx="16">
                <c:v>12697.100000000002</c:v>
              </c:pt>
              <c:pt idx="17">
                <c:v>14629.3</c:v>
              </c:pt>
              <c:pt idx="18">
                <c:v>15310.720000000001</c:v>
              </c:pt>
              <c:pt idx="19">
                <c:v>13311.7</c:v>
              </c:pt>
              <c:pt idx="20">
                <c:v>21598.149999999998</c:v>
              </c:pt>
              <c:pt idx="21">
                <c:v>13694.55</c:v>
              </c:pt>
              <c:pt idx="22">
                <c:v>15843.51</c:v>
              </c:pt>
              <c:pt idx="23">
                <c:v>30201.85</c:v>
              </c:pt>
              <c:pt idx="24">
                <c:v>8980.74</c:v>
              </c:pt>
              <c:pt idx="25">
                <c:v>15583.66</c:v>
              </c:pt>
              <c:pt idx="26">
                <c:v>8302.9700000000012</c:v>
              </c:pt>
              <c:pt idx="27">
                <c:v>20152.61</c:v>
              </c:pt>
              <c:pt idx="28">
                <c:v>7445.409999999998</c:v>
              </c:pt>
              <c:pt idx="29">
                <c:v>13613.41</c:v>
              </c:pt>
              <c:pt idx="30">
                <c:v>23423.57</c:v>
              </c:pt>
              <c:pt idx="31">
                <c:v>21061.8</c:v>
              </c:pt>
            </c:numLit>
          </c:val>
          <c:smooth val="0"/>
          <c:extLst>
            <c:ext xmlns:c16="http://schemas.microsoft.com/office/drawing/2014/chart" uri="{C3380CC4-5D6E-409C-BE32-E72D297353CC}">
              <c16:uniqueId val="{00000000-CB51-43B0-BE7A-33760CCBF758}"/>
            </c:ext>
          </c:extLst>
        </c:ser>
        <c:dLbls>
          <c:showLegendKey val="0"/>
          <c:showVal val="0"/>
          <c:showCatName val="0"/>
          <c:showSerName val="0"/>
          <c:showPercent val="0"/>
          <c:showBubbleSize val="0"/>
        </c:dLbls>
        <c:axId val="606590496"/>
        <c:axId val="606597056"/>
        <c:axId val="521581856"/>
      </c:line3DChart>
      <c:catAx>
        <c:axId val="606590496"/>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6597056"/>
        <c:crosses val="autoZero"/>
        <c:auto val="1"/>
        <c:lblAlgn val="ctr"/>
        <c:lblOffset val="100"/>
        <c:noMultiLvlLbl val="0"/>
      </c:catAx>
      <c:valAx>
        <c:axId val="60659705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6590496"/>
        <c:crosses val="autoZero"/>
        <c:crossBetween val="between"/>
      </c:valAx>
      <c:serAx>
        <c:axId val="521581856"/>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6597056"/>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WISE</a:t>
            </a:r>
          </a:p>
          <a:p>
            <a:pPr>
              <a:defRPr/>
            </a:pPr>
            <a:endParaRPr lang="en-US"/>
          </a:p>
        </c:rich>
      </c:tx>
      <c:layout>
        <c:manualLayout>
          <c:xMode val="edge"/>
          <c:yMode val="edge"/>
          <c:x val="0.42861111111111116"/>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3"/>
          </a:solidFill>
          <a:ln>
            <a:noFill/>
          </a:ln>
          <a:effectLst/>
          <a:scene3d>
            <a:camera prst="orthographicFront">
              <a:rot lat="0" lon="0" rev="0"/>
            </a:camera>
            <a:lightRig rig="threePt" dir="t">
              <a:rot lat="0" lon="0" rev="12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scene3d>
            <a:camera prst="orthographicFront">
              <a:rot lat="0" lon="0" rev="0"/>
            </a:camera>
            <a:lightRig rig="threePt" dir="t">
              <a:rot lat="0" lon="0" rev="12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Total</c:v>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77"/>
              <c:pt idx="0">
                <c:v>Alice Mutton</c:v>
              </c:pt>
              <c:pt idx="1">
                <c:v>Aniseed Syrup</c:v>
              </c:pt>
              <c:pt idx="2">
                <c:v>Boston Crab Meat</c:v>
              </c:pt>
              <c:pt idx="3">
                <c:v>Camembert Pierrot</c:v>
              </c:pt>
              <c:pt idx="4">
                <c:v>Carnarvon Tigers</c:v>
              </c:pt>
              <c:pt idx="5">
                <c:v>Chai</c:v>
              </c:pt>
              <c:pt idx="6">
                <c:v>Chang</c:v>
              </c:pt>
              <c:pt idx="7">
                <c:v>Chartreuse verte</c:v>
              </c:pt>
              <c:pt idx="8">
                <c:v>Chef Anton's Cajun Seasoning</c:v>
              </c:pt>
              <c:pt idx="9">
                <c:v>Chef Anton's Gumbo Mix</c:v>
              </c:pt>
              <c:pt idx="10">
                <c:v>Chocolade</c:v>
              </c:pt>
              <c:pt idx="11">
                <c:v>Côte de Blaye</c:v>
              </c:pt>
              <c:pt idx="12">
                <c:v>Escargots de Bourgogne</c:v>
              </c:pt>
              <c:pt idx="13">
                <c:v>Filo Mix</c:v>
              </c:pt>
              <c:pt idx="14">
                <c:v>Fløtemysost</c:v>
              </c:pt>
              <c:pt idx="15">
                <c:v>Geitost</c:v>
              </c:pt>
              <c:pt idx="16">
                <c:v>Genen Shouyu</c:v>
              </c:pt>
              <c:pt idx="17">
                <c:v>Gnocchi di nonna Alice</c:v>
              </c:pt>
              <c:pt idx="18">
                <c:v>Gorgonzola Telino</c:v>
              </c:pt>
              <c:pt idx="19">
                <c:v>Grandma's Boysenberry Spread</c:v>
              </c:pt>
              <c:pt idx="20">
                <c:v>Gravad lax</c:v>
              </c:pt>
              <c:pt idx="21">
                <c:v>Guaraná Fantástica</c:v>
              </c:pt>
              <c:pt idx="22">
                <c:v>Gudbrandsdalsost</c:v>
              </c:pt>
              <c:pt idx="23">
                <c:v>Gula Malacca</c:v>
              </c:pt>
              <c:pt idx="24">
                <c:v>Gumbär Gummibärchen</c:v>
              </c:pt>
              <c:pt idx="25">
                <c:v>Gustaf's Knäckebröd</c:v>
              </c:pt>
              <c:pt idx="26">
                <c:v>Ikura</c:v>
              </c:pt>
              <c:pt idx="27">
                <c:v>Inlagd Sill</c:v>
              </c:pt>
              <c:pt idx="28">
                <c:v>Ipoh Coffee</c:v>
              </c:pt>
              <c:pt idx="29">
                <c:v>Jack's New England Clam Chowder</c:v>
              </c:pt>
              <c:pt idx="30">
                <c:v>Konbu</c:v>
              </c:pt>
              <c:pt idx="31">
                <c:v>Lakkalikööri</c:v>
              </c:pt>
              <c:pt idx="32">
                <c:v>Laughing Lumberjack Lager</c:v>
              </c:pt>
              <c:pt idx="33">
                <c:v>Longlife Tofu</c:v>
              </c:pt>
              <c:pt idx="34">
                <c:v>Louisiana Fiery Hot Pepper Sauce</c:v>
              </c:pt>
              <c:pt idx="35">
                <c:v>Louisiana Hot Spiced Okra</c:v>
              </c:pt>
              <c:pt idx="36">
                <c:v>Manjimup Dried Apples</c:v>
              </c:pt>
              <c:pt idx="37">
                <c:v>Mascarpone Fabioli</c:v>
              </c:pt>
              <c:pt idx="38">
                <c:v>Maxilaku</c:v>
              </c:pt>
              <c:pt idx="39">
                <c:v>Mishi Kobe Niku</c:v>
              </c:pt>
              <c:pt idx="40">
                <c:v>Mozzarella di Giovanni</c:v>
              </c:pt>
              <c:pt idx="41">
                <c:v>Nord-Ost Matjeshering</c:v>
              </c:pt>
              <c:pt idx="42">
                <c:v>Northwoods Cranberry Sauce</c:v>
              </c:pt>
              <c:pt idx="43">
                <c:v>NuNuCa Nuß-Nougat-Creme</c:v>
              </c:pt>
              <c:pt idx="44">
                <c:v>Original Frankfurter grüne Soße</c:v>
              </c:pt>
              <c:pt idx="45">
                <c:v>Outback Lager</c:v>
              </c:pt>
              <c:pt idx="46">
                <c:v>Pâté chinois</c:v>
              </c:pt>
              <c:pt idx="47">
                <c:v>Pavlova</c:v>
              </c:pt>
              <c:pt idx="48">
                <c:v>Perth Pasties</c:v>
              </c:pt>
              <c:pt idx="49">
                <c:v>Queso Cabrales</c:v>
              </c:pt>
              <c:pt idx="50">
                <c:v>Queso Manchego La Pastora</c:v>
              </c:pt>
              <c:pt idx="51">
                <c:v>Raclette Courdavault</c:v>
              </c:pt>
              <c:pt idx="52">
                <c:v>Ravioli Angelo</c:v>
              </c:pt>
              <c:pt idx="53">
                <c:v>Rhönbräu Klosterbier</c:v>
              </c:pt>
              <c:pt idx="54">
                <c:v>Röd Kaviar</c:v>
              </c:pt>
              <c:pt idx="55">
                <c:v>Røgede sild</c:v>
              </c:pt>
              <c:pt idx="56">
                <c:v>Rössle Sauerkraut</c:v>
              </c:pt>
              <c:pt idx="57">
                <c:v>Sasquatch Ale</c:v>
              </c:pt>
              <c:pt idx="58">
                <c:v>Schoggi Schokolade</c:v>
              </c:pt>
              <c:pt idx="59">
                <c:v>Scottish Longbreads</c:v>
              </c:pt>
              <c:pt idx="60">
                <c:v>Singaporean Hokkien Fried Mee</c:v>
              </c:pt>
              <c:pt idx="61">
                <c:v>Sir Rodney's Marmalade</c:v>
              </c:pt>
              <c:pt idx="62">
                <c:v>Sir Rodney's Scones</c:v>
              </c:pt>
              <c:pt idx="63">
                <c:v>Sirop d'érable</c:v>
              </c:pt>
              <c:pt idx="64">
                <c:v>Spegesild</c:v>
              </c:pt>
              <c:pt idx="65">
                <c:v>Steeleye Stout</c:v>
              </c:pt>
              <c:pt idx="66">
                <c:v>Tarte au sucre</c:v>
              </c:pt>
              <c:pt idx="67">
                <c:v>Teatime Chocolate Biscuits</c:v>
              </c:pt>
              <c:pt idx="68">
                <c:v>Thüringer Rostbratwurst</c:v>
              </c:pt>
              <c:pt idx="69">
                <c:v>Tofu</c:v>
              </c:pt>
              <c:pt idx="70">
                <c:v>Tourtière</c:v>
              </c:pt>
              <c:pt idx="71">
                <c:v>Tunnbröd</c:v>
              </c:pt>
              <c:pt idx="72">
                <c:v>Uncle Bob's Organic Dried Pears</c:v>
              </c:pt>
              <c:pt idx="73">
                <c:v>Valkoinen suklaa</c:v>
              </c:pt>
              <c:pt idx="74">
                <c:v>Vegie-spread</c:v>
              </c:pt>
              <c:pt idx="75">
                <c:v>Wimmers gute Semmelknödel</c:v>
              </c:pt>
              <c:pt idx="76">
                <c:v>Zaanse koeken</c:v>
              </c:pt>
            </c:strLit>
          </c:cat>
          <c:val>
            <c:numLit>
              <c:formatCode>General</c:formatCode>
              <c:ptCount val="77"/>
              <c:pt idx="0">
                <c:v>9118.174920525229</c:v>
              </c:pt>
              <c:pt idx="1">
                <c:v>8487.0148238353395</c:v>
              </c:pt>
              <c:pt idx="2">
                <c:v>5728.6327840867143</c:v>
              </c:pt>
              <c:pt idx="3">
                <c:v>9597.7161273600868</c:v>
              </c:pt>
              <c:pt idx="4">
                <c:v>5224.8563538560284</c:v>
              </c:pt>
              <c:pt idx="5">
                <c:v>8542.5672406586127</c:v>
              </c:pt>
              <c:pt idx="6">
                <c:v>8574.5816759922345</c:v>
              </c:pt>
              <c:pt idx="7">
                <c:v>8622.4959711357005</c:v>
              </c:pt>
              <c:pt idx="8">
                <c:v>8581.0270086004421</c:v>
              </c:pt>
              <c:pt idx="9">
                <c:v>4316.9891985744134</c:v>
              </c:pt>
              <c:pt idx="10">
                <c:v>9039.6029133825705</c:v>
              </c:pt>
              <c:pt idx="11">
                <c:v>8298.1335282758009</c:v>
              </c:pt>
              <c:pt idx="12">
                <c:v>3263.4374092664088</c:v>
              </c:pt>
              <c:pt idx="13">
                <c:v>8997.4549916339292</c:v>
              </c:pt>
              <c:pt idx="14">
                <c:v>9379.9739717065295</c:v>
              </c:pt>
              <c:pt idx="15">
                <c:v>9476.1789857340791</c:v>
              </c:pt>
              <c:pt idx="16">
                <c:v>4351.8413751661283</c:v>
              </c:pt>
              <c:pt idx="17">
                <c:v>8836.1836397657062</c:v>
              </c:pt>
              <c:pt idx="18">
                <c:v>9671.6552750308329</c:v>
              </c:pt>
              <c:pt idx="19">
                <c:v>4370.2033242522593</c:v>
              </c:pt>
              <c:pt idx="20">
                <c:v>2246.2333868092692</c:v>
              </c:pt>
              <c:pt idx="21">
                <c:v>8122.226454266889</c:v>
              </c:pt>
              <c:pt idx="22">
                <c:v>9687.3186284084622</c:v>
              </c:pt>
              <c:pt idx="23">
                <c:v>8781.1508969301176</c:v>
              </c:pt>
              <c:pt idx="24">
                <c:v>9110.1994368107571</c:v>
              </c:pt>
              <c:pt idx="25">
                <c:v>8339.5614778533945</c:v>
              </c:pt>
              <c:pt idx="26">
                <c:v>4584.1179287634404</c:v>
              </c:pt>
              <c:pt idx="27">
                <c:v>3967.6637461945465</c:v>
              </c:pt>
              <c:pt idx="28">
                <c:v>8177.3949919555616</c:v>
              </c:pt>
              <c:pt idx="29">
                <c:v>3619.557368482966</c:v>
              </c:pt>
              <c:pt idx="30">
                <c:v>3575.6488546611627</c:v>
              </c:pt>
              <c:pt idx="31">
                <c:v>8148.9451609880371</c:v>
              </c:pt>
              <c:pt idx="32">
                <c:v>6127.4472695874501</c:v>
              </c:pt>
              <c:pt idx="33">
                <c:v>5633.2761777553751</c:v>
              </c:pt>
              <c:pt idx="34">
                <c:v>8822.9279408410875</c:v>
              </c:pt>
              <c:pt idx="35">
                <c:v>6617.4509049670305</c:v>
              </c:pt>
              <c:pt idx="36">
                <c:v>7523.334891947954</c:v>
              </c:pt>
              <c:pt idx="37">
                <c:v>4781.0892116655314</c:v>
              </c:pt>
              <c:pt idx="38">
                <c:v>6839.2849732949817</c:v>
              </c:pt>
              <c:pt idx="39">
                <c:v>6656.9798137083126</c:v>
              </c:pt>
              <c:pt idx="40">
                <c:v>9596.8624151238546</c:v>
              </c:pt>
              <c:pt idx="41">
                <c:v>3818.289494047619</c:v>
              </c:pt>
              <c:pt idx="42">
                <c:v>4438.2630419474026</c:v>
              </c:pt>
              <c:pt idx="43">
                <c:v>6912.9477682533761</c:v>
              </c:pt>
              <c:pt idx="44">
                <c:v>8898.0617312380054</c:v>
              </c:pt>
              <c:pt idx="45">
                <c:v>8249.8574268599295</c:v>
              </c:pt>
              <c:pt idx="46">
                <c:v>8724.802971583269</c:v>
              </c:pt>
              <c:pt idx="47">
                <c:v>9300.8442858942435</c:v>
              </c:pt>
              <c:pt idx="48">
                <c:v>8711.8189951285076</c:v>
              </c:pt>
              <c:pt idx="49">
                <c:v>9583.9803257201802</c:v>
              </c:pt>
              <c:pt idx="50">
                <c:v>9760.865868462537</c:v>
              </c:pt>
              <c:pt idx="51">
                <c:v>9449.5329732918235</c:v>
              </c:pt>
              <c:pt idx="52">
                <c:v>8528.1810179671029</c:v>
              </c:pt>
              <c:pt idx="53">
                <c:v>8295.2913050610805</c:v>
              </c:pt>
              <c:pt idx="54">
                <c:v>3491.9088232323229</c:v>
              </c:pt>
              <c:pt idx="55">
                <c:v>3662.8650833333331</c:v>
              </c:pt>
              <c:pt idx="56">
                <c:v>6406.2808228968888</c:v>
              </c:pt>
              <c:pt idx="57">
                <c:v>6268.111164885544</c:v>
              </c:pt>
              <c:pt idx="58">
                <c:v>9315.459218562537</c:v>
              </c:pt>
              <c:pt idx="59">
                <c:v>9343.6697522750947</c:v>
              </c:pt>
              <c:pt idx="60">
                <c:v>8739.5623300515144</c:v>
              </c:pt>
              <c:pt idx="61">
                <c:v>7037.4611200394866</c:v>
              </c:pt>
              <c:pt idx="62">
                <c:v>9437.7055243894156</c:v>
              </c:pt>
              <c:pt idx="63">
                <c:v>8940.3236352836338</c:v>
              </c:pt>
              <c:pt idx="64">
                <c:v>3599.63</c:v>
              </c:pt>
              <c:pt idx="65">
                <c:v>8416.5161395045106</c:v>
              </c:pt>
              <c:pt idx="66">
                <c:v>9407.8266423613459</c:v>
              </c:pt>
              <c:pt idx="67">
                <c:v>9279.1252132176123</c:v>
              </c:pt>
              <c:pt idx="68">
                <c:v>8281.9415310437489</c:v>
              </c:pt>
              <c:pt idx="69">
                <c:v>6072.7110199920317</c:v>
              </c:pt>
              <c:pt idx="70">
                <c:v>7251.1601094384096</c:v>
              </c:pt>
              <c:pt idx="71">
                <c:v>8915.2953140105346</c:v>
              </c:pt>
              <c:pt idx="72">
                <c:v>6100.874663580742</c:v>
              </c:pt>
              <c:pt idx="73">
                <c:v>7075.8551115506352</c:v>
              </c:pt>
              <c:pt idx="74">
                <c:v>8956.3686088412669</c:v>
              </c:pt>
              <c:pt idx="75">
                <c:v>9097.5838274911748</c:v>
              </c:pt>
              <c:pt idx="76">
                <c:v>9585.1675170820927</c:v>
              </c:pt>
            </c:numLit>
          </c:val>
          <c:extLst>
            <c:ext xmlns:c16="http://schemas.microsoft.com/office/drawing/2014/chart" uri="{C3380CC4-5D6E-409C-BE32-E72D297353CC}">
              <c16:uniqueId val="{00000000-471A-4EA8-8820-4EF7E27AC68D}"/>
            </c:ext>
          </c:extLst>
        </c:ser>
        <c:dLbls>
          <c:showLegendKey val="0"/>
          <c:showVal val="0"/>
          <c:showCatName val="0"/>
          <c:showSerName val="0"/>
          <c:showPercent val="0"/>
          <c:showBubbleSize val="0"/>
        </c:dLbls>
        <c:gapWidth val="150"/>
        <c:shape val="box"/>
        <c:axId val="457601928"/>
        <c:axId val="457600288"/>
        <c:axId val="0"/>
      </c:bar3DChart>
      <c:catAx>
        <c:axId val="4576019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7600288"/>
        <c:crosses val="autoZero"/>
        <c:auto val="1"/>
        <c:lblAlgn val="ctr"/>
        <c:lblOffset val="100"/>
        <c:noMultiLvlLbl val="0"/>
      </c:catAx>
      <c:valAx>
        <c:axId val="45760028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7601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[Products_PivotTable.xlsx]PIVOTCHART!PivotTable1</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348257938345939E-2"/>
          <c:y val="0.20539205212413775"/>
          <c:w val="0.77994377541042659"/>
          <c:h val="0.56458750445139083"/>
        </c:manualLayout>
      </c:layout>
      <c:barChart>
        <c:barDir val="col"/>
        <c:grouping val="clustered"/>
        <c:varyColors val="0"/>
        <c:ser>
          <c:idx val="0"/>
          <c:order val="0"/>
          <c:tx>
            <c:strRef>
              <c:f>PIVOTCHART!$B$3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trendline>
            <c:spPr>
              <a:ln w="19050" cap="rnd">
                <a:solidFill>
                  <a:schemeClr val="accent1"/>
                </a:solidFill>
              </a:ln>
              <a:effectLst/>
            </c:spPr>
            <c:trendlineType val="linear"/>
            <c:dispRSqr val="0"/>
            <c:dispEq val="0"/>
          </c:trendline>
          <c:cat>
            <c:multiLvlStrRef>
              <c:f>PIVOTCHART!$A$4:$A$44</c:f>
              <c:multiLvlStrCache>
                <c:ptCount val="32"/>
                <c:lvl>
                  <c:pt idx="0">
                    <c:v>Qtr 1</c:v>
                  </c:pt>
                  <c:pt idx="1">
                    <c:v>Qtr 2</c:v>
                  </c:pt>
                  <c:pt idx="2">
                    <c:v>Qtr 3</c:v>
                  </c:pt>
                  <c:pt idx="3">
                    <c:v>Qtr 4</c:v>
                  </c:pt>
                  <c:pt idx="4">
                    <c:v>Qtr 1</c:v>
                  </c:pt>
                  <c:pt idx="5">
                    <c:v>Qtr 2</c:v>
                  </c:pt>
                  <c:pt idx="6">
                    <c:v>Qtr 3</c:v>
                  </c:pt>
                  <c:pt idx="7">
                    <c:v>Qtr 4</c:v>
                  </c:pt>
                  <c:pt idx="8">
                    <c:v>Qtr 1</c:v>
                  </c:pt>
                  <c:pt idx="9">
                    <c:v>Qtr 2</c:v>
                  </c:pt>
                  <c:pt idx="10">
                    <c:v>Qtr 3</c:v>
                  </c:pt>
                  <c:pt idx="11">
                    <c:v>Qtr 4</c:v>
                  </c:pt>
                  <c:pt idx="12">
                    <c:v>Qtr 1</c:v>
                  </c:pt>
                  <c:pt idx="13">
                    <c:v>Qtr 2</c:v>
                  </c:pt>
                  <c:pt idx="14">
                    <c:v>Qtr 3</c:v>
                  </c:pt>
                  <c:pt idx="15">
                    <c:v>Qtr 4</c:v>
                  </c:pt>
                  <c:pt idx="16">
                    <c:v>Qtr 1</c:v>
                  </c:pt>
                  <c:pt idx="17">
                    <c:v>Qtr 2</c:v>
                  </c:pt>
                  <c:pt idx="18">
                    <c:v>Qtr 3</c:v>
                  </c:pt>
                  <c:pt idx="19">
                    <c:v>Qtr 4</c:v>
                  </c:pt>
                  <c:pt idx="20">
                    <c:v>Qtr 1</c:v>
                  </c:pt>
                  <c:pt idx="21">
                    <c:v>Qtr 2</c:v>
                  </c:pt>
                  <c:pt idx="22">
                    <c:v>Qtr 3</c:v>
                  </c:pt>
                  <c:pt idx="23">
                    <c:v>Qtr 4</c:v>
                  </c:pt>
                  <c:pt idx="24">
                    <c:v>Qtr 1</c:v>
                  </c:pt>
                  <c:pt idx="25">
                    <c:v>Qtr 2</c:v>
                  </c:pt>
                  <c:pt idx="26">
                    <c:v>Qtr 3</c:v>
                  </c:pt>
                  <c:pt idx="27">
                    <c:v>Qtr 4</c:v>
                  </c:pt>
                  <c:pt idx="28">
                    <c:v>Qtr 1</c:v>
                  </c:pt>
                  <c:pt idx="29">
                    <c:v>Qtr 2</c:v>
                  </c:pt>
                  <c:pt idx="30">
                    <c:v>Qtr 3</c:v>
                  </c:pt>
                  <c:pt idx="31">
                    <c:v>Qtr 4</c:v>
                  </c:pt>
                </c:lvl>
                <c:lvl>
                  <c:pt idx="0">
                    <c:v>Beverages</c:v>
                  </c:pt>
                  <c:pt idx="4">
                    <c:v>Condiments</c:v>
                  </c:pt>
                  <c:pt idx="8">
                    <c:v>Confections</c:v>
                  </c:pt>
                  <c:pt idx="12">
                    <c:v>Dairy Products</c:v>
                  </c:pt>
                  <c:pt idx="16">
                    <c:v>Grains/Cereals</c:v>
                  </c:pt>
                  <c:pt idx="20">
                    <c:v>Meat/Poultry</c:v>
                  </c:pt>
                  <c:pt idx="24">
                    <c:v>Produce</c:v>
                  </c:pt>
                  <c:pt idx="28">
                    <c:v>Seafood</c:v>
                  </c:pt>
                </c:lvl>
              </c:multiLvlStrCache>
            </c:multiLvlStrRef>
          </c:cat>
          <c:val>
            <c:numRef>
              <c:f>PIVOTCHART!$B$4:$B$44</c:f>
              <c:numCache>
                <c:formatCode>General</c:formatCode>
                <c:ptCount val="32"/>
                <c:pt idx="0">
                  <c:v>35858.199999999997</c:v>
                </c:pt>
                <c:pt idx="1">
                  <c:v>25466.949999999997</c:v>
                </c:pt>
                <c:pt idx="2">
                  <c:v>20845.09</c:v>
                </c:pt>
                <c:pt idx="3">
                  <c:v>19904.05</c:v>
                </c:pt>
                <c:pt idx="4">
                  <c:v>11922.16</c:v>
                </c:pt>
                <c:pt idx="5">
                  <c:v>13347.27</c:v>
                </c:pt>
                <c:pt idx="6">
                  <c:v>14001.949999999999</c:v>
                </c:pt>
                <c:pt idx="7">
                  <c:v>16006.18</c:v>
                </c:pt>
                <c:pt idx="8">
                  <c:v>21082.75</c:v>
                </c:pt>
                <c:pt idx="9">
                  <c:v>22065.51</c:v>
                </c:pt>
                <c:pt idx="10">
                  <c:v>17964.859999999997</c:v>
                </c:pt>
                <c:pt idx="11">
                  <c:v>19780.990000000002</c:v>
                </c:pt>
                <c:pt idx="12">
                  <c:v>24118.720000000001</c:v>
                </c:pt>
                <c:pt idx="13">
                  <c:v>27254.120000000003</c:v>
                </c:pt>
                <c:pt idx="14">
                  <c:v>28627.539999999997</c:v>
                </c:pt>
                <c:pt idx="15">
                  <c:v>34749.369999999995</c:v>
                </c:pt>
                <c:pt idx="16">
                  <c:v>12697.100000000002</c:v>
                </c:pt>
                <c:pt idx="17">
                  <c:v>14629.3</c:v>
                </c:pt>
                <c:pt idx="18">
                  <c:v>15310.720000000001</c:v>
                </c:pt>
                <c:pt idx="19">
                  <c:v>13311.7</c:v>
                </c:pt>
                <c:pt idx="20">
                  <c:v>21598.149999999998</c:v>
                </c:pt>
                <c:pt idx="21">
                  <c:v>13694.55</c:v>
                </c:pt>
                <c:pt idx="22">
                  <c:v>15843.51</c:v>
                </c:pt>
                <c:pt idx="23">
                  <c:v>30201.85</c:v>
                </c:pt>
                <c:pt idx="24">
                  <c:v>8980.74</c:v>
                </c:pt>
                <c:pt idx="25">
                  <c:v>15583.66</c:v>
                </c:pt>
                <c:pt idx="26">
                  <c:v>8302.9700000000012</c:v>
                </c:pt>
                <c:pt idx="27">
                  <c:v>20152.61</c:v>
                </c:pt>
                <c:pt idx="28">
                  <c:v>7445.409999999998</c:v>
                </c:pt>
                <c:pt idx="29">
                  <c:v>13613.41</c:v>
                </c:pt>
                <c:pt idx="30">
                  <c:v>23423.57</c:v>
                </c:pt>
                <c:pt idx="31">
                  <c:v>21061.8</c:v>
                </c:pt>
              </c:numCache>
            </c:numRef>
          </c:val>
          <c:extLst>
            <c:ext xmlns:c16="http://schemas.microsoft.com/office/drawing/2014/chart" uri="{C3380CC4-5D6E-409C-BE32-E72D297353CC}">
              <c16:uniqueId val="{00000001-F07D-49D5-BFEB-94C340655D38}"/>
            </c:ext>
          </c:extLst>
        </c:ser>
        <c:dLbls>
          <c:showLegendKey val="0"/>
          <c:showVal val="0"/>
          <c:showCatName val="0"/>
          <c:showSerName val="0"/>
          <c:showPercent val="0"/>
          <c:showBubbleSize val="0"/>
        </c:dLbls>
        <c:gapWidth val="100"/>
        <c:overlap val="-24"/>
        <c:axId val="457622904"/>
        <c:axId val="457621592"/>
      </c:barChart>
      <c:catAx>
        <c:axId val="4576229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7621592"/>
        <c:crosses val="autoZero"/>
        <c:auto val="1"/>
        <c:lblAlgn val="ctr"/>
        <c:lblOffset val="100"/>
        <c:noMultiLvlLbl val="0"/>
      </c:catAx>
      <c:valAx>
        <c:axId val="4576215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7622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data id="2">
      <cx:strDim type="cat">
        <cx:f>_xlchart.v1.0</cx:f>
      </cx:strDim>
      <cx:numDim type="val">
        <cx:f>_xlchart.v1.6</cx:f>
      </cx:numDim>
    </cx:data>
    <cx:data id="3">
      <cx:strDim type="cat">
        <cx:f>_xlchart.v1.0</cx:f>
      </cx:strDim>
      <cx:numDim type="val">
        <cx:f>_xlchart.v1.8</cx:f>
      </cx:numDim>
    </cx:data>
    <cx:data id="4">
      <cx:strDim type="cat">
        <cx:f>_xlchart.v1.0</cx:f>
      </cx:strDim>
      <cx:numDim type="val">
        <cx:f>_xlchart.v1.10</cx:f>
      </cx:numDim>
    </cx:data>
  </cx:chartData>
  <cx:chart>
    <cx:title pos="t" align="ctr" overlay="0">
      <cx:tx>
        <cx:txData>
          <cx:v>DISTRIBUTION OF MEAN</cx:v>
        </cx:txData>
      </cx:tx>
      <cx:txPr>
        <a:bodyPr spcFirstLastPara="1" vertOverflow="ellipsis" horzOverflow="overflow" wrap="square" lIns="0" tIns="0" rIns="0" bIns="0" anchor="ctr" anchorCtr="1"/>
        <a:lstStyle/>
        <a:p>
          <a:pPr algn="ctr" rtl="0">
            <a:defRPr/>
          </a:pPr>
          <a:r>
            <a:rPr lang="en-US" sz="1400" b="0" i="0" u="none" strike="noStrike" baseline="0">
              <a:solidFill>
                <a:srgbClr val="00B0F0"/>
              </a:solidFill>
              <a:latin typeface="Calibri" panose="020F0502020204030204"/>
            </a:rPr>
            <a:t>DISTRIBUTION OF MEAN</a:t>
          </a:r>
        </a:p>
      </cx:txPr>
    </cx:title>
    <cx:plotArea>
      <cx:plotAreaRegion>
        <cx:series layoutId="clusteredColumn" uniqueId="{04A33A0C-A0BC-49F0-996F-EAB337489D16}" formatIdx="0">
          <cx:tx>
            <cx:txData>
              <cx:f>_xlchart.v1.1</cx:f>
              <cx:v>INDEX</cx:v>
            </cx:txData>
          </cx:tx>
          <cx:dataId val="0"/>
          <cx:layoutPr>
            <cx:binning intervalClosed="r"/>
          </cx:layoutPr>
        </cx:series>
        <cx:series layoutId="clusteredColumn" hidden="1" uniqueId="{38E6CB80-1871-4983-8E38-0D1D1CA8AC63}" formatIdx="1">
          <cx:tx>
            <cx:txData>
              <cx:f>_xlchart.v1.3</cx:f>
              <cx:v> DATE AND TIME </cx:v>
            </cx:txData>
          </cx:tx>
          <cx:dataId val="1"/>
          <cx:layoutPr>
            <cx:binning intervalClosed="r"/>
          </cx:layoutPr>
        </cx:series>
        <cx:series layoutId="clusteredColumn" hidden="1" uniqueId="{1C667D1B-0C10-421E-ABED-0ED360359EA6}" formatIdx="2">
          <cx:tx>
            <cx:txData>
              <cx:f>_xlchart.v1.5</cx:f>
              <cx:v/>
            </cx:txData>
          </cx:tx>
          <cx:dataId val="2"/>
          <cx:layoutPr>
            <cx:binning intervalClosed="r"/>
          </cx:layoutPr>
        </cx:series>
        <cx:series layoutId="clusteredColumn" hidden="1" uniqueId="{25E7E96E-E563-42F9-9B03-0FBE51F9F9A5}" formatIdx="3">
          <cx:tx>
            <cx:txData>
              <cx:f>_xlchart.v1.7</cx:f>
              <cx:v>STANDARD DEVIATION </cx:v>
            </cx:txData>
          </cx:tx>
          <cx:dataId val="3"/>
          <cx:layoutPr>
            <cx:binning intervalClosed="r"/>
          </cx:layoutPr>
        </cx:series>
        <cx:series layoutId="clusteredColumn" hidden="1" uniqueId="{7655F60E-588F-442E-9DDF-F8B4090AD28F}" formatIdx="4">
          <cx:tx>
            <cx:txData>
              <cx:f>_xlchart.v1.9</cx:f>
              <cx:v>VARIENCE</cx:v>
            </cx:txData>
          </cx:tx>
          <cx:dataId val="4"/>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3</xdr:col>
      <xdr:colOff>419100</xdr:colOff>
      <xdr:row>0</xdr:row>
      <xdr:rowOff>28576</xdr:rowOff>
    </xdr:from>
    <xdr:to>
      <xdr:col>16</xdr:col>
      <xdr:colOff>266700</xdr:colOff>
      <xdr:row>23</xdr:row>
      <xdr:rowOff>95251</xdr:rowOff>
    </xdr:to>
    <xdr:graphicFrame macro="">
      <xdr:nvGraphicFramePr>
        <xdr:cNvPr id="2" name="Chart 1">
          <a:extLst>
            <a:ext uri="{FF2B5EF4-FFF2-40B4-BE49-F238E27FC236}">
              <a16:creationId xmlns:a16="http://schemas.microsoft.com/office/drawing/2014/main" id="{A66EF7BA-E0E4-7639-DA52-C12DEE15E4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228600</xdr:colOff>
      <xdr:row>24</xdr:row>
      <xdr:rowOff>19050</xdr:rowOff>
    </xdr:from>
    <xdr:to>
      <xdr:col>18</xdr:col>
      <xdr:colOff>276225</xdr:colOff>
      <xdr:row>41</xdr:row>
      <xdr:rowOff>28575</xdr:rowOff>
    </xdr:to>
    <xdr:graphicFrame macro="">
      <xdr:nvGraphicFramePr>
        <xdr:cNvPr id="4" name="Chart 3">
          <a:extLst>
            <a:ext uri="{FF2B5EF4-FFF2-40B4-BE49-F238E27FC236}">
              <a16:creationId xmlns:a16="http://schemas.microsoft.com/office/drawing/2014/main" id="{FA5A4532-2DDE-4634-81DE-AAED709E00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476250</xdr:colOff>
      <xdr:row>24</xdr:row>
      <xdr:rowOff>38100</xdr:rowOff>
    </xdr:from>
    <xdr:to>
      <xdr:col>8</xdr:col>
      <xdr:colOff>171450</xdr:colOff>
      <xdr:row>41</xdr:row>
      <xdr:rowOff>28575</xdr:rowOff>
    </xdr:to>
    <xdr:graphicFrame macro="">
      <xdr:nvGraphicFramePr>
        <xdr:cNvPr id="6" name="Chart 5">
          <a:extLst>
            <a:ext uri="{FF2B5EF4-FFF2-40B4-BE49-F238E27FC236}">
              <a16:creationId xmlns:a16="http://schemas.microsoft.com/office/drawing/2014/main" id="{4175B401-0442-4B06-A217-104785EC80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466725</xdr:colOff>
      <xdr:row>0</xdr:row>
      <xdr:rowOff>0</xdr:rowOff>
    </xdr:from>
    <xdr:to>
      <xdr:col>18</xdr:col>
      <xdr:colOff>276225</xdr:colOff>
      <xdr:row>23</xdr:row>
      <xdr:rowOff>66675</xdr:rowOff>
    </xdr:to>
    <xdr:graphicFrame macro="">
      <xdr:nvGraphicFramePr>
        <xdr:cNvPr id="8" name="Chart 7">
          <a:extLst>
            <a:ext uri="{FF2B5EF4-FFF2-40B4-BE49-F238E27FC236}">
              <a16:creationId xmlns:a16="http://schemas.microsoft.com/office/drawing/2014/main" id="{711DACB5-1F82-485D-B41B-3BAFECD68D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276225</xdr:colOff>
      <xdr:row>0</xdr:row>
      <xdr:rowOff>0</xdr:rowOff>
    </xdr:from>
    <xdr:to>
      <xdr:col>21</xdr:col>
      <xdr:colOff>276225</xdr:colOff>
      <xdr:row>8</xdr:row>
      <xdr:rowOff>9525</xdr:rowOff>
    </xdr:to>
    <mc:AlternateContent xmlns:mc="http://schemas.openxmlformats.org/markup-compatibility/2006">
      <mc:Choice xmlns:a14="http://schemas.microsoft.com/office/drawing/2010/main" Requires="a14">
        <xdr:graphicFrame macro="">
          <xdr:nvGraphicFramePr>
            <xdr:cNvPr id="9" name="Category">
              <a:extLst>
                <a:ext uri="{FF2B5EF4-FFF2-40B4-BE49-F238E27FC236}">
                  <a16:creationId xmlns:a16="http://schemas.microsoft.com/office/drawing/2014/main" id="{9CD21707-1CF2-6782-73E8-E83DA2FE972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1249025" y="0"/>
              <a:ext cx="1828800"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295275</xdr:colOff>
      <xdr:row>8</xdr:row>
      <xdr:rowOff>76200</xdr:rowOff>
    </xdr:from>
    <xdr:to>
      <xdr:col>21</xdr:col>
      <xdr:colOff>295275</xdr:colOff>
      <xdr:row>17</xdr:row>
      <xdr:rowOff>9525</xdr:rowOff>
    </xdr:to>
    <mc:AlternateContent xmlns:mc="http://schemas.openxmlformats.org/markup-compatibility/2006">
      <mc:Choice xmlns:a14="http://schemas.microsoft.com/office/drawing/2010/main" Requires="a14">
        <xdr:graphicFrame macro="">
          <xdr:nvGraphicFramePr>
            <xdr:cNvPr id="10" name="Product">
              <a:extLst>
                <a:ext uri="{FF2B5EF4-FFF2-40B4-BE49-F238E27FC236}">
                  <a16:creationId xmlns:a16="http://schemas.microsoft.com/office/drawing/2014/main" id="{4756F4AD-FE30-3460-CD4A-C58ABE5D76C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1268075" y="1371600"/>
              <a:ext cx="1828800" cy="1390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419100</xdr:colOff>
      <xdr:row>4</xdr:row>
      <xdr:rowOff>85725</xdr:rowOff>
    </xdr:from>
    <xdr:to>
      <xdr:col>27</xdr:col>
      <xdr:colOff>419100</xdr:colOff>
      <xdr:row>12</xdr:row>
      <xdr:rowOff>85725</xdr:rowOff>
    </xdr:to>
    <mc:AlternateContent xmlns:mc="http://schemas.openxmlformats.org/markup-compatibility/2006">
      <mc:Choice xmlns:a14="http://schemas.microsoft.com/office/drawing/2010/main" Requires="a14">
        <xdr:graphicFrame macro="">
          <xdr:nvGraphicFramePr>
            <xdr:cNvPr id="11" name="Sales">
              <a:extLst>
                <a:ext uri="{FF2B5EF4-FFF2-40B4-BE49-F238E27FC236}">
                  <a16:creationId xmlns:a16="http://schemas.microsoft.com/office/drawing/2014/main" id="{998BDF87-DF8E-E5C3-1B6B-585651C46EFC}"/>
                </a:ext>
              </a:extLst>
            </xdr:cNvPr>
            <xdr:cNvGraphicFramePr/>
          </xdr:nvGraphicFramePr>
          <xdr:xfrm>
            <a:off x="0" y="0"/>
            <a:ext cx="0" cy="0"/>
          </xdr:xfrm>
          <a:graphic>
            <a:graphicData uri="http://schemas.microsoft.com/office/drawing/2010/slicer">
              <sle:slicer xmlns:sle="http://schemas.microsoft.com/office/drawing/2010/slicer" name="Sales"/>
            </a:graphicData>
          </a:graphic>
        </xdr:graphicFrame>
      </mc:Choice>
      <mc:Fallback>
        <xdr:sp macro="" textlink="">
          <xdr:nvSpPr>
            <xdr:cNvPr id="0" name=""/>
            <xdr:cNvSpPr>
              <a:spLocks noTextEdit="1"/>
            </xdr:cNvSpPr>
          </xdr:nvSpPr>
          <xdr:spPr>
            <a:xfrm>
              <a:off x="15049500" y="733425"/>
              <a:ext cx="1828800"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371475</xdr:colOff>
      <xdr:row>0</xdr:row>
      <xdr:rowOff>0</xdr:rowOff>
    </xdr:from>
    <xdr:to>
      <xdr:col>24</xdr:col>
      <xdr:colOff>371475</xdr:colOff>
      <xdr:row>8</xdr:row>
      <xdr:rowOff>19050</xdr:rowOff>
    </xdr:to>
    <mc:AlternateContent xmlns:mc="http://schemas.openxmlformats.org/markup-compatibility/2006">
      <mc:Choice xmlns:a14="http://schemas.microsoft.com/office/drawing/2010/main" Requires="a14">
        <xdr:graphicFrame macro="">
          <xdr:nvGraphicFramePr>
            <xdr:cNvPr id="12" name="Quarter">
              <a:extLst>
                <a:ext uri="{FF2B5EF4-FFF2-40B4-BE49-F238E27FC236}">
                  <a16:creationId xmlns:a16="http://schemas.microsoft.com/office/drawing/2014/main" id="{EC290081-1AAB-E9B4-C536-56930E392A1D}"/>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13173075" y="0"/>
              <a:ext cx="1828800" cy="1314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390525</xdr:colOff>
      <xdr:row>8</xdr:row>
      <xdr:rowOff>66675</xdr:rowOff>
    </xdr:from>
    <xdr:to>
      <xdr:col>24</xdr:col>
      <xdr:colOff>390525</xdr:colOff>
      <xdr:row>16</xdr:row>
      <xdr:rowOff>142875</xdr:rowOff>
    </xdr:to>
    <mc:AlternateContent xmlns:mc="http://schemas.openxmlformats.org/markup-compatibility/2006">
      <mc:Choice xmlns:a14="http://schemas.microsoft.com/office/drawing/2010/main" Requires="a14">
        <xdr:graphicFrame macro="">
          <xdr:nvGraphicFramePr>
            <xdr:cNvPr id="13" name="Sum">
              <a:extLst>
                <a:ext uri="{FF2B5EF4-FFF2-40B4-BE49-F238E27FC236}">
                  <a16:creationId xmlns:a16="http://schemas.microsoft.com/office/drawing/2014/main" id="{BE7C4E1F-7E6A-79DA-EBBD-6808EABD194F}"/>
                </a:ext>
              </a:extLst>
            </xdr:cNvPr>
            <xdr:cNvGraphicFramePr/>
          </xdr:nvGraphicFramePr>
          <xdr:xfrm>
            <a:off x="0" y="0"/>
            <a:ext cx="0" cy="0"/>
          </xdr:xfrm>
          <a:graphic>
            <a:graphicData uri="http://schemas.microsoft.com/office/drawing/2010/slicer">
              <sle:slicer xmlns:sle="http://schemas.microsoft.com/office/drawing/2010/slicer" name="Sum"/>
            </a:graphicData>
          </a:graphic>
        </xdr:graphicFrame>
      </mc:Choice>
      <mc:Fallback>
        <xdr:sp macro="" textlink="">
          <xdr:nvSpPr>
            <xdr:cNvPr id="0" name=""/>
            <xdr:cNvSpPr>
              <a:spLocks noTextEdit="1"/>
            </xdr:cNvSpPr>
          </xdr:nvSpPr>
          <xdr:spPr>
            <a:xfrm>
              <a:off x="13192125" y="1362075"/>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485774</xdr:colOff>
      <xdr:row>24</xdr:row>
      <xdr:rowOff>9526</xdr:rowOff>
    </xdr:from>
    <xdr:to>
      <xdr:col>26</xdr:col>
      <xdr:colOff>171449</xdr:colOff>
      <xdr:row>41</xdr:row>
      <xdr:rowOff>19051</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BFE4A22E-89BC-4022-A3B0-272DA94112B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1458574" y="3895726"/>
              <a:ext cx="4562475" cy="27622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refreshedDate="44803.79450625" createdVersion="8" refreshedVersion="8" minRefreshableVersion="3" recordCount="286" xr:uid="{C13110D4-459D-4D74-9F3F-6966D0E568CA}">
  <cacheSource type="worksheet">
    <worksheetSource ref="A1:T287" sheet="Source Data"/>
  </cacheSource>
  <cacheFields count="20">
    <cacheField name="Category" numFmtId="0">
      <sharedItems count="8">
        <s v="Beverages"/>
        <s v="Condiments"/>
        <s v="Confections"/>
        <s v="Dairy Products"/>
        <s v="Grains/Cereals"/>
        <s v="Meat/Poultry"/>
        <s v="Produce"/>
        <s v="Seafood"/>
      </sharedItems>
    </cacheField>
    <cacheField name="Product" numFmtId="0">
      <sharedItems count="77">
        <s v="Chai"/>
        <s v="Chang"/>
        <s v="Chartreuse verte"/>
        <s v="Côte de Blaye"/>
        <s v="Guaraná Fantástica"/>
        <s v="Ipoh Coffee"/>
        <s v="Lakkalikööri"/>
        <s v="Laughing Lumberjack Lager"/>
        <s v="Outback Lager"/>
        <s v="Rhönbräu Klosterbier"/>
        <s v="Sasquatch Ale"/>
        <s v="Steeleye Stout"/>
        <s v="Aniseed Syrup"/>
        <s v="Chef Anton's Cajun Seasoning"/>
        <s v="Chef Anton's Gumbo Mix"/>
        <s v="Genen Shouyu"/>
        <s v="Grandma's Boysenberry Spread"/>
        <s v="Gula Malacca"/>
        <s v="Louisiana Fiery Hot Pepper Sauce"/>
        <s v="Louisiana Hot Spiced Okra"/>
        <s v="Northwoods Cranberry Sauce"/>
        <s v="Original Frankfurter grüne Soße"/>
        <s v="Sirop d'érable"/>
        <s v="Vegie-spread"/>
        <s v="Chocolade"/>
        <s v="Gumbär Gummibärchen"/>
        <s v="Maxilaku"/>
        <s v="NuNuCa Nuß-Nougat-Creme"/>
        <s v="Pavlova"/>
        <s v="Schoggi Schokolade"/>
        <s v="Scottish Longbreads"/>
        <s v="Sir Rodney's Marmalade"/>
        <s v="Sir Rodney's Scones"/>
        <s v="Tarte au sucre"/>
        <s v="Teatime Chocolate Biscuits"/>
        <s v="Valkoinen suklaa"/>
        <s v="Zaanse koeken"/>
        <s v="Camembert Pierrot"/>
        <s v="Fløtemysost"/>
        <s v="Geitost"/>
        <s v="Gorgonzola Telino"/>
        <s v="Gudbrandsdalsost"/>
        <s v="Mascarpone Fabioli"/>
        <s v="Mozzarella di Giovanni"/>
        <s v="Queso Cabrales"/>
        <s v="Queso Manchego La Pastora"/>
        <s v="Raclette Courdavault"/>
        <s v="Filo Mix"/>
        <s v="Gnocchi di nonna Alice"/>
        <s v="Gustaf's Knäckebröd"/>
        <s v="Ravioli Angelo"/>
        <s v="Singaporean Hokkien Fried Mee"/>
        <s v="Tunnbröd"/>
        <s v="Wimmers gute Semmelknödel"/>
        <s v="Alice Mutton"/>
        <s v="Mishi Kobe Niku"/>
        <s v="Pâté chinois"/>
        <s v="Perth Pasties"/>
        <s v="Thüringer Rostbratwurst"/>
        <s v="Tourtière"/>
        <s v="Longlife Tofu"/>
        <s v="Manjimup Dried Apples"/>
        <s v="Rössle Sauerkraut"/>
        <s v="Tofu"/>
        <s v="Uncle Bob's Organic Dried Pears"/>
        <s v="Boston Crab Meat"/>
        <s v="Carnarvon Tigers"/>
        <s v="Escargots de Bourgogne"/>
        <s v="Gravad lax"/>
        <s v="Ikura"/>
        <s v="Inlagd Sill"/>
        <s v="Jack's New England Clam Chowder"/>
        <s v="Konbu"/>
        <s v="Nord-Ost Matjeshering"/>
        <s v="Röd Kaviar"/>
        <s v="Røgede sild"/>
        <s v="Spegesild"/>
      </sharedItems>
    </cacheField>
    <cacheField name="Sales" numFmtId="164">
      <sharedItems containsSemiMixedTypes="0" containsString="0" containsNumber="1" minValue="42" maxValue="25127.360000000001" count="282">
        <n v="705.6"/>
        <n v="878.4"/>
        <n v="1174.5"/>
        <n v="2128.5"/>
        <n v="2720.8"/>
        <n v="228"/>
        <n v="2061.5"/>
        <n v="2028.25"/>
        <n v="590.4"/>
        <n v="360"/>
        <n v="1100.7"/>
        <n v="2424.6"/>
        <n v="25127.360000000001"/>
        <n v="12806.1"/>
        <n v="7312.12"/>
        <n v="1317.5"/>
        <n v="529.20000000000005"/>
        <n v="467.55"/>
        <n v="219.37"/>
        <n v="337.5"/>
        <n v="1398.4"/>
        <n v="4496.5"/>
        <n v="1196"/>
        <n v="3979"/>
        <n v="1141.92"/>
        <n v="1774.08"/>
        <n v="3261.6"/>
        <n v="1705.5"/>
        <n v="518"/>
        <n v="350"/>
        <n v="42"/>
        <n v="1508.4"/>
        <n v="384"/>
        <n v="1252.5"/>
        <n v="2683.5"/>
        <n v="214.52"/>
        <n v="1508.92"/>
        <n v="1233.8"/>
        <n v="179.2"/>
        <n v="1037.4000000000001"/>
        <n v="750.4"/>
        <n v="1742.4"/>
        <n v="1008"/>
        <n v="1683"/>
        <n v="1273.5"/>
        <n v="544"/>
        <n v="600"/>
        <n v="140"/>
        <n v="440"/>
        <n v="225.28"/>
        <n v="2970"/>
        <n v="1337.6"/>
        <n v="682"/>
        <n v="288.22000000000003"/>
        <n v="85.4"/>
        <n v="176.7"/>
        <n v="1298.1199999999999"/>
        <n v="1750"/>
        <n v="750"/>
        <n v="1994.85"/>
        <n v="1753.62"/>
        <n v="1093.0899999999999"/>
        <n v="1701.87"/>
        <n v="1347.36"/>
        <n v="2150.77"/>
        <n v="1975.54"/>
        <n v="3857.41"/>
        <n v="816"/>
        <n v="1224"/>
        <n v="918"/>
        <n v="1300"/>
        <n v="2960"/>
        <n v="1112.8"/>
        <n v="1027.78"/>
        <n v="2255.5"/>
        <n v="510.9"/>
        <n v="2679"/>
        <n v="1881"/>
        <n v="3021"/>
        <n v="1510.5"/>
        <n v="3202.87"/>
        <n v="263.39999999999998"/>
        <n v="842.88"/>
        <n v="2590.1"/>
        <n v="744.6"/>
        <n v="162.56"/>
        <n v="68.849999999999994"/>
        <n v="306"/>
        <n v="5079.6000000000004"/>
        <n v="1249.2"/>
        <n v="2061.17"/>
        <n v="2835.68"/>
        <n v="1605.6"/>
        <n v="620"/>
        <n v="835"/>
        <n v="193.2"/>
        <n v="865.2"/>
        <n v="493.5"/>
        <n v="1685.36"/>
        <n v="2646.08"/>
        <n v="1849.7"/>
        <n v="999.01"/>
        <n v="1755"/>
        <n v="5268"/>
        <n v="2195"/>
        <n v="1756"/>
        <n v="1267.5"/>
        <n v="1062.5"/>
        <n v="492.5"/>
        <n v="1935"/>
        <n v="4252.5"/>
        <n v="1360.8"/>
        <n v="1701"/>
        <n v="1418"/>
        <n v="756"/>
        <n v="1733"/>
        <n v="1434"/>
        <n v="4728"/>
        <n v="4547.92"/>
        <n v="5472.3"/>
        <n v="6014.6"/>
        <n v="943.89"/>
        <n v="349.6"/>
        <n v="841.8"/>
        <n v="204.7"/>
        <n v="845"/>
        <n v="385.94"/>
        <n v="942.5"/>
        <n v="817"/>
        <n v="285.95"/>
        <n v="668.8"/>
        <n v="1159"/>
        <n v="3329.28"/>
        <n v="3989.9"/>
        <n v="10273.1"/>
        <n v="3060"/>
        <n v="4454.8"/>
        <n v="174.15"/>
        <n v="2541.29"/>
        <n v="2472.5"/>
        <n v="294"/>
        <n v="242.5"/>
        <n v="99.5"/>
        <n v="150"/>
        <n v="487"/>
        <n v="2993.12"/>
        <n v="1458.75"/>
        <n v="2681.87"/>
        <n v="2649.6"/>
        <n v="1267.2"/>
        <n v="4473"/>
        <n v="5652"/>
        <n v="2220.8000000000002"/>
        <n v="448"/>
        <n v="1973.8"/>
        <n v="4488.2"/>
        <n v="3027.6"/>
        <n v="2349"/>
        <n v="1357.44"/>
        <n v="3029.25"/>
        <n v="504"/>
        <n v="656.25"/>
        <n v="456"/>
        <n v="1396.5"/>
        <n v="1162.8"/>
        <n v="5320"/>
        <n v="9116.7999999999993"/>
        <n v="7452.5"/>
        <n v="5087.5"/>
        <n v="11959.75"/>
        <n v="187.6"/>
        <n v="742"/>
        <n v="226.8"/>
        <n v="911.75"/>
        <n v="6931.2"/>
        <n v="9868.6"/>
        <n v="6771.6"/>
        <n v="9032.6"/>
        <n v="201.6"/>
        <n v="3318"/>
        <n v="210"/>
        <n v="499.2"/>
        <n v="87.75"/>
        <n v="585"/>
        <n v="984.75"/>
        <n v="985.6"/>
        <n v="912.8"/>
        <n v="2307.1999999999998"/>
        <n v="978.6"/>
        <n v="979.2"/>
        <n v="778.5"/>
        <n v="423"/>
        <n v="396"/>
        <n v="2912.7"/>
        <n v="1735.65"/>
        <n v="1679.12"/>
        <n v="798"/>
        <n v="2667.6"/>
        <n v="4013.1"/>
        <n v="3900"/>
        <n v="6000.15"/>
        <n v="1396.8"/>
        <n v="1319.2"/>
        <n v="4219.5"/>
        <n v="5710.08"/>
        <n v="1316.4"/>
        <n v="864"/>
        <n v="936"/>
        <n v="5154.8500000000004"/>
        <n v="2099.1999999999998"/>
        <n v="1500.6"/>
        <n v="4029.48"/>
        <n v="5702.4"/>
        <n v="4456.4399999999996"/>
        <n v="8912.8799999999992"/>
        <n v="14037.79"/>
        <n v="966.42"/>
        <n v="490.21"/>
        <n v="666.03"/>
        <n v="978.93"/>
        <n v="128"/>
        <n v="400"/>
        <n v="1411.92"/>
        <n v="8384.6"/>
        <n v="1855"/>
        <n v="11898.5"/>
        <n v="4105.92"/>
        <n v="3310.56"/>
        <n v="3556.8"/>
        <n v="2018.1"/>
        <n v="2185.5"/>
        <n v="1866.97"/>
        <n v="470.81"/>
        <n v="1084.8"/>
        <n v="1575"/>
        <n v="2700"/>
        <n v="3826.5"/>
        <n v="1474.41"/>
        <n v="2272"/>
        <n v="3887.92"/>
        <n v="2162"/>
        <n v="1500"/>
        <n v="2362.5"/>
        <n v="7100"/>
        <n v="4987.5"/>
        <n v="265"/>
        <n v="1393.9"/>
        <n v="417.38"/>
        <n v="208"/>
        <n v="421.2"/>
        <n v="1215.2"/>
        <n v="533.20000000000005"/>
        <n v="3747.9"/>
        <n v="3323.2"/>
        <n v="68.400000000000006"/>
        <n v="2698"/>
        <n v="2199.25"/>
        <n v="1928.5"/>
        <n v="385"/>
        <n v="1242.52"/>
        <n v="468.51"/>
        <n v="2542.77"/>
        <n v="61.44"/>
        <n v="168"/>
        <n v="469.5"/>
        <n v="60"/>
        <n v="1308.24"/>
        <n v="1838.19"/>
        <n v="815.54"/>
        <n v="1922.33"/>
        <n v="216"/>
        <n v="714"/>
        <n v="1646.25"/>
        <n v="941.25"/>
        <n v="205.2"/>
        <n v="1007"/>
        <n v="190"/>
        <n v="1953.67"/>
        <n v="803.52"/>
        <n v="91.8"/>
        <n v="1504.8"/>
        <n v="823.2"/>
      </sharedItems>
    </cacheField>
    <cacheField name="Quarter" numFmtId="0">
      <sharedItems count="4">
        <s v="Qtr 1"/>
        <s v="Qtr 2"/>
        <s v="Qtr 3"/>
        <s v="Qtr 4"/>
      </sharedItems>
    </cacheField>
    <cacheField name="Mean" numFmtId="164">
      <sharedItems containsSemiMixedTypes="0" containsString="0" containsNumber="1" minValue="805.82999999999993" maxValue="2456.5633333333344"/>
    </cacheField>
    <cacheField name="Median" numFmtId="164">
      <sharedItems containsSemiMixedTypes="0" containsString="0" containsNumber="1" minValue="809.53" maxValue="1504.8"/>
    </cacheField>
    <cacheField name="Mode" numFmtId="164">
      <sharedItems containsMixedTypes="1" containsNumber="1" minValue="504" maxValue="1233.8"/>
    </cacheField>
    <cacheField name="Sum" numFmtId="164">
      <sharedItems containsSemiMixedTypes="0" containsString="0" containsNumber="1" minValue="823.2" maxValue="608846.75999999978" count="286">
        <n v="608846.75999999978"/>
        <n v="608141.1599999998"/>
        <n v="607262.75999999978"/>
        <n v="606088.25999999978"/>
        <n v="603959.75999999978"/>
        <n v="601238.95999999985"/>
        <n v="601010.95999999985"/>
        <n v="598949.45999999973"/>
        <n v="596921.20999999973"/>
        <n v="596330.80999999959"/>
        <n v="595970.80999999959"/>
        <n v="594870.10999999964"/>
        <n v="592445.50999999966"/>
        <n v="567318.14999999967"/>
        <n v="554512.04999999981"/>
        <n v="547199.92999999982"/>
        <n v="545882.42999999982"/>
        <n v="545353.22999999975"/>
        <n v="544885.67999999982"/>
        <n v="544666.30999999982"/>
        <n v="544328.80999999982"/>
        <n v="542930.4099999998"/>
        <n v="538433.90999999992"/>
        <n v="537237.90999999992"/>
        <n v="533258.90999999992"/>
        <n v="532116.98999999987"/>
        <n v="530342.91"/>
        <n v="527081.30999999994"/>
        <n v="525375.80999999982"/>
        <n v="524857.80999999982"/>
        <n v="524507.80999999982"/>
        <n v="524465.80999999982"/>
        <n v="522957.40999999986"/>
        <n v="522573.40999999986"/>
        <n v="521320.90999999986"/>
        <n v="518637.40999999986"/>
        <n v="518422.88999999984"/>
        <n v="516913.96999999991"/>
        <n v="515680.16999999987"/>
        <n v="514446.36999999988"/>
        <n v="514267.16999999987"/>
        <n v="513229.76999999984"/>
        <n v="512479.36999999988"/>
        <n v="510736.96999999986"/>
        <n v="509728.96999999986"/>
        <n v="508045.96999999986"/>
        <n v="506772.46999999986"/>
        <n v="506228.46999999986"/>
        <n v="505628.46999999986"/>
        <n v="505488.46999999986"/>
        <n v="505048.46999999986"/>
        <n v="504823.18999999989"/>
        <n v="501853.18999999989"/>
        <n v="500515.58999999991"/>
        <n v="499833.58999999991"/>
        <n v="499545.36999999988"/>
        <n v="499459.96999999986"/>
        <n v="499283.2699999999"/>
        <n v="497985.14999999991"/>
        <n v="496235.14999999991"/>
        <n v="495485.14999999991"/>
        <n v="493490.29999999993"/>
        <n v="491736.67999999993"/>
        <n v="490643.58999999997"/>
        <n v="488941.71999999991"/>
        <n v="487594.35999999993"/>
        <n v="485443.58999999997"/>
        <n v="483468.04999999993"/>
        <n v="479610.63999999996"/>
        <n v="478794.63999999996"/>
        <n v="477570.64"/>
        <n v="476652.64"/>
        <n v="475352.64000000007"/>
        <n v="472392.64"/>
        <n v="471279.84"/>
        <n v="470252.06000000006"/>
        <n v="467996.56000000006"/>
        <n v="467485.66000000009"/>
        <n v="464806.66000000009"/>
        <n v="462925.66000000003"/>
        <n v="459904.66000000003"/>
        <n v="458394.16000000009"/>
        <n v="455191.29000000004"/>
        <n v="454927.89000000007"/>
        <n v="454085.01000000013"/>
        <n v="451494.91000000003"/>
        <n v="450750.31000000006"/>
        <n v="450587.75000000006"/>
        <n v="450518.90000000008"/>
        <n v="450212.90000000008"/>
        <n v="445133.3000000001"/>
        <n v="443884.10000000003"/>
        <n v="441822.93000000005"/>
        <n v="438987.25000000006"/>
        <n v="437381.65"/>
        <n v="436761.65"/>
        <n v="435926.65"/>
        <n v="435733.45"/>
        <n v="434868.25"/>
        <n v="434374.75"/>
        <n v="432689.39"/>
        <n v="430043.31"/>
        <n v="428193.61"/>
        <n v="427194.60000000003"/>
        <n v="425439.60000000003"/>
        <n v="420171.60000000009"/>
        <n v="417976.60000000009"/>
        <n v="416220.60000000009"/>
        <n v="414953.10000000009"/>
        <n v="413890.60000000009"/>
        <n v="413398.10000000009"/>
        <n v="411463.10000000009"/>
        <n v="407210.60000000009"/>
        <n v="405849.80000000005"/>
        <n v="404148.80000000005"/>
        <n v="402730.80000000005"/>
        <n v="401974.80000000005"/>
        <n v="400241.8000000001"/>
        <n v="398807.80000000005"/>
        <n v="394079.8000000001"/>
        <n v="389531.88000000012"/>
        <n v="384059.58000000013"/>
        <n v="378044.98000000016"/>
        <n v="377101.09000000014"/>
        <n v="376751.49000000011"/>
        <n v="375909.69000000012"/>
        <n v="375704.99000000011"/>
        <n v="374859.99000000017"/>
        <n v="374474.05000000016"/>
        <n v="373531.5500000001"/>
        <n v="372714.5500000001"/>
        <n v="372428.60000000015"/>
        <n v="371759.8000000001"/>
        <n v="370600.8000000001"/>
        <n v="367271.52000000014"/>
        <n v="363281.62000000011"/>
        <n v="353008.52000000014"/>
        <n v="349948.52000000019"/>
        <n v="345493.72000000015"/>
        <n v="345319.57000000018"/>
        <n v="342778.28000000014"/>
        <n v="340305.7800000002"/>
        <n v="340011.7800000002"/>
        <n v="339769.2800000002"/>
        <n v="339669.7800000002"/>
        <n v="339519.7800000002"/>
        <n v="339032.7800000002"/>
        <n v="336039.66000000021"/>
        <n v="334580.91000000021"/>
        <n v="331899.04000000021"/>
        <n v="329249.44000000018"/>
        <n v="327982.24000000017"/>
        <n v="323509.24000000022"/>
        <n v="317857.24000000028"/>
        <n v="315636.44000000024"/>
        <n v="315188.44000000024"/>
        <n v="313214.64000000025"/>
        <n v="308726.44000000024"/>
        <n v="305698.84000000026"/>
        <n v="303349.84000000026"/>
        <n v="301992.4000000002"/>
        <n v="298963.1500000002"/>
        <n v="298459.1500000002"/>
        <n v="297802.9000000002"/>
        <n v="297346.9000000002"/>
        <n v="295950.4000000002"/>
        <n v="294787.60000000015"/>
        <n v="289467.60000000015"/>
        <n v="280350.80000000005"/>
        <n v="272898.30000000005"/>
        <n v="267810.80000000005"/>
        <n v="255851.05000000002"/>
        <n v="255663.45"/>
        <n v="254921.45"/>
        <n v="254694.65000000002"/>
        <n v="253782.90000000002"/>
        <n v="246851.7"/>
        <n v="236983.10000000003"/>
        <n v="230211.50000000006"/>
        <n v="221178.9"/>
        <n v="220977.30000000002"/>
        <n v="220473.30000000002"/>
        <n v="217155.30000000002"/>
        <n v="216945.30000000002"/>
        <n v="216446.1"/>
        <n v="216358.35"/>
        <n v="215773.35"/>
        <n v="214788.6"/>
        <n v="213803"/>
        <n v="212890.2"/>
        <n v="210583.00000000003"/>
        <n v="209604.40000000002"/>
        <n v="208625.2"/>
        <n v="207846.7"/>
        <n v="207423.7"/>
        <n v="207027.7"/>
        <n v="204115.00000000006"/>
        <n v="202379.35000000003"/>
        <n v="200700.23000000004"/>
        <n v="199902.23000000004"/>
        <n v="197234.63000000003"/>
        <n v="193221.53000000003"/>
        <n v="189321.53000000003"/>
        <n v="183321.38000000003"/>
        <n v="181924.58000000005"/>
        <n v="180605.38000000003"/>
        <n v="176385.88000000003"/>
        <n v="170675.80000000002"/>
        <n v="169359.40000000002"/>
        <n v="168495.40000000002"/>
        <n v="167559.4"/>
        <n v="162404.54999999996"/>
        <n v="160305.34999999995"/>
        <n v="158804.74999999994"/>
        <n v="154775.26999999996"/>
        <n v="149072.86999999997"/>
        <n v="144616.42999999996"/>
        <n v="135703.54999999996"/>
        <n v="121665.75999999998"/>
        <n v="120699.34"/>
        <n v="120209.12999999999"/>
        <n v="119543.09999999999"/>
        <n v="118564.16999999998"/>
        <n v="118204.16999999998"/>
        <n v="118076.16999999998"/>
        <n v="117676.16999999998"/>
        <n v="116264.24999999999"/>
        <n v="107879.65"/>
        <n v="106024.65"/>
        <n v="94126.15"/>
        <n v="90020.23000000001"/>
        <n v="86709.67"/>
        <n v="84828.67"/>
        <n v="81271.87"/>
        <n v="79253.76999999999"/>
        <n v="77068.26999999999"/>
        <n v="75201.299999999988"/>
        <n v="74730.489999999991"/>
        <n v="73645.69"/>
        <n v="72070.69"/>
        <n v="69370.69"/>
        <n v="65544.19"/>
        <n v="64069.78"/>
        <n v="61797.78"/>
        <n v="57909.86"/>
        <n v="55747.86"/>
        <n v="54247.86"/>
        <n v="51885.36"/>
        <n v="44785.359999999993"/>
        <n v="39797.859999999993"/>
        <n v="39532.859999999993"/>
        <n v="38138.959999999999"/>
        <n v="37721.58"/>
        <n v="37513.58"/>
        <n v="37092.379999999997"/>
        <n v="35877.18"/>
        <n v="35343.980000000003"/>
        <n v="31596.080000000002"/>
        <n v="28272.880000000005"/>
        <n v="28204.480000000003"/>
        <n v="25506.480000000003"/>
        <n v="23307.230000000003"/>
        <n v="21378.73"/>
        <n v="20993.73"/>
        <n v="19751.21"/>
        <n v="19282.699999999997"/>
        <n v="16739.93"/>
        <n v="16678.489999999998"/>
        <n v="16510.489999999998"/>
        <n v="16040.99"/>
        <n v="15980.99"/>
        <n v="14672.75"/>
        <n v="12834.56"/>
        <n v="12019.02"/>
        <n v="10096.69"/>
        <n v="9880.69"/>
        <n v="9166.69"/>
        <n v="7520.44"/>
        <n v="6579.19"/>
        <n v="6373.99"/>
        <n v="5366.99"/>
        <n v="5176.99"/>
        <n v="3223.3199999999997"/>
        <n v="2419.8000000000002"/>
        <n v="2328"/>
        <n v="823.2"/>
      </sharedItems>
    </cacheField>
    <cacheField name="Sumif" numFmtId="0">
      <sharedItems containsSemiMixedTypes="0" containsString="0" containsNumber="1" minValue="823.2" maxValue="587146.96999999974"/>
    </cacheField>
    <cacheField name="Sumifs" numFmtId="0">
      <sharedItems containsSemiMixedTypes="0" containsString="0" containsNumber="1" minValue="0" maxValue="25466.949999999997"/>
    </cacheField>
    <cacheField name="Count" numFmtId="0">
      <sharedItems containsSemiMixedTypes="0" containsString="0" containsNumber="1" containsInteger="1" minValue="1" maxValue="286"/>
    </cacheField>
    <cacheField name="Countif" numFmtId="0">
      <sharedItems containsSemiMixedTypes="0" containsString="0" containsNumber="1" containsInteger="1" minValue="0" maxValue="74"/>
    </cacheField>
    <cacheField name="Countifs" numFmtId="0">
      <sharedItems containsSemiMixedTypes="0" containsString="0" containsNumber="1" containsInteger="1" minValue="0" maxValue="1"/>
    </cacheField>
    <cacheField name="Vlookup" numFmtId="0">
      <sharedItems/>
    </cacheField>
    <cacheField name="Hlookup" numFmtId="0">
      <sharedItems/>
    </cacheField>
    <cacheField name="IF" numFmtId="0">
      <sharedItems/>
    </cacheField>
    <cacheField name="IFS" numFmtId="0">
      <sharedItems/>
    </cacheField>
    <cacheField name="IFNA" numFmtId="0">
      <sharedItems/>
    </cacheField>
    <cacheField name="INDEX" numFmtId="0">
      <sharedItems containsSemiMixedTypes="0" containsString="0" containsNumber="1" minValue="-25127.360000000001" maxValue="-42"/>
    </cacheField>
    <cacheField name=" DATE AND TIME " numFmtId="0">
      <sharedItems containsBlank="1"/>
    </cacheField>
  </cacheFields>
  <extLst>
    <ext xmlns:x14="http://schemas.microsoft.com/office/spreadsheetml/2009/9/main" uri="{725AE2AE-9491-48be-B2B4-4EB974FC3084}">
      <x14:pivotCacheDefinition pivotCacheId="2865734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6">
  <r>
    <x v="0"/>
    <x v="0"/>
    <x v="0"/>
    <x v="0"/>
    <n v="2128.8348251748243"/>
    <n v="1328.4"/>
    <n v="1233.8"/>
    <x v="0"/>
    <n v="587146.96999999974"/>
    <n v="25466.949999999997"/>
    <n v="286"/>
    <n v="74"/>
    <n v="1"/>
    <s v="Chai"/>
    <s v="Beverages"/>
    <s v="yes"/>
    <s v="HIGHER"/>
    <s v="Chai"/>
    <n v="-705.6"/>
    <s v="TODAY"/>
  </r>
  <r>
    <x v="0"/>
    <x v="0"/>
    <x v="1"/>
    <x v="1"/>
    <n v="2133.8286315789464"/>
    <n v="1337.6"/>
    <n v="1233.8"/>
    <x v="1"/>
    <n v="586441.36999999976"/>
    <n v="25466.949999999997"/>
    <n v="285"/>
    <n v="74"/>
    <n v="1"/>
    <s v="Chai"/>
    <s v="Beverages"/>
    <s v="no"/>
    <s v="HIGHER"/>
    <s v="Chai"/>
    <n v="-878.4"/>
    <s v="DAY"/>
  </r>
  <r>
    <x v="0"/>
    <x v="0"/>
    <x v="2"/>
    <x v="2"/>
    <n v="2138.2491549295769"/>
    <n v="1342.48"/>
    <n v="1233.8"/>
    <x v="2"/>
    <n v="585562.96999999974"/>
    <n v="24588.550000000003"/>
    <n v="284"/>
    <n v="73"/>
    <n v="1"/>
    <s v="Chai"/>
    <s v="Beverages"/>
    <s v="no"/>
    <s v="HIGHER"/>
    <s v="Chai"/>
    <n v="-1174.5"/>
    <s v="YEARS"/>
  </r>
  <r>
    <x v="0"/>
    <x v="0"/>
    <x v="3"/>
    <x v="3"/>
    <n v="2141.6546289752641"/>
    <n v="1347.36"/>
    <n v="1233.8"/>
    <x v="3"/>
    <n v="584388.46999999974"/>
    <n v="24588.550000000003"/>
    <n v="283"/>
    <n v="73"/>
    <n v="1"/>
    <s v="Chai"/>
    <s v="Beverages"/>
    <s v="no"/>
    <s v="HIGHER"/>
    <s v="Chai"/>
    <n v="-2128.5"/>
    <s v="MONTHS"/>
  </r>
  <r>
    <x v="0"/>
    <x v="1"/>
    <x v="4"/>
    <x v="0"/>
    <n v="2141.7012765957438"/>
    <n v="1342.48"/>
    <n v="1233.8"/>
    <x v="4"/>
    <n v="582259.96999999974"/>
    <n v="24588.550000000003"/>
    <n v="282"/>
    <n v="73"/>
    <n v="1"/>
    <s v="Chai"/>
    <s v="Beverages"/>
    <s v="yes"/>
    <s v="HIGHER"/>
    <s v="Chai"/>
    <n v="-2720.8"/>
    <s v="HOUR"/>
  </r>
  <r>
    <x v="0"/>
    <x v="1"/>
    <x v="5"/>
    <x v="1"/>
    <n v="2139.6404270462626"/>
    <n v="1337.6"/>
    <n v="1233.8"/>
    <x v="5"/>
    <n v="579539.16999999969"/>
    <n v="24588.550000000003"/>
    <n v="281"/>
    <n v="73"/>
    <n v="1"/>
    <s v="Chang"/>
    <s v="Beverages"/>
    <s v="no"/>
    <s v="HIGHER"/>
    <s v="Chang"/>
    <n v="-228"/>
    <s v="MINUTE"/>
  </r>
  <r>
    <x v="0"/>
    <x v="1"/>
    <x v="6"/>
    <x v="2"/>
    <n v="2146.4677142857136"/>
    <n v="1342.48"/>
    <n v="1233.8"/>
    <x v="6"/>
    <n v="579539.16999999969"/>
    <n v="24360.550000000003"/>
    <n v="280"/>
    <n v="72"/>
    <n v="1"/>
    <s v="Chang"/>
    <s v="Beverages"/>
    <s v="no"/>
    <s v="HIGHER"/>
    <s v="Chang"/>
    <n v="-2061.5"/>
    <s v="SECOND"/>
  </r>
  <r>
    <x v="0"/>
    <x v="1"/>
    <x v="7"/>
    <x v="3"/>
    <n v="2146.772258064515"/>
    <n v="1337.6"/>
    <n v="1233.8"/>
    <x v="7"/>
    <n v="577477.66999999969"/>
    <n v="24360.550000000003"/>
    <n v="279"/>
    <n v="72"/>
    <n v="1"/>
    <s v="Chang"/>
    <s v="Beverages"/>
    <s v="no"/>
    <s v="HIGHER"/>
    <s v="Chang"/>
    <n v="-2028.25"/>
    <s v="WEEKDAYS"/>
  </r>
  <r>
    <x v="0"/>
    <x v="2"/>
    <x v="8"/>
    <x v="0"/>
    <n v="2147.1985971223012"/>
    <n v="1328.4"/>
    <n v="1233.8"/>
    <x v="8"/>
    <n v="575449.41999999969"/>
    <n v="24360.550000000003"/>
    <n v="278"/>
    <n v="72"/>
    <n v="1"/>
    <s v="Chang"/>
    <s v="Beverages"/>
    <s v="yes"/>
    <s v="HIGHER"/>
    <s v="Chang"/>
    <n v="-590.4"/>
    <s v="NOW"/>
  </r>
  <r>
    <x v="0"/>
    <x v="2"/>
    <x v="9"/>
    <x v="1"/>
    <n v="2152.8188086642585"/>
    <n v="1337.6"/>
    <n v="1233.8"/>
    <x v="9"/>
    <n v="574859.01999999967"/>
    <n v="24360.550000000003"/>
    <n v="277"/>
    <n v="72"/>
    <n v="1"/>
    <s v="Chartreuse verte"/>
    <s v="Beverages"/>
    <s v="no"/>
    <s v="HIGHER"/>
    <s v="Chartreuse verte"/>
    <n v="-360"/>
    <m/>
  </r>
  <r>
    <x v="0"/>
    <x v="2"/>
    <x v="10"/>
    <x v="2"/>
    <n v="2159.3145289855056"/>
    <n v="1342.48"/>
    <n v="1233.8"/>
    <x v="10"/>
    <n v="574859.01999999967"/>
    <n v="24000.550000000003"/>
    <n v="276"/>
    <n v="71"/>
    <n v="1"/>
    <s v="Chartreuse verte"/>
    <s v="Beverages"/>
    <s v="no"/>
    <s v="HIGHER"/>
    <s v="Chartreuse verte"/>
    <n v="-1100.7"/>
    <m/>
  </r>
  <r>
    <x v="0"/>
    <x v="2"/>
    <x v="11"/>
    <x v="3"/>
    <n v="2163.1640363636352"/>
    <n v="1347.36"/>
    <n v="1233.8"/>
    <x v="11"/>
    <n v="573758.31999999972"/>
    <n v="24000.550000000003"/>
    <n v="275"/>
    <n v="71"/>
    <n v="1"/>
    <s v="Chartreuse verte"/>
    <s v="Beverages"/>
    <s v="no"/>
    <s v="HIGHER"/>
    <s v="Chartreuse verte"/>
    <n v="-2424.6"/>
    <m/>
  </r>
  <r>
    <x v="0"/>
    <x v="3"/>
    <x v="12"/>
    <x v="0"/>
    <n v="2162.2098905109478"/>
    <n v="1342.48"/>
    <n v="1233.8"/>
    <x v="12"/>
    <n v="571333.71999999974"/>
    <n v="24000.550000000003"/>
    <n v="274"/>
    <n v="71"/>
    <n v="1"/>
    <s v="Chartreuse verte"/>
    <s v="Beverages"/>
    <s v="yes"/>
    <s v="HIGHER"/>
    <s v="Chartreuse verte"/>
    <n v="-25127.360000000001"/>
    <m/>
  </r>
  <r>
    <x v="0"/>
    <x v="3"/>
    <x v="13"/>
    <x v="1"/>
    <n v="2078.0884615384603"/>
    <n v="1337.6"/>
    <n v="1233.8"/>
    <x v="13"/>
    <n v="546206.35999999987"/>
    <n v="24000.550000000003"/>
    <n v="273"/>
    <n v="71"/>
    <n v="1"/>
    <s v="Côte de Blaye"/>
    <s v="Beverages"/>
    <s v="no"/>
    <s v="HIGHER"/>
    <s v="Côte de Blaye"/>
    <n v="-12806.1"/>
    <m/>
  </r>
  <r>
    <x v="0"/>
    <x v="3"/>
    <x v="14"/>
    <x v="2"/>
    <n v="2038.6472426470582"/>
    <n v="1328.4"/>
    <n v="1233.8"/>
    <x v="14"/>
    <n v="533400.25999999989"/>
    <n v="11194.449999999999"/>
    <n v="272"/>
    <n v="70"/>
    <n v="1"/>
    <s v="Côte de Blaye"/>
    <s v="Beverages"/>
    <s v="no"/>
    <s v="HIGHER"/>
    <s v="Côte de Blaye"/>
    <n v="-7312.12"/>
    <m/>
  </r>
  <r>
    <x v="0"/>
    <x v="3"/>
    <x v="15"/>
    <x v="3"/>
    <n v="2019.1879335793351"/>
    <n v="1319.2"/>
    <n v="1233.8"/>
    <x v="15"/>
    <n v="526088.13999999978"/>
    <n v="11194.449999999999"/>
    <n v="271"/>
    <n v="70"/>
    <n v="1"/>
    <s v="Côte de Blaye"/>
    <s v="Beverages"/>
    <s v="no"/>
    <s v="HIGHER"/>
    <s v="Côte de Blaye"/>
    <n v="-1317.5"/>
    <m/>
  </r>
  <r>
    <x v="0"/>
    <x v="4"/>
    <x v="16"/>
    <x v="0"/>
    <n v="2021.7867777777772"/>
    <n v="1328.4"/>
    <n v="1233.8"/>
    <x v="16"/>
    <n v="524770.63999999978"/>
    <n v="11194.449999999999"/>
    <n v="270"/>
    <n v="70"/>
    <n v="1"/>
    <s v="Côte de Blaye"/>
    <s v="Beverages"/>
    <s v="yes"/>
    <s v="HIGHER"/>
    <s v="Côte de Blaye"/>
    <n v="-529.20000000000005"/>
    <m/>
  </r>
  <r>
    <x v="0"/>
    <x v="4"/>
    <x v="17"/>
    <x v="1"/>
    <n v="2027.3354275092927"/>
    <n v="1337.6"/>
    <n v="1233.8"/>
    <x v="17"/>
    <n v="524770.63999999978"/>
    <n v="11194.449999999999"/>
    <n v="269"/>
    <n v="70"/>
    <n v="1"/>
    <s v="Guaraná Fantástica"/>
    <s v="Beverages"/>
    <s v="no"/>
    <s v="HIGHER"/>
    <s v="Guaraná Fantástica"/>
    <n v="-467.55"/>
    <m/>
  </r>
  <r>
    <x v="0"/>
    <x v="4"/>
    <x v="18"/>
    <x v="2"/>
    <n v="2033.1555223880591"/>
    <n v="1342.48"/>
    <n v="1233.8"/>
    <x v="18"/>
    <n v="524770.63999999978"/>
    <n v="10726.9"/>
    <n v="268"/>
    <n v="69"/>
    <n v="1"/>
    <s v="Guaraná Fantástica"/>
    <s v="Beverages"/>
    <s v="no"/>
    <s v="HIGHER"/>
    <s v="Guaraná Fantástica"/>
    <n v="-219.37"/>
    <m/>
  </r>
  <r>
    <x v="0"/>
    <x v="4"/>
    <x v="19"/>
    <x v="3"/>
    <n v="2039.9487265917596"/>
    <n v="1347.36"/>
    <n v="1233.8"/>
    <x v="19"/>
    <n v="524770.63999999978"/>
    <n v="10726.9"/>
    <n v="267"/>
    <n v="69"/>
    <n v="1"/>
    <s v="Guaraná Fantástica"/>
    <s v="Beverages"/>
    <s v="no"/>
    <s v="HIGHER"/>
    <s v="Guaraná Fantástica"/>
    <n v="-337.5"/>
    <m/>
  </r>
  <r>
    <x v="0"/>
    <x v="5"/>
    <x v="20"/>
    <x v="0"/>
    <n v="2046.3489097744355"/>
    <n v="1352.4"/>
    <n v="1233.8"/>
    <x v="20"/>
    <n v="524770.63999999978"/>
    <n v="10726.9"/>
    <n v="266"/>
    <n v="69"/>
    <n v="1"/>
    <s v="Guaraná Fantástica"/>
    <s v="Beverages"/>
    <s v="yes"/>
    <s v="HIGHER"/>
    <s v="Guaraná Fantástica"/>
    <n v="-1398.4"/>
    <m/>
  </r>
  <r>
    <x v="0"/>
    <x v="5"/>
    <x v="21"/>
    <x v="1"/>
    <n v="2048.7939999999994"/>
    <n v="1347.36"/>
    <n v="1233.8"/>
    <x v="21"/>
    <n v="523372.23999999982"/>
    <n v="10726.9"/>
    <n v="265"/>
    <n v="69"/>
    <n v="1"/>
    <s v="Ipoh Coffee"/>
    <s v="Beverages"/>
    <s v="no"/>
    <s v="HIGHER"/>
    <s v="Ipoh Coffee"/>
    <n v="-4496.5"/>
    <m/>
  </r>
  <r>
    <x v="0"/>
    <x v="5"/>
    <x v="22"/>
    <x v="2"/>
    <n v="2039.5223863636361"/>
    <n v="1342.48"/>
    <n v="1233.8"/>
    <x v="22"/>
    <n v="518875.73999999982"/>
    <n v="6230.4"/>
    <n v="264"/>
    <n v="68"/>
    <n v="1"/>
    <s v="Ipoh Coffee"/>
    <s v="Beverages"/>
    <s v="no"/>
    <s v="HIGHER"/>
    <s v="Ipoh Coffee"/>
    <n v="-1196"/>
    <m/>
  </r>
  <r>
    <x v="0"/>
    <x v="5"/>
    <x v="23"/>
    <x v="3"/>
    <n v="2042.7296958174902"/>
    <n v="1347.36"/>
    <n v="1233.8"/>
    <x v="23"/>
    <n v="517679.73999999982"/>
    <n v="6230.4"/>
    <n v="263"/>
    <n v="68"/>
    <n v="1"/>
    <s v="Ipoh Coffee"/>
    <s v="Beverages"/>
    <s v="no"/>
    <s v="HIGHER"/>
    <s v="Ipoh Coffee"/>
    <n v="-3979"/>
    <m/>
  </r>
  <r>
    <x v="0"/>
    <x v="6"/>
    <x v="24"/>
    <x v="0"/>
    <n v="2035.3393511450379"/>
    <n v="1342.48"/>
    <n v="1233.8"/>
    <x v="24"/>
    <n v="513700.73999999982"/>
    <n v="6230.4"/>
    <n v="262"/>
    <n v="68"/>
    <n v="0"/>
    <s v="Ipoh Coffee"/>
    <s v="Beverages"/>
    <s v="yes"/>
    <s v="HIGHER"/>
    <s v="Ipoh Coffee"/>
    <n v="-1141.92"/>
    <m/>
  </r>
  <r>
    <x v="0"/>
    <x v="6"/>
    <x v="25"/>
    <x v="1"/>
    <n v="2038.762413793103"/>
    <n v="1347.36"/>
    <n v="1233.8"/>
    <x v="25"/>
    <n v="512558.81999999983"/>
    <n v="6230.4"/>
    <n v="261"/>
    <n v="68"/>
    <n v="0"/>
    <s v="Lakkalikööri"/>
    <s v="Beverages"/>
    <s v="no"/>
    <s v="HIGHER"/>
    <s v="Lakkalikööri"/>
    <n v="-1774.08"/>
    <m/>
  </r>
  <r>
    <x v="0"/>
    <x v="6"/>
    <x v="26"/>
    <x v="2"/>
    <n v="2039.7804230769232"/>
    <n v="1342.48"/>
    <n v="1233.8"/>
    <x v="26"/>
    <n v="510784.73999999982"/>
    <n v="4456.32"/>
    <n v="260"/>
    <n v="67"/>
    <n v="0"/>
    <s v="Lakkalikööri"/>
    <s v="Beverages"/>
    <s v="no"/>
    <s v="HIGHER"/>
    <s v="Lakkalikööri"/>
    <n v="-3261.6"/>
    <m/>
  </r>
  <r>
    <x v="0"/>
    <x v="6"/>
    <x v="27"/>
    <x v="3"/>
    <n v="2035.0629729729728"/>
    <n v="1337.6"/>
    <n v="1233.8"/>
    <x v="27"/>
    <n v="507523.13999999978"/>
    <n v="4456.32"/>
    <n v="259"/>
    <n v="67"/>
    <n v="0"/>
    <s v="Lakkalikööri"/>
    <s v="Beverages"/>
    <s v="no"/>
    <s v="HIGHER"/>
    <s v="Lakkalikööri"/>
    <n v="-1705.5"/>
    <m/>
  </r>
  <r>
    <x v="0"/>
    <x v="7"/>
    <x v="28"/>
    <x v="1"/>
    <n v="2036.3403488372087"/>
    <n v="1328.4"/>
    <n v="1233.8"/>
    <x v="28"/>
    <n v="505817.63999999978"/>
    <n v="4456.32"/>
    <n v="258"/>
    <n v="67"/>
    <n v="0"/>
    <s v="Lakkalikööri"/>
    <s v="Beverages"/>
    <s v="no"/>
    <s v="HIGHER"/>
    <s v="Lakkalikööri"/>
    <n v="-518"/>
    <m/>
  </r>
  <r>
    <x v="0"/>
    <x v="7"/>
    <x v="29"/>
    <x v="2"/>
    <n v="2042.2482879377426"/>
    <n v="1337.6"/>
    <n v="1233.8"/>
    <x v="29"/>
    <n v="505817.63999999978"/>
    <n v="3938.32"/>
    <n v="257"/>
    <n v="66"/>
    <n v="0"/>
    <s v="Laughing Lumberjack Lager"/>
    <s v="Beverages"/>
    <s v="no"/>
    <s v="HIGHER"/>
    <s v="Laughing Lumberjack Lager"/>
    <n v="-350"/>
    <m/>
  </r>
  <r>
    <x v="0"/>
    <x v="7"/>
    <x v="30"/>
    <x v="3"/>
    <n v="2048.8586328124993"/>
    <n v="1342.48"/>
    <n v="1233.8"/>
    <x v="30"/>
    <n v="505817.63999999978"/>
    <n v="3938.32"/>
    <n v="256"/>
    <n v="66"/>
    <n v="0"/>
    <s v="Laughing Lumberjack Lager"/>
    <s v="Beverages"/>
    <s v="no"/>
    <s v="HIGHER"/>
    <s v="Laughing Lumberjack Lager"/>
    <n v="-42"/>
    <m/>
  </r>
  <r>
    <x v="0"/>
    <x v="8"/>
    <x v="31"/>
    <x v="0"/>
    <n v="2056.728666666666"/>
    <n v="1347.36"/>
    <n v="1233.8"/>
    <x v="31"/>
    <n v="505817.63999999978"/>
    <n v="3938.32"/>
    <n v="255"/>
    <n v="66"/>
    <n v="0"/>
    <s v="Laughing Lumberjack Lager"/>
    <s v="Beverages"/>
    <s v="yes"/>
    <s v="HIGHER"/>
    <s v="Laughing Lumberjack Lager"/>
    <n v="-1508.4"/>
    <m/>
  </r>
  <r>
    <x v="0"/>
    <x v="8"/>
    <x v="32"/>
    <x v="1"/>
    <n v="2058.8874409448813"/>
    <n v="1342.48"/>
    <n v="1233.8"/>
    <x v="32"/>
    <n v="504309.23999999982"/>
    <n v="3938.32"/>
    <n v="254"/>
    <n v="66"/>
    <n v="0"/>
    <s v="Outback Lager"/>
    <s v="Beverages"/>
    <s v="no"/>
    <s v="HIGHER"/>
    <s v="Outback Lager"/>
    <n v="-384"/>
    <m/>
  </r>
  <r>
    <x v="0"/>
    <x v="8"/>
    <x v="33"/>
    <x v="2"/>
    <n v="2065.5075494071139"/>
    <n v="1347.36"/>
    <n v="1233.8"/>
    <x v="33"/>
    <n v="504309.23999999982"/>
    <n v="3554.32"/>
    <n v="253"/>
    <n v="65"/>
    <n v="0"/>
    <s v="Outback Lager"/>
    <s v="Beverages"/>
    <s v="no"/>
    <s v="HIGHER"/>
    <s v="Outback Lager"/>
    <n v="-1252.5"/>
    <m/>
  </r>
  <r>
    <x v="0"/>
    <x v="8"/>
    <x v="34"/>
    <x v="3"/>
    <n v="2068.7337698412693"/>
    <n v="1352.4"/>
    <n v="1233.8"/>
    <x v="34"/>
    <n v="503056.73999999982"/>
    <n v="3554.32"/>
    <n v="252"/>
    <n v="65"/>
    <n v="0"/>
    <s v="Outback Lager"/>
    <s v="Beverages"/>
    <s v="no"/>
    <s v="HIGHER"/>
    <s v="Outback Lager"/>
    <n v="-2683.5"/>
    <m/>
  </r>
  <r>
    <x v="0"/>
    <x v="9"/>
    <x v="35"/>
    <x v="0"/>
    <n v="2066.2845019920314"/>
    <n v="1347.36"/>
    <n v="1233.8"/>
    <x v="35"/>
    <n v="500373.23999999976"/>
    <n v="3554.32"/>
    <n v="251"/>
    <n v="65"/>
    <n v="0"/>
    <s v="Outback Lager"/>
    <s v="Beverages"/>
    <s v="yes"/>
    <s v="HIGHER"/>
    <s v="Outback Lager"/>
    <n v="-214.52"/>
    <m/>
  </r>
  <r>
    <x v="0"/>
    <x v="9"/>
    <x v="36"/>
    <x v="1"/>
    <n v="2073.6915599999993"/>
    <n v="1352.4"/>
    <n v="1233.8"/>
    <x v="36"/>
    <n v="500373.23999999976"/>
    <n v="3554.32"/>
    <n v="250"/>
    <n v="65"/>
    <n v="0"/>
    <s v="Rhönbräu Klosterbier"/>
    <s v="Beverages"/>
    <s v="no"/>
    <s v="HIGHER"/>
    <s v="Rhönbräu Klosterbier"/>
    <n v="-1508.92"/>
    <m/>
  </r>
  <r>
    <x v="0"/>
    <x v="9"/>
    <x v="37"/>
    <x v="2"/>
    <n v="2075.9597188755015"/>
    <n v="1347.36"/>
    <n v="1233.8"/>
    <x v="37"/>
    <n v="498864.31999999983"/>
    <n v="2045.4"/>
    <n v="249"/>
    <n v="64"/>
    <n v="0"/>
    <s v="Rhönbräu Klosterbier"/>
    <s v="Beverages"/>
    <s v="no"/>
    <s v="HIGHER"/>
    <s v="Rhönbräu Klosterbier"/>
    <n v="-1233.8"/>
    <m/>
  </r>
  <r>
    <x v="0"/>
    <x v="9"/>
    <x v="37"/>
    <x v="3"/>
    <n v="2079.3555241935478"/>
    <n v="1352.4"/>
    <e v="#N/A"/>
    <x v="38"/>
    <n v="497630.51999999979"/>
    <n v="2045.4"/>
    <n v="248"/>
    <n v="64"/>
    <n v="0"/>
    <s v="Rhönbräu Klosterbier"/>
    <s v="Beverages"/>
    <s v="no"/>
    <e v="#N/A"/>
    <s v="Rhönbräu Klosterbier"/>
    <n v="-1233.8"/>
    <m/>
  </r>
  <r>
    <x v="0"/>
    <x v="10"/>
    <x v="38"/>
    <x v="0"/>
    <n v="2082.7788259109307"/>
    <n v="1357.44"/>
    <e v="#N/A"/>
    <x v="39"/>
    <n v="496396.7199999998"/>
    <n v="2045.4"/>
    <n v="247"/>
    <n v="64"/>
    <n v="0"/>
    <s v="Rhönbräu Klosterbier"/>
    <s v="Beverages"/>
    <s v="yes"/>
    <e v="#N/A"/>
    <s v="Rhönbräu Klosterbier"/>
    <n v="-179.2"/>
    <m/>
  </r>
  <r>
    <x v="0"/>
    <x v="10"/>
    <x v="39"/>
    <x v="1"/>
    <n v="2090.5169512195116"/>
    <n v="1359.12"/>
    <e v="#N/A"/>
    <x v="40"/>
    <n v="496396.7199999998"/>
    <n v="2045.4"/>
    <n v="246"/>
    <n v="64"/>
    <n v="0"/>
    <s v="Sasquatch Ale"/>
    <s v="Beverages"/>
    <s v="no"/>
    <e v="#N/A"/>
    <s v="Sasquatch Ale"/>
    <n v="-1037.4000000000001"/>
    <m/>
  </r>
  <r>
    <x v="0"/>
    <x v="10"/>
    <x v="40"/>
    <x v="3"/>
    <n v="2094.8153877551013"/>
    <n v="1360.8"/>
    <e v="#N/A"/>
    <x v="41"/>
    <n v="495359.31999999983"/>
    <n v="1008"/>
    <n v="245"/>
    <n v="63"/>
    <n v="0"/>
    <s v="Sasquatch Ale"/>
    <s v="Beverages"/>
    <s v="no"/>
    <e v="#N/A"/>
    <s v="Sasquatch Ale"/>
    <n v="-750.4"/>
    <m/>
  </r>
  <r>
    <x v="0"/>
    <x v="11"/>
    <x v="41"/>
    <x v="0"/>
    <n v="2100.3252868852455"/>
    <n v="1377.35"/>
    <e v="#N/A"/>
    <x v="42"/>
    <n v="494608.91999999981"/>
    <n v="1008"/>
    <n v="244"/>
    <n v="63"/>
    <n v="0"/>
    <s v="Sasquatch Ale"/>
    <s v="Beverages"/>
    <s v="yes"/>
    <e v="#N/A"/>
    <s v="Sasquatch Ale"/>
    <n v="-1742.4"/>
    <m/>
  </r>
  <r>
    <x v="0"/>
    <x v="11"/>
    <x v="42"/>
    <x v="1"/>
    <n v="2101.7982304526745"/>
    <n v="1360.8"/>
    <e v="#N/A"/>
    <x v="43"/>
    <n v="492866.51999999979"/>
    <n v="1008"/>
    <n v="243"/>
    <n v="63"/>
    <n v="0"/>
    <s v="Steeleye Stout"/>
    <s v="Beverages"/>
    <s v="no"/>
    <e v="#N/A"/>
    <s v="Steeleye Stout"/>
    <n v="-1008"/>
    <m/>
  </r>
  <r>
    <x v="0"/>
    <x v="11"/>
    <x v="43"/>
    <x v="2"/>
    <n v="2106.3180578512392"/>
    <n v="1377.35"/>
    <e v="#N/A"/>
    <x v="44"/>
    <n v="491858.51999999979"/>
    <n v="0"/>
    <n v="242"/>
    <n v="62"/>
    <n v="0"/>
    <s v="Steeleye Stout"/>
    <s v="Beverages"/>
    <s v="no"/>
    <e v="#N/A"/>
    <s v="Steeleye Stout"/>
    <n v="-1683"/>
    <m/>
  </r>
  <r>
    <x v="0"/>
    <x v="11"/>
    <x v="44"/>
    <x v="3"/>
    <n v="2108.0745643153523"/>
    <n v="1360.8"/>
    <e v="#N/A"/>
    <x v="45"/>
    <n v="490175.51999999984"/>
    <n v="0"/>
    <n v="241"/>
    <n v="62"/>
    <n v="0"/>
    <s v="Steeleye Stout"/>
    <s v="Beverages"/>
    <s v="no"/>
    <e v="#N/A"/>
    <s v="Steeleye Stout"/>
    <n v="-1273.5"/>
    <m/>
  </r>
  <r>
    <x v="1"/>
    <x v="12"/>
    <x v="45"/>
    <x v="0"/>
    <n v="2111.5519583333325"/>
    <n v="1377.35"/>
    <e v="#N/A"/>
    <x v="46"/>
    <n v="488902.01999999984"/>
    <n v="0"/>
    <n v="240"/>
    <n v="62"/>
    <n v="0"/>
    <s v="Aniseed Syrup"/>
    <s v="Condiments"/>
    <s v="yes"/>
    <e v="#N/A"/>
    <s v="Aniseed Syrup"/>
    <n v="-544"/>
    <m/>
  </r>
  <r>
    <x v="1"/>
    <x v="12"/>
    <x v="46"/>
    <x v="1"/>
    <n v="2118.1107531380749"/>
    <n v="1393.9"/>
    <e v="#N/A"/>
    <x v="47"/>
    <n v="488902.01999999984"/>
    <n v="0"/>
    <n v="239"/>
    <n v="62"/>
    <n v="0"/>
    <s v="Aniseed Syrup"/>
    <s v="Aniseed Syrup"/>
    <s v="no"/>
    <e v="#N/A"/>
    <s v="Aniseed Syrup"/>
    <n v="-600"/>
    <m/>
  </r>
  <r>
    <x v="1"/>
    <x v="12"/>
    <x v="47"/>
    <x v="2"/>
    <n v="2124.4893697478988"/>
    <n v="1395.2"/>
    <e v="#N/A"/>
    <x v="48"/>
    <n v="488302.01999999984"/>
    <n v="0"/>
    <n v="238"/>
    <n v="61"/>
    <n v="0"/>
    <s v="Aniseed Syrup"/>
    <s v="Aniseed Syrup"/>
    <s v="no"/>
    <e v="#N/A"/>
    <s v="Aniseed Syrup"/>
    <n v="-140"/>
    <m/>
  </r>
  <r>
    <x v="1"/>
    <x v="12"/>
    <x v="48"/>
    <x v="3"/>
    <n v="2132.8627426160333"/>
    <n v="1396.5"/>
    <e v="#N/A"/>
    <x v="49"/>
    <n v="488302.01999999984"/>
    <n v="0"/>
    <n v="237"/>
    <n v="61"/>
    <n v="0"/>
    <s v="Aniseed Syrup"/>
    <s v="Aniseed Syrup"/>
    <s v="no"/>
    <e v="#N/A"/>
    <s v="Aniseed Syrup"/>
    <n v="-440"/>
    <m/>
  </r>
  <r>
    <x v="1"/>
    <x v="13"/>
    <x v="49"/>
    <x v="0"/>
    <n v="2140.035889830508"/>
    <n v="1396.65"/>
    <e v="#N/A"/>
    <x v="50"/>
    <n v="488302.01999999984"/>
    <n v="0"/>
    <n v="236"/>
    <n v="61"/>
    <n v="0"/>
    <s v="Aniseed Syrup"/>
    <s v="Chef Anton's Cajun Seasoning"/>
    <s v="yes"/>
    <e v="#N/A"/>
    <s v="Aniseed Syrup"/>
    <n v="-225.28"/>
    <m/>
  </r>
  <r>
    <x v="1"/>
    <x v="13"/>
    <x v="50"/>
    <x v="1"/>
    <n v="2148.183787234042"/>
    <n v="1396.8"/>
    <e v="#N/A"/>
    <x v="51"/>
    <n v="488302.01999999984"/>
    <n v="0"/>
    <n v="235"/>
    <n v="61"/>
    <n v="0"/>
    <s v="Chef Anton's Cajun Seasoning"/>
    <s v="Chef Anton's Cajun Seasoning"/>
    <s v="no"/>
    <e v="#N/A"/>
    <s v="Chef Anton's Cajun Seasoning"/>
    <n v="-2970"/>
    <m/>
  </r>
  <r>
    <x v="1"/>
    <x v="13"/>
    <x v="51"/>
    <x v="2"/>
    <n v="2144.6717521367518"/>
    <n v="1396.65"/>
    <e v="#N/A"/>
    <x v="52"/>
    <n v="485332.01999999984"/>
    <n v="0"/>
    <n v="234"/>
    <n v="60"/>
    <n v="0"/>
    <s v="Chef Anton's Cajun Seasoning"/>
    <s v="Chef Anton's Cajun Seasoning"/>
    <s v="no"/>
    <e v="#N/A"/>
    <s v="Chef Anton's Cajun Seasoning"/>
    <n v="-1337.6"/>
    <m/>
  </r>
  <r>
    <x v="1"/>
    <x v="13"/>
    <x v="52"/>
    <x v="3"/>
    <n v="2148.1355793991411"/>
    <n v="1396.8"/>
    <e v="#N/A"/>
    <x v="53"/>
    <n v="483994.41999999987"/>
    <n v="0"/>
    <n v="233"/>
    <n v="60"/>
    <n v="0"/>
    <s v="Chef Anton's Cajun Seasoning"/>
    <s v="Chef Anton's Cajun Seasoning"/>
    <s v="no"/>
    <e v="#N/A"/>
    <s v="Chef Anton's Cajun Seasoning"/>
    <n v="-682"/>
    <m/>
  </r>
  <r>
    <x v="1"/>
    <x v="14"/>
    <x v="53"/>
    <x v="2"/>
    <n v="2154.4551293103445"/>
    <n v="1404.3600000000001"/>
    <e v="#N/A"/>
    <x v="54"/>
    <n v="483312.41999999987"/>
    <n v="0"/>
    <n v="232"/>
    <n v="60"/>
    <n v="0"/>
    <s v="Chef Anton's Cajun Seasoning"/>
    <s v="Chef Anton's Gumbo Mix"/>
    <s v="no"/>
    <e v="#N/A"/>
    <s v="Chef Anton's Cajun Seasoning"/>
    <n v="-288.22000000000003"/>
    <m/>
  </r>
  <r>
    <x v="1"/>
    <x v="14"/>
    <x v="54"/>
    <x v="3"/>
    <n v="2162.5340692640689"/>
    <n v="1411.92"/>
    <e v="#N/A"/>
    <x v="55"/>
    <n v="483312.41999999987"/>
    <n v="0"/>
    <n v="231"/>
    <n v="60"/>
    <n v="0"/>
    <s v="Chef Anton's Gumbo Mix"/>
    <s v="Chef Anton's Gumbo Mix"/>
    <s v="no"/>
    <e v="#N/A"/>
    <s v="Chef Anton's Gumbo Mix"/>
    <n v="-85.4"/>
    <m/>
  </r>
  <r>
    <x v="1"/>
    <x v="15"/>
    <x v="55"/>
    <x v="1"/>
    <n v="2171.5650869565211"/>
    <n v="1414.96"/>
    <e v="#N/A"/>
    <x v="56"/>
    <n v="483312.41999999987"/>
    <n v="0"/>
    <n v="230"/>
    <n v="60"/>
    <n v="0"/>
    <s v="Chef Anton's Gumbo Mix"/>
    <s v="Genen Shouyu"/>
    <s v="no"/>
    <e v="#N/A"/>
    <s v="Chef Anton's Gumbo Mix"/>
    <n v="-176.7"/>
    <m/>
  </r>
  <r>
    <x v="1"/>
    <x v="15"/>
    <x v="56"/>
    <x v="2"/>
    <n v="2180.2762882096067"/>
    <n v="1418"/>
    <e v="#N/A"/>
    <x v="57"/>
    <n v="483312.41999999987"/>
    <n v="0"/>
    <n v="229"/>
    <n v="59"/>
    <n v="0"/>
    <s v="Genen Shouyu"/>
    <s v="Genen Shouyu"/>
    <s v="no"/>
    <e v="#N/A"/>
    <s v="Genen Shouyu"/>
    <n v="-1298.1199999999999"/>
    <m/>
  </r>
  <r>
    <x v="1"/>
    <x v="16"/>
    <x v="57"/>
    <x v="2"/>
    <n v="2184.1453947368418"/>
    <n v="1426"/>
    <e v="#N/A"/>
    <x v="58"/>
    <n v="482014.29999999987"/>
    <n v="0"/>
    <n v="228"/>
    <n v="59"/>
    <n v="0"/>
    <s v="Genen Shouyu"/>
    <s v="Grandma's Boysenberry Spread"/>
    <s v="no"/>
    <e v="#N/A"/>
    <s v="Genen Shouyu"/>
    <n v="-1750"/>
    <m/>
  </r>
  <r>
    <x v="1"/>
    <x v="16"/>
    <x v="58"/>
    <x v="3"/>
    <n v="2186.057929515418"/>
    <n v="1418"/>
    <e v="#N/A"/>
    <x v="59"/>
    <n v="480264.29999999987"/>
    <n v="0"/>
    <n v="227"/>
    <n v="59"/>
    <n v="0"/>
    <s v="Grandma's Boysenberry Spread"/>
    <s v="Grandma's Boysenberry Spread"/>
    <s v="no"/>
    <e v="#N/A"/>
    <s v="Grandma's Boysenberry Spread"/>
    <n v="-750"/>
    <m/>
  </r>
  <r>
    <x v="1"/>
    <x v="17"/>
    <x v="59"/>
    <x v="0"/>
    <n v="2192.4121681415927"/>
    <n v="1426"/>
    <e v="#N/A"/>
    <x v="60"/>
    <n v="479514.29999999987"/>
    <n v="0"/>
    <n v="226"/>
    <n v="59"/>
    <n v="0"/>
    <s v="Grandma's Boysenberry Spread"/>
    <s v="Gula Malacca"/>
    <s v="yes"/>
    <e v="#N/A"/>
    <s v="Grandma's Boysenberry Spread"/>
    <n v="-1994.85"/>
    <m/>
  </r>
  <r>
    <x v="1"/>
    <x v="17"/>
    <x v="60"/>
    <x v="1"/>
    <n v="2193.2902222222219"/>
    <n v="1418"/>
    <e v="#N/A"/>
    <x v="61"/>
    <n v="477519.4499999999"/>
    <n v="0"/>
    <n v="225"/>
    <n v="59"/>
    <n v="0"/>
    <s v="Gula Malacca"/>
    <s v="Gula Malacca"/>
    <s v="no"/>
    <e v="#N/A"/>
    <s v="Gula Malacca"/>
    <n v="-1753.62"/>
    <m/>
  </r>
  <r>
    <x v="1"/>
    <x v="17"/>
    <x v="61"/>
    <x v="2"/>
    <n v="2195.2530357142855"/>
    <n v="1414.96"/>
    <e v="#N/A"/>
    <x v="62"/>
    <n v="475765.8299999999"/>
    <n v="0"/>
    <n v="224"/>
    <n v="58"/>
    <n v="0"/>
    <s v="Gula Malacca"/>
    <s v="Gula Malacca"/>
    <s v="no"/>
    <e v="#N/A"/>
    <s v="Gula Malacca"/>
    <n v="-1093.0899999999999"/>
    <m/>
  </r>
  <r>
    <x v="1"/>
    <x v="17"/>
    <x v="62"/>
    <x v="3"/>
    <n v="2200.1954708520179"/>
    <n v="1418"/>
    <e v="#N/A"/>
    <x v="63"/>
    <n v="474672.73999999987"/>
    <n v="0"/>
    <n v="223"/>
    <n v="58"/>
    <n v="0"/>
    <s v="Gula Malacca"/>
    <s v="Gula Malacca"/>
    <s v="no"/>
    <e v="#N/A"/>
    <s v="Gula Malacca"/>
    <n v="-1701.87"/>
    <m/>
  </r>
  <r>
    <x v="1"/>
    <x v="18"/>
    <x v="63"/>
    <x v="0"/>
    <n v="2202.4401801801796"/>
    <n v="1414.96"/>
    <e v="#N/A"/>
    <x v="64"/>
    <n v="472970.86999999994"/>
    <n v="0"/>
    <n v="222"/>
    <n v="58"/>
    <n v="0"/>
    <s v="Gula Malacca"/>
    <s v="Louisiana Fiery Hot Pepper Sauce"/>
    <s v="yes"/>
    <e v="#N/A"/>
    <s v="Gula Malacca"/>
    <n v="-1347.36"/>
    <m/>
  </r>
  <r>
    <x v="1"/>
    <x v="18"/>
    <x v="64"/>
    <x v="1"/>
    <n v="2206.3093212669678"/>
    <n v="1418"/>
    <e v="#N/A"/>
    <x v="65"/>
    <n v="471623.50999999989"/>
    <n v="0"/>
    <n v="221"/>
    <n v="58"/>
    <n v="0"/>
    <s v="Louisiana Fiery Hot Pepper Sauce"/>
    <s v="Louisiana Fiery Hot Pepper Sauce"/>
    <s v="no"/>
    <e v="#N/A"/>
    <s v="Louisiana Fiery Hot Pepper Sauce"/>
    <n v="-2150.77"/>
    <m/>
  </r>
  <r>
    <x v="1"/>
    <x v="18"/>
    <x v="65"/>
    <x v="2"/>
    <n v="2206.5617727272725"/>
    <n v="1414.96"/>
    <e v="#N/A"/>
    <x v="66"/>
    <n v="469472.73999999993"/>
    <n v="0"/>
    <n v="220"/>
    <n v="57"/>
    <n v="0"/>
    <s v="Louisiana Fiery Hot Pepper Sauce"/>
    <s v="Louisiana Fiery Hot Pepper Sauce"/>
    <s v="no"/>
    <e v="#N/A"/>
    <s v="Louisiana Fiery Hot Pepper Sauce"/>
    <n v="-1975.54"/>
    <m/>
  </r>
  <r>
    <x v="1"/>
    <x v="18"/>
    <x v="66"/>
    <x v="3"/>
    <n v="2207.6166666666663"/>
    <n v="1411.92"/>
    <e v="#N/A"/>
    <x v="67"/>
    <n v="467497.1999999999"/>
    <n v="0"/>
    <n v="219"/>
    <n v="57"/>
    <n v="0"/>
    <s v="Louisiana Fiery Hot Pepper Sauce"/>
    <s v="Louisiana Fiery Hot Pepper Sauce"/>
    <s v="no"/>
    <e v="#N/A"/>
    <s v="Louisiana Fiery Hot Pepper Sauce"/>
    <n v="-3857.41"/>
    <m/>
  </r>
  <r>
    <x v="1"/>
    <x v="19"/>
    <x v="67"/>
    <x v="0"/>
    <n v="2200.0488073394495"/>
    <n v="1404.3600000000001"/>
    <e v="#N/A"/>
    <x v="68"/>
    <n v="463639.79"/>
    <n v="0"/>
    <n v="218"/>
    <n v="57"/>
    <n v="0"/>
    <s v="Louisiana Fiery Hot Pepper Sauce"/>
    <s v="Louisiana Hot Spiced Okra"/>
    <s v="yes"/>
    <e v="#N/A"/>
    <s v="Louisiana Fiery Hot Pepper Sauce"/>
    <n v="-816"/>
    <m/>
  </r>
  <r>
    <x v="1"/>
    <x v="19"/>
    <x v="68"/>
    <x v="1"/>
    <n v="2206.4269124423963"/>
    <n v="1411.92"/>
    <e v="#N/A"/>
    <x v="69"/>
    <n v="462823.79"/>
    <n v="0"/>
    <n v="217"/>
    <n v="57"/>
    <n v="0"/>
    <s v="Louisiana Hot Spiced Okra"/>
    <s v="Louisiana Hot Spiced Okra"/>
    <s v="no"/>
    <e v="#N/A"/>
    <s v="Louisiana Hot Spiced Okra"/>
    <n v="-1224"/>
    <m/>
  </r>
  <r>
    <x v="1"/>
    <x v="19"/>
    <x v="69"/>
    <x v="3"/>
    <n v="2210.9751851851852"/>
    <n v="1414.96"/>
    <e v="#N/A"/>
    <x v="70"/>
    <n v="461599.79"/>
    <n v="0"/>
    <n v="216"/>
    <n v="56"/>
    <n v="0"/>
    <s v="Louisiana Hot Spiced Okra"/>
    <s v="Louisiana Hot Spiced Okra"/>
    <s v="no"/>
    <e v="#N/A"/>
    <s v="Louisiana Hot Spiced Okra"/>
    <n v="-918"/>
    <m/>
  </r>
  <r>
    <x v="1"/>
    <x v="20"/>
    <x v="70"/>
    <x v="1"/>
    <n v="2216.9890232558141"/>
    <n v="1418"/>
    <e v="#N/A"/>
    <x v="71"/>
    <n v="460681.79"/>
    <n v="0"/>
    <n v="215"/>
    <n v="56"/>
    <n v="0"/>
    <s v="Louisiana Hot Spiced Okra"/>
    <s v="Northwoods Cranberry Sauce"/>
    <s v="no"/>
    <e v="#N/A"/>
    <s v="Louisiana Hot Spiced Okra"/>
    <n v="-1300"/>
    <m/>
  </r>
  <r>
    <x v="1"/>
    <x v="20"/>
    <x v="71"/>
    <x v="3"/>
    <n v="2221.2740186915889"/>
    <n v="1426"/>
    <e v="#N/A"/>
    <x v="72"/>
    <n v="459381.79"/>
    <n v="0"/>
    <n v="214"/>
    <n v="55"/>
    <n v="0"/>
    <s v="Northwoods Cranberry Sauce"/>
    <s v="Northwoods Cranberry Sauce"/>
    <s v="no"/>
    <e v="#N/A"/>
    <s v="Northwoods Cranberry Sauce"/>
    <n v="-2960"/>
    <m/>
  </r>
  <r>
    <x v="1"/>
    <x v="21"/>
    <x v="72"/>
    <x v="0"/>
    <n v="2217.8058215962442"/>
    <n v="1418"/>
    <e v="#N/A"/>
    <x v="73"/>
    <n v="456421.79"/>
    <n v="0"/>
    <n v="213"/>
    <n v="55"/>
    <n v="0"/>
    <s v="Northwoods Cranberry Sauce"/>
    <s v="Original Frankfurter grüne Soße"/>
    <s v="yes"/>
    <e v="#N/A"/>
    <s v="Northwoods Cranberry Sauce"/>
    <n v="-1112.8"/>
    <m/>
  </r>
  <r>
    <x v="1"/>
    <x v="21"/>
    <x v="73"/>
    <x v="1"/>
    <n v="2223.0181132075472"/>
    <n v="1426"/>
    <e v="#N/A"/>
    <x v="74"/>
    <n v="455308.98999999993"/>
    <n v="0"/>
    <n v="212"/>
    <n v="55"/>
    <n v="0"/>
    <s v="Original Frankfurter grüne Soße"/>
    <s v="Original Frankfurter grüne Soße"/>
    <s v="no"/>
    <e v="#N/A"/>
    <s v="Original Frankfurter grüne Soße"/>
    <n v="-1027.78"/>
    <m/>
  </r>
  <r>
    <x v="1"/>
    <x v="21"/>
    <x v="74"/>
    <x v="2"/>
    <n v="2228.6827488151662"/>
    <n v="1434"/>
    <e v="#N/A"/>
    <x v="75"/>
    <n v="454281.20999999996"/>
    <n v="0"/>
    <n v="211"/>
    <n v="54"/>
    <n v="0"/>
    <s v="Original Frankfurter grüne Soße"/>
    <s v="Original Frankfurter grüne Soße"/>
    <s v="no"/>
    <e v="#N/A"/>
    <s v="Original Frankfurter grüne Soße"/>
    <n v="-2255.5"/>
    <m/>
  </r>
  <r>
    <x v="1"/>
    <x v="21"/>
    <x v="75"/>
    <x v="3"/>
    <n v="2228.5550476190479"/>
    <n v="1426"/>
    <e v="#N/A"/>
    <x v="76"/>
    <n v="452025.70999999996"/>
    <n v="0"/>
    <n v="210"/>
    <n v="54"/>
    <n v="0"/>
    <s v="Original Frankfurter grüne Soße"/>
    <s v="Original Frankfurter grüne Soße"/>
    <s v="no"/>
    <e v="#N/A"/>
    <s v="Original Frankfurter grüne Soße"/>
    <n v="-510.9"/>
    <m/>
  </r>
  <r>
    <x v="1"/>
    <x v="22"/>
    <x v="76"/>
    <x v="0"/>
    <n v="2236.773492822967"/>
    <n v="1434"/>
    <e v="#N/A"/>
    <x v="77"/>
    <n v="452025.70999999996"/>
    <n v="0"/>
    <n v="209"/>
    <n v="54"/>
    <n v="0"/>
    <s v="Original Frankfurter grüne Soße"/>
    <s v="Sirop d'érable"/>
    <s v="yes"/>
    <e v="#N/A"/>
    <s v="Original Frankfurter grüne Soße"/>
    <n v="-2679"/>
    <m/>
  </r>
  <r>
    <x v="1"/>
    <x v="22"/>
    <x v="77"/>
    <x v="1"/>
    <n v="2234.6474038461542"/>
    <n v="1426"/>
    <e v="#N/A"/>
    <x v="78"/>
    <n v="449346.70999999996"/>
    <n v="0"/>
    <n v="208"/>
    <n v="54"/>
    <n v="0"/>
    <s v="Sirop d'érable"/>
    <s v="Sirop d'érable"/>
    <s v="no"/>
    <e v="#N/A"/>
    <s v="Sirop d'érable"/>
    <n v="-1881"/>
    <m/>
  </r>
  <r>
    <x v="1"/>
    <x v="22"/>
    <x v="78"/>
    <x v="2"/>
    <n v="2236.3558454106283"/>
    <n v="1418"/>
    <e v="#N/A"/>
    <x v="79"/>
    <n v="447465.71"/>
    <n v="0"/>
    <n v="207"/>
    <n v="53"/>
    <n v="0"/>
    <s v="Sirop d'érable"/>
    <s v="Sirop d'érable"/>
    <s v="no"/>
    <e v="#N/A"/>
    <s v="Sirop d'érable"/>
    <n v="-3021"/>
    <m/>
  </r>
  <r>
    <x v="1"/>
    <x v="22"/>
    <x v="79"/>
    <x v="3"/>
    <n v="2232.5468932038834"/>
    <n v="1414.96"/>
    <e v="#N/A"/>
    <x v="80"/>
    <n v="444444.70999999996"/>
    <n v="0"/>
    <n v="206"/>
    <n v="53"/>
    <n v="0"/>
    <s v="Sirop d'érable"/>
    <s v="Sirop d'érable"/>
    <s v="no"/>
    <e v="#N/A"/>
    <s v="Sirop d'érable"/>
    <n v="-1510.5"/>
    <m/>
  </r>
  <r>
    <x v="1"/>
    <x v="23"/>
    <x v="80"/>
    <x v="0"/>
    <n v="2236.0690731707323"/>
    <n v="1411.92"/>
    <e v="#N/A"/>
    <x v="81"/>
    <n v="442934.20999999996"/>
    <n v="0"/>
    <n v="205"/>
    <n v="53"/>
    <n v="0"/>
    <s v="Sirop d'érable"/>
    <s v="Vegie-spread"/>
    <s v="yes"/>
    <e v="#N/A"/>
    <s v="Sirop d'érable"/>
    <n v="-3202.87"/>
    <m/>
  </r>
  <r>
    <x v="1"/>
    <x v="23"/>
    <x v="81"/>
    <x v="1"/>
    <n v="2231.3298529411768"/>
    <n v="1404.3600000000001"/>
    <e v="#N/A"/>
    <x v="82"/>
    <n v="439731.33999999997"/>
    <n v="0"/>
    <n v="204"/>
    <n v="53"/>
    <n v="0"/>
    <s v="Vegie-spread"/>
    <s v="Vegie-spread"/>
    <s v="no"/>
    <e v="#N/A"/>
    <s v="Vegie-spread"/>
    <n v="-263.39999999999998"/>
    <m/>
  </r>
  <r>
    <x v="1"/>
    <x v="23"/>
    <x v="82"/>
    <x v="2"/>
    <n v="2241.0240886699512"/>
    <n v="1411.92"/>
    <e v="#N/A"/>
    <x v="83"/>
    <n v="439731.33999999997"/>
    <n v="0"/>
    <n v="203"/>
    <n v="52"/>
    <n v="0"/>
    <s v="Vegie-spread"/>
    <s v="Vegie-spread"/>
    <s v="no"/>
    <e v="#N/A"/>
    <s v="Vegie-spread"/>
    <n v="-842.88"/>
    <m/>
  </r>
  <r>
    <x v="1"/>
    <x v="23"/>
    <x v="83"/>
    <x v="3"/>
    <n v="2247.9455940594066"/>
    <n v="1414.96"/>
    <e v="#N/A"/>
    <x v="84"/>
    <n v="438888.45999999996"/>
    <n v="0"/>
    <n v="202"/>
    <n v="52"/>
    <n v="0"/>
    <s v="Vegie-spread"/>
    <s v="Vegie-spread"/>
    <s v="no"/>
    <e v="#N/A"/>
    <s v="Vegie-spread"/>
    <n v="-2590.1"/>
    <m/>
  </r>
  <r>
    <x v="2"/>
    <x v="24"/>
    <x v="84"/>
    <x v="0"/>
    <n v="2246.2433333333333"/>
    <n v="1411.92"/>
    <e v="#N/A"/>
    <x v="85"/>
    <n v="436298.35999999993"/>
    <n v="0"/>
    <n v="201"/>
    <n v="52"/>
    <n v="0"/>
    <s v="Chocolade"/>
    <s v="Chocolade"/>
    <s v="yes"/>
    <e v="#N/A"/>
    <s v="Chocolade"/>
    <n v="-744.6"/>
    <m/>
  </r>
  <r>
    <x v="2"/>
    <x v="24"/>
    <x v="85"/>
    <x v="1"/>
    <n v="2253.7515500000004"/>
    <n v="1414.96"/>
    <e v="#N/A"/>
    <x v="86"/>
    <n v="435553.75999999995"/>
    <n v="0"/>
    <n v="200"/>
    <n v="52"/>
    <n v="0"/>
    <s v="Chocolade"/>
    <s v="Chocolade"/>
    <s v="no"/>
    <e v="#N/A"/>
    <s v="Chocolade"/>
    <n v="-162.56"/>
    <m/>
  </r>
  <r>
    <x v="2"/>
    <x v="24"/>
    <x v="86"/>
    <x v="2"/>
    <n v="2264.2600502512564"/>
    <n v="1418"/>
    <e v="#N/A"/>
    <x v="87"/>
    <n v="435553.75999999995"/>
    <n v="0"/>
    <n v="199"/>
    <n v="51"/>
    <n v="0"/>
    <s v="Chocolade"/>
    <s v="Chocolade"/>
    <s v="no"/>
    <e v="#N/A"/>
    <s v="Chocolade"/>
    <n v="-68.849999999999994"/>
    <m/>
  </r>
  <r>
    <x v="2"/>
    <x v="24"/>
    <x v="87"/>
    <x v="3"/>
    <n v="2275.3479797979803"/>
    <n v="1426"/>
    <e v="#N/A"/>
    <x v="88"/>
    <n v="435553.75999999995"/>
    <n v="0"/>
    <n v="198"/>
    <n v="51"/>
    <n v="0"/>
    <s v="Chocolade"/>
    <s v="Chocolade"/>
    <s v="no"/>
    <e v="#N/A"/>
    <s v="Chocolade"/>
    <n v="-306"/>
    <m/>
  </r>
  <r>
    <x v="2"/>
    <x v="25"/>
    <x v="88"/>
    <x v="0"/>
    <n v="2285.344670050762"/>
    <n v="1434"/>
    <e v="#N/A"/>
    <x v="89"/>
    <n v="435553.75999999995"/>
    <n v="0"/>
    <n v="197"/>
    <n v="51"/>
    <n v="0"/>
    <s v="Chocolade"/>
    <s v="Gumbär Gummibärchen"/>
    <s v="yes"/>
    <e v="#N/A"/>
    <s v="Chocolade"/>
    <n v="-5079.6000000000004"/>
    <m/>
  </r>
  <r>
    <x v="2"/>
    <x v="25"/>
    <x v="89"/>
    <x v="1"/>
    <n v="2271.088265306123"/>
    <n v="1426"/>
    <e v="#N/A"/>
    <x v="90"/>
    <n v="430474.16"/>
    <n v="0"/>
    <n v="196"/>
    <n v="51"/>
    <n v="0"/>
    <s v="Gumbär Gummibärchen"/>
    <s v="Gumbär Gummibärchen"/>
    <s v="no"/>
    <e v="#N/A"/>
    <s v="Gumbär Gummibärchen"/>
    <n v="-1249.2"/>
    <m/>
  </r>
  <r>
    <x v="2"/>
    <x v="25"/>
    <x v="90"/>
    <x v="2"/>
    <n v="2276.3287179487183"/>
    <n v="1434"/>
    <e v="#N/A"/>
    <x v="91"/>
    <n v="429224.95999999996"/>
    <n v="0"/>
    <n v="195"/>
    <n v="50"/>
    <n v="0"/>
    <s v="Gumbär Gummibärchen"/>
    <s v="Gumbär Gummibärchen"/>
    <s v="no"/>
    <e v="#N/A"/>
    <s v="Gumbär Gummibärchen"/>
    <n v="-2061.17"/>
    <m/>
  </r>
  <r>
    <x v="2"/>
    <x v="25"/>
    <x v="91"/>
    <x v="3"/>
    <n v="2277.437783505155"/>
    <n v="1426"/>
    <e v="#N/A"/>
    <x v="92"/>
    <n v="427163.78999999992"/>
    <n v="0"/>
    <n v="194"/>
    <n v="50"/>
    <n v="0"/>
    <s v="Gumbär Gummibärchen"/>
    <s v="Gumbär Gummibärchen"/>
    <s v="no"/>
    <e v="#N/A"/>
    <s v="Gumbär Gummibärchen"/>
    <n v="-2835.68"/>
    <m/>
  </r>
  <r>
    <x v="2"/>
    <x v="26"/>
    <x v="92"/>
    <x v="0"/>
    <n v="2274.5453367875652"/>
    <n v="1418"/>
    <e v="#N/A"/>
    <x v="93"/>
    <n v="424328.10999999987"/>
    <n v="0"/>
    <n v="193"/>
    <n v="50"/>
    <n v="0"/>
    <s v="Gumbär Gummibärchen"/>
    <s v="Maxilaku"/>
    <s v="yes"/>
    <e v="#N/A"/>
    <s v="Gumbär Gummibärchen"/>
    <n v="-1605.6"/>
    <m/>
  </r>
  <r>
    <x v="2"/>
    <x v="26"/>
    <x v="93"/>
    <x v="1"/>
    <n v="2278.0294270833333"/>
    <n v="1414.96"/>
    <e v="#N/A"/>
    <x v="94"/>
    <n v="422722.50999999989"/>
    <n v="0"/>
    <n v="192"/>
    <n v="50"/>
    <n v="0"/>
    <s v="Maxilaku"/>
    <s v="Maxilaku"/>
    <s v="no"/>
    <e v="#N/A"/>
    <s v="Maxilaku"/>
    <n v="-620"/>
    <m/>
  </r>
  <r>
    <x v="2"/>
    <x v="26"/>
    <x v="94"/>
    <x v="2"/>
    <n v="2286.710209424084"/>
    <n v="1418"/>
    <n v="504"/>
    <x v="95"/>
    <n v="422102.50999999995"/>
    <n v="0"/>
    <n v="191"/>
    <n v="49"/>
    <n v="0"/>
    <s v="Maxilaku"/>
    <s v="Maxilaku"/>
    <s v="no"/>
    <s v="LOWER"/>
    <s v="Maxilaku"/>
    <n v="-835"/>
    <m/>
  </r>
  <r>
    <x v="2"/>
    <x v="27"/>
    <x v="95"/>
    <x v="0"/>
    <n v="2294.3507894736845"/>
    <n v="1426"/>
    <n v="504"/>
    <x v="96"/>
    <n v="421267.50999999995"/>
    <n v="0"/>
    <n v="190"/>
    <n v="49"/>
    <n v="0"/>
    <s v="Maxilaku"/>
    <s v="NuNuCa Nuß-Nougat-Creme"/>
    <s v="yes"/>
    <s v="LOWER"/>
    <s v="Maxilaku"/>
    <n v="-193.2"/>
    <m/>
  </r>
  <r>
    <x v="2"/>
    <x v="27"/>
    <x v="96"/>
    <x v="1"/>
    <n v="2305.4679894179894"/>
    <n v="1434"/>
    <n v="504"/>
    <x v="97"/>
    <n v="421267.50999999995"/>
    <n v="0"/>
    <n v="189"/>
    <n v="49"/>
    <n v="0"/>
    <s v="NuNuCa Nuß-Nougat-Creme"/>
    <s v="NuNuCa Nuß-Nougat-Creme"/>
    <s v="no"/>
    <s v="LOWER"/>
    <s v="NuNuCa Nuß-Nougat-Creme"/>
    <n v="-865.2"/>
    <m/>
  </r>
  <r>
    <x v="2"/>
    <x v="27"/>
    <x v="97"/>
    <x v="3"/>
    <n v="2313.1289893617022"/>
    <n v="1446.375"/>
    <n v="504"/>
    <x v="98"/>
    <n v="420402.30999999994"/>
    <n v="0"/>
    <n v="188"/>
    <n v="48"/>
    <n v="0"/>
    <s v="NuNuCa Nuß-Nougat-Creme"/>
    <s v="NuNuCa Nuß-Nougat-Creme"/>
    <s v="no"/>
    <s v="LOWER"/>
    <s v="NuNuCa Nuß-Nougat-Creme"/>
    <n v="-493.5"/>
    <m/>
  </r>
  <r>
    <x v="2"/>
    <x v="28"/>
    <x v="98"/>
    <x v="0"/>
    <n v="2322.8596256684491"/>
    <n v="1458.75"/>
    <n v="504"/>
    <x v="99"/>
    <n v="420402.30999999994"/>
    <n v="0"/>
    <n v="187"/>
    <n v="48"/>
    <n v="0"/>
    <s v="NuNuCa Nuß-Nougat-Creme"/>
    <s v="Pavlova"/>
    <s v="yes"/>
    <s v="LOWER"/>
    <s v="NuNuCa Nuß-Nougat-Creme"/>
    <n v="-1685.36"/>
    <m/>
  </r>
  <r>
    <x v="2"/>
    <x v="28"/>
    <x v="99"/>
    <x v="1"/>
    <n v="2326.2870430107528"/>
    <n v="1446.375"/>
    <n v="504"/>
    <x v="100"/>
    <n v="418716.94999999995"/>
    <n v="0"/>
    <n v="186"/>
    <n v="48"/>
    <n v="0"/>
    <s v="Pavlova"/>
    <s v="Pavlova"/>
    <s v="no"/>
    <s v="LOWER"/>
    <s v="Pavlova"/>
    <n v="-2646.08"/>
    <m/>
  </r>
  <r>
    <x v="2"/>
    <x v="28"/>
    <x v="100"/>
    <x v="2"/>
    <n v="2324.5584324324323"/>
    <n v="1434"/>
    <n v="504"/>
    <x v="101"/>
    <n v="416070.86999999994"/>
    <n v="0"/>
    <n v="185"/>
    <n v="47"/>
    <n v="0"/>
    <s v="Pavlova"/>
    <s v="Pavlova"/>
    <s v="no"/>
    <s v="LOWER"/>
    <s v="Pavlova"/>
    <n v="-1849.7"/>
    <m/>
  </r>
  <r>
    <x v="2"/>
    <x v="28"/>
    <x v="101"/>
    <x v="3"/>
    <n v="2327.1391847826085"/>
    <n v="1426"/>
    <n v="504"/>
    <x v="102"/>
    <n v="414221.17"/>
    <n v="0"/>
    <n v="184"/>
    <n v="47"/>
    <n v="0"/>
    <s v="Pavlova"/>
    <s v="Pavlova"/>
    <s v="no"/>
    <s v="LOWER"/>
    <s v="Pavlova"/>
    <n v="-999.01"/>
    <m/>
  </r>
  <r>
    <x v="2"/>
    <x v="29"/>
    <x v="102"/>
    <x v="0"/>
    <n v="2334.3967213114756"/>
    <n v="1434"/>
    <n v="504"/>
    <x v="103"/>
    <n v="413222.16000000003"/>
    <n v="0"/>
    <n v="183"/>
    <n v="47"/>
    <n v="0"/>
    <s v="Pavlova"/>
    <s v="Schoggi Schokolade"/>
    <s v="yes"/>
    <s v="LOWER"/>
    <s v="Pavlova"/>
    <n v="-1755"/>
    <m/>
  </r>
  <r>
    <x v="2"/>
    <x v="29"/>
    <x v="103"/>
    <x v="1"/>
    <n v="2337.58021978022"/>
    <n v="1426"/>
    <n v="504"/>
    <x v="104"/>
    <n v="411467.16000000003"/>
    <n v="0"/>
    <n v="182"/>
    <n v="47"/>
    <n v="0"/>
    <s v="Schoggi Schokolade"/>
    <s v="Schoggi Schokolade"/>
    <s v="no"/>
    <s v="LOWER"/>
    <s v="Schoggi Schokolade"/>
    <n v="-5268"/>
    <m/>
  </r>
  <r>
    <x v="2"/>
    <x v="29"/>
    <x v="104"/>
    <x v="2"/>
    <n v="2321.3900552486193"/>
    <n v="1418"/>
    <n v="504"/>
    <x v="105"/>
    <n v="406199.16000000003"/>
    <n v="0"/>
    <n v="181"/>
    <n v="46"/>
    <n v="0"/>
    <s v="Schoggi Schokolade"/>
    <s v="Schoggi Schokolade"/>
    <s v="no"/>
    <s v="LOWER"/>
    <s v="Schoggi Schokolade"/>
    <n v="-2195"/>
    <m/>
  </r>
  <r>
    <x v="2"/>
    <x v="29"/>
    <x v="105"/>
    <x v="3"/>
    <n v="2322.0922222222225"/>
    <n v="1414.96"/>
    <n v="504"/>
    <x v="106"/>
    <n v="404004.16"/>
    <n v="0"/>
    <n v="180"/>
    <n v="46"/>
    <n v="0"/>
    <s v="Schoggi Schokolade"/>
    <s v="Schoggi Schokolade"/>
    <s v="no"/>
    <s v="LOWER"/>
    <s v="Schoggi Schokolade"/>
    <n v="-1756"/>
    <m/>
  </r>
  <r>
    <x v="2"/>
    <x v="30"/>
    <x v="106"/>
    <x v="0"/>
    <n v="2325.2547486033523"/>
    <n v="1411.92"/>
    <n v="504"/>
    <x v="107"/>
    <n v="402248.16"/>
    <n v="0"/>
    <n v="179"/>
    <n v="46"/>
    <n v="0"/>
    <s v="Schoggi Schokolade"/>
    <s v="Scottish Longbreads"/>
    <s v="yes"/>
    <s v="LOWER"/>
    <s v="Schoggi Schokolade"/>
    <n v="-1267.5"/>
    <m/>
  </r>
  <r>
    <x v="2"/>
    <x v="30"/>
    <x v="107"/>
    <x v="1"/>
    <n v="2331.1971910112366"/>
    <n v="1414.96"/>
    <n v="504"/>
    <x v="108"/>
    <n v="400980.66"/>
    <n v="0"/>
    <n v="178"/>
    <n v="46"/>
    <n v="0"/>
    <s v="Scottish Longbreads"/>
    <s v="Scottish Longbreads"/>
    <s v="no"/>
    <s v="LOWER"/>
    <s v="Scottish Longbreads"/>
    <n v="-1062.5"/>
    <m/>
  </r>
  <r>
    <x v="2"/>
    <x v="30"/>
    <x v="108"/>
    <x v="2"/>
    <n v="2338.3649717514131"/>
    <n v="1418"/>
    <n v="504"/>
    <x v="109"/>
    <n v="399918.16"/>
    <n v="0"/>
    <n v="177"/>
    <n v="45"/>
    <n v="0"/>
    <s v="Scottish Longbreads"/>
    <s v="Scottish Longbreads"/>
    <s v="no"/>
    <s v="LOWER"/>
    <s v="Scottish Longbreads"/>
    <n v="-492.5"/>
    <m/>
  </r>
  <r>
    <x v="2"/>
    <x v="30"/>
    <x v="109"/>
    <x v="3"/>
    <n v="2348.8528409090914"/>
    <n v="1426"/>
    <n v="504"/>
    <x v="110"/>
    <n v="399918.16"/>
    <n v="0"/>
    <n v="176"/>
    <n v="45"/>
    <n v="0"/>
    <s v="Scottish Longbreads"/>
    <s v="Scottish Longbreads"/>
    <s v="no"/>
    <s v="LOWER"/>
    <s v="Scottish Longbreads"/>
    <n v="-1935"/>
    <m/>
  </r>
  <r>
    <x v="2"/>
    <x v="31"/>
    <x v="110"/>
    <x v="1"/>
    <n v="2351.2177142857149"/>
    <n v="1418"/>
    <n v="504"/>
    <x v="111"/>
    <n v="397983.16"/>
    <n v="0"/>
    <n v="175"/>
    <n v="45"/>
    <n v="0"/>
    <s v="Scottish Longbreads"/>
    <s v="Sir Rodney's Marmalade"/>
    <s v="no"/>
    <s v="LOWER"/>
    <s v="Scottish Longbreads"/>
    <n v="-4252.5"/>
    <m/>
  </r>
  <r>
    <x v="2"/>
    <x v="31"/>
    <x v="111"/>
    <x v="2"/>
    <n v="2340.2908045977015"/>
    <n v="1414.96"/>
    <n v="504"/>
    <x v="112"/>
    <n v="393730.66"/>
    <n v="0"/>
    <n v="174"/>
    <n v="44"/>
    <n v="0"/>
    <s v="Sir Rodney's Marmalade"/>
    <s v="Sir Rodney's Marmalade"/>
    <s v="no"/>
    <s v="LOWER"/>
    <s v="Sir Rodney's Marmalade"/>
    <n v="-1360.8"/>
    <m/>
  </r>
  <r>
    <x v="2"/>
    <x v="31"/>
    <x v="112"/>
    <x v="3"/>
    <n v="2345.9526011560697"/>
    <n v="1418"/>
    <n v="504"/>
    <x v="113"/>
    <n v="392369.86"/>
    <n v="0"/>
    <n v="173"/>
    <n v="44"/>
    <n v="0"/>
    <s v="Sir Rodney's Marmalade"/>
    <s v="Sir Rodney's Marmalade"/>
    <s v="no"/>
    <s v="LOWER"/>
    <s v="Sir Rodney's Marmalade"/>
    <n v="-1701"/>
    <m/>
  </r>
  <r>
    <x v="2"/>
    <x v="32"/>
    <x v="113"/>
    <x v="0"/>
    <n v="2349.7023255813956"/>
    <n v="1414.96"/>
    <n v="504"/>
    <x v="114"/>
    <n v="390668.86000000004"/>
    <n v="0"/>
    <n v="172"/>
    <n v="44"/>
    <n v="0"/>
    <s v="Sir Rodney's Marmalade"/>
    <s v="Sir Rodney's Scones"/>
    <s v="yes"/>
    <s v="LOWER"/>
    <s v="Sir Rodney's Marmalade"/>
    <n v="-1418"/>
    <m/>
  </r>
  <r>
    <x v="2"/>
    <x v="32"/>
    <x v="114"/>
    <x v="1"/>
    <n v="2355.1508771929825"/>
    <n v="1411.92"/>
    <n v="504"/>
    <x v="115"/>
    <n v="389250.86000000004"/>
    <n v="0"/>
    <n v="171"/>
    <n v="44"/>
    <n v="0"/>
    <s v="Sir Rodney's Scones"/>
    <s v="Sir Rodney's Scones"/>
    <s v="no"/>
    <s v="LOWER"/>
    <s v="Sir Rodney's Scones"/>
    <n v="-756"/>
    <m/>
  </r>
  <r>
    <x v="2"/>
    <x v="32"/>
    <x v="115"/>
    <x v="2"/>
    <n v="2364.5576470588239"/>
    <n v="1422.96"/>
    <n v="504"/>
    <x v="116"/>
    <n v="388494.86000000004"/>
    <n v="0"/>
    <n v="170"/>
    <n v="43"/>
    <n v="0"/>
    <s v="Sir Rodney's Scones"/>
    <s v="Sir Rodney's Scones"/>
    <s v="no"/>
    <s v="LOWER"/>
    <s v="Sir Rodney's Scones"/>
    <n v="-1733"/>
    <m/>
  </r>
  <r>
    <x v="2"/>
    <x v="32"/>
    <x v="116"/>
    <x v="3"/>
    <n v="2368.2946745562135"/>
    <n v="1411.92"/>
    <n v="504"/>
    <x v="117"/>
    <n v="386761.86000000004"/>
    <n v="0"/>
    <n v="169"/>
    <n v="43"/>
    <n v="0"/>
    <s v="Sir Rodney's Scones"/>
    <s v="Sir Rodney's Scones"/>
    <s v="no"/>
    <s v="LOWER"/>
    <s v="Sir Rodney's Scones"/>
    <n v="-1434"/>
    <m/>
  </r>
  <r>
    <x v="2"/>
    <x v="33"/>
    <x v="117"/>
    <x v="0"/>
    <n v="2373.8559523809527"/>
    <n v="1404.3600000000001"/>
    <n v="504"/>
    <x v="118"/>
    <n v="385327.86000000004"/>
    <n v="0"/>
    <n v="168"/>
    <n v="43"/>
    <n v="0"/>
    <s v="Sir Rodney's Scones"/>
    <s v="Tarte au sucre"/>
    <s v="yes"/>
    <s v="LOWER"/>
    <s v="Sir Rodney's Scones"/>
    <n v="-4728"/>
    <m/>
  </r>
  <r>
    <x v="2"/>
    <x v="33"/>
    <x v="118"/>
    <x v="1"/>
    <n v="2359.7592814371264"/>
    <n v="1396.8"/>
    <n v="504"/>
    <x v="119"/>
    <n v="380599.86000000004"/>
    <n v="0"/>
    <n v="167"/>
    <n v="43"/>
    <n v="0"/>
    <s v="Tarte au sucre"/>
    <s v="Tarte au sucre"/>
    <s v="no"/>
    <s v="LOWER"/>
    <s v="Tarte au sucre"/>
    <n v="-4547.92"/>
    <m/>
  </r>
  <r>
    <x v="2"/>
    <x v="33"/>
    <x v="119"/>
    <x v="2"/>
    <n v="2346.5775903614467"/>
    <n v="1396.65"/>
    <n v="504"/>
    <x v="120"/>
    <n v="376051.94000000006"/>
    <n v="0"/>
    <n v="166"/>
    <n v="42"/>
    <n v="0"/>
    <s v="Tarte au sucre"/>
    <s v="Tarte au sucre"/>
    <s v="no"/>
    <s v="LOWER"/>
    <s v="Tarte au sucre"/>
    <n v="-5472.3"/>
    <m/>
  </r>
  <r>
    <x v="2"/>
    <x v="33"/>
    <x v="120"/>
    <x v="3"/>
    <n v="2327.6338181818192"/>
    <n v="1396.5"/>
    <n v="504"/>
    <x v="121"/>
    <n v="370579.64000000007"/>
    <n v="0"/>
    <n v="165"/>
    <n v="42"/>
    <n v="0"/>
    <s v="Tarte au sucre"/>
    <s v="Tarte au sucre"/>
    <s v="no"/>
    <s v="LOWER"/>
    <s v="Tarte au sucre"/>
    <n v="-6014.6"/>
    <m/>
  </r>
  <r>
    <x v="2"/>
    <x v="34"/>
    <x v="121"/>
    <x v="0"/>
    <n v="2305.1523170731716"/>
    <n v="1395.2"/>
    <n v="504"/>
    <x v="122"/>
    <n v="364565.04000000004"/>
    <n v="0"/>
    <n v="164"/>
    <n v="42"/>
    <n v="0"/>
    <s v="Tarte au sucre"/>
    <s v="Teatime Chocolate Biscuits"/>
    <s v="yes"/>
    <s v="LOWER"/>
    <s v="Tarte au sucre"/>
    <n v="-943.89"/>
    <m/>
  </r>
  <r>
    <x v="2"/>
    <x v="34"/>
    <x v="122"/>
    <x v="1"/>
    <n v="2313.5036196319029"/>
    <n v="1396.5"/>
    <n v="504"/>
    <x v="123"/>
    <n v="363621.15"/>
    <n v="0"/>
    <n v="163"/>
    <n v="42"/>
    <n v="0"/>
    <s v="Teatime Chocolate Biscuits"/>
    <s v="Teatime Chocolate Biscuits"/>
    <s v="no"/>
    <s v="LOWER"/>
    <s v="Teatime Chocolate Biscuits"/>
    <n v="-349.6"/>
    <m/>
  </r>
  <r>
    <x v="2"/>
    <x v="34"/>
    <x v="123"/>
    <x v="2"/>
    <n v="2325.6264814814822"/>
    <n v="1396.65"/>
    <n v="504"/>
    <x v="124"/>
    <n v="363621.15"/>
    <n v="0"/>
    <n v="162"/>
    <n v="41"/>
    <n v="0"/>
    <s v="Teatime Chocolate Biscuits"/>
    <s v="Teatime Chocolate Biscuits"/>
    <s v="no"/>
    <s v="LOWER"/>
    <s v="Teatime Chocolate Biscuits"/>
    <n v="-841.8"/>
    <m/>
  </r>
  <r>
    <x v="2"/>
    <x v="34"/>
    <x v="124"/>
    <x v="3"/>
    <n v="2334.8427950310565"/>
    <n v="1396.8"/>
    <n v="504"/>
    <x v="125"/>
    <n v="362779.35000000009"/>
    <n v="0"/>
    <n v="161"/>
    <n v="41"/>
    <n v="0"/>
    <s v="Teatime Chocolate Biscuits"/>
    <s v="Teatime Chocolate Biscuits"/>
    <s v="no"/>
    <s v="LOWER"/>
    <s v="Teatime Chocolate Biscuits"/>
    <n v="-204.7"/>
    <m/>
  </r>
  <r>
    <x v="2"/>
    <x v="35"/>
    <x v="125"/>
    <x v="0"/>
    <n v="2348.1561875000007"/>
    <n v="1404.3600000000001"/>
    <n v="504"/>
    <x v="126"/>
    <n v="362779.35000000009"/>
    <n v="0"/>
    <n v="160"/>
    <n v="41"/>
    <n v="0"/>
    <s v="Teatime Chocolate Biscuits"/>
    <s v="Valkoinen suklaa"/>
    <s v="yes"/>
    <s v="LOWER"/>
    <s v="Teatime Chocolate Biscuits"/>
    <n v="-845"/>
    <m/>
  </r>
  <r>
    <x v="2"/>
    <x v="35"/>
    <x v="126"/>
    <x v="2"/>
    <n v="2357.610000000001"/>
    <n v="1411.92"/>
    <n v="504"/>
    <x v="127"/>
    <n v="361934.35000000009"/>
    <n v="0"/>
    <n v="159"/>
    <n v="41"/>
    <n v="0"/>
    <s v="Valkoinen suklaa"/>
    <s v="Valkoinen suklaa"/>
    <s v="no"/>
    <s v="LOWER"/>
    <s v="Valkoinen suklaa"/>
    <n v="-385.94"/>
    <m/>
  </r>
  <r>
    <x v="2"/>
    <x v="35"/>
    <x v="127"/>
    <x v="3"/>
    <n v="2370.088924050634"/>
    <n v="1435.335"/>
    <n v="504"/>
    <x v="128"/>
    <n v="361934.35000000009"/>
    <n v="0"/>
    <n v="158"/>
    <n v="41"/>
    <n v="0"/>
    <s v="Valkoinen suklaa"/>
    <s v="Valkoinen suklaa"/>
    <s v="no"/>
    <s v="LOWER"/>
    <s v="Valkoinen suklaa"/>
    <n v="-942.5"/>
    <m/>
  </r>
  <r>
    <x v="2"/>
    <x v="36"/>
    <x v="128"/>
    <x v="0"/>
    <n v="2379.1818471337588"/>
    <n v="1458.75"/>
    <n v="504"/>
    <x v="129"/>
    <n v="360991.85000000009"/>
    <n v="0"/>
    <n v="157"/>
    <n v="41"/>
    <n v="0"/>
    <s v="Valkoinen suklaa"/>
    <s v="Zaanse koeken"/>
    <s v="yes"/>
    <s v="LOWER"/>
    <s v="Valkoinen suklaa"/>
    <n v="-817"/>
    <m/>
  </r>
  <r>
    <x v="2"/>
    <x v="36"/>
    <x v="129"/>
    <x v="1"/>
    <n v="2389.1958333333341"/>
    <n v="1466.58"/>
    <n v="504"/>
    <x v="130"/>
    <n v="360174.85000000009"/>
    <n v="0"/>
    <n v="156"/>
    <n v="41"/>
    <n v="0"/>
    <s v="Zaanse koeken"/>
    <s v="Zaanse koeken"/>
    <s v="no"/>
    <s v="LOWER"/>
    <s v="Zaanse koeken"/>
    <n v="-285.95"/>
    <m/>
  </r>
  <r>
    <x v="2"/>
    <x v="36"/>
    <x v="130"/>
    <x v="2"/>
    <n v="2402.7651612903237"/>
    <n v="1474.41"/>
    <n v="504"/>
    <x v="131"/>
    <n v="360174.85000000009"/>
    <n v="0"/>
    <n v="155"/>
    <n v="40"/>
    <n v="0"/>
    <s v="Zaanse koeken"/>
    <s v="Zaanse koeken"/>
    <s v="no"/>
    <s v="LOWER"/>
    <s v="Zaanse koeken"/>
    <n v="-668.8"/>
    <m/>
  </r>
  <r>
    <x v="2"/>
    <x v="36"/>
    <x v="131"/>
    <x v="3"/>
    <n v="2414.0246753246761"/>
    <n v="1487.2049999999999"/>
    <n v="504"/>
    <x v="132"/>
    <n v="359506.05000000005"/>
    <n v="0"/>
    <n v="154"/>
    <n v="40"/>
    <n v="0"/>
    <s v="Zaanse koeken"/>
    <s v="Zaanse koeken"/>
    <s v="no"/>
    <s v="LOWER"/>
    <s v="Zaanse koeken"/>
    <n v="-1159"/>
    <m/>
  </r>
  <r>
    <x v="3"/>
    <x v="37"/>
    <x v="132"/>
    <x v="0"/>
    <n v="2422.2274509803929"/>
    <n v="1500"/>
    <n v="504"/>
    <x v="133"/>
    <n v="358347.05000000005"/>
    <n v="0"/>
    <n v="153"/>
    <n v="40"/>
    <n v="0"/>
    <s v="Camembert Pierrot"/>
    <s v="Camembert Pierrot"/>
    <s v="yes"/>
    <s v="LOWER"/>
    <s v="Camembert Pierrot"/>
    <n v="-3329.28"/>
    <m/>
  </r>
  <r>
    <x v="3"/>
    <x v="37"/>
    <x v="133"/>
    <x v="1"/>
    <n v="2416.2600000000007"/>
    <n v="1487.2049999999999"/>
    <n v="504"/>
    <x v="134"/>
    <n v="355017.77"/>
    <n v="0"/>
    <n v="152"/>
    <n v="40"/>
    <n v="0"/>
    <s v="Camembert Pierrot"/>
    <s v="Camembert Pierrot"/>
    <s v="no"/>
    <s v="LOWER"/>
    <s v="Camembert Pierrot"/>
    <n v="-3989.9"/>
    <m/>
  </r>
  <r>
    <x v="3"/>
    <x v="37"/>
    <x v="134"/>
    <x v="2"/>
    <n v="2405.8385430463582"/>
    <n v="1474.41"/>
    <n v="504"/>
    <x v="135"/>
    <n v="351027.87000000005"/>
    <n v="0"/>
    <n v="151"/>
    <n v="39"/>
    <n v="0"/>
    <s v="Camembert Pierrot"/>
    <s v="Camembert Pierrot"/>
    <s v="no"/>
    <s v="LOWER"/>
    <s v="Camembert Pierrot"/>
    <n v="-10273.1"/>
    <m/>
  </r>
  <r>
    <x v="3"/>
    <x v="37"/>
    <x v="135"/>
    <x v="3"/>
    <n v="2353.3901333333342"/>
    <n v="1466.58"/>
    <n v="504"/>
    <x v="136"/>
    <n v="340754.77000000008"/>
    <n v="0"/>
    <n v="150"/>
    <n v="39"/>
    <n v="0"/>
    <s v="Camembert Pierrot"/>
    <s v="Camembert Pierrot"/>
    <s v="no"/>
    <s v="LOWER"/>
    <s v="Camembert Pierrot"/>
    <n v="-3060"/>
    <m/>
  </r>
  <r>
    <x v="3"/>
    <x v="38"/>
    <x v="136"/>
    <x v="0"/>
    <n v="2348.6477852349008"/>
    <n v="1458.75"/>
    <n v="504"/>
    <x v="137"/>
    <n v="337694.77000000014"/>
    <n v="0"/>
    <n v="149"/>
    <n v="39"/>
    <n v="0"/>
    <s v="Camembert Pierrot"/>
    <s v="Fløtemysost"/>
    <s v="yes"/>
    <s v="LOWER"/>
    <s v="Camembert Pierrot"/>
    <n v="-4454.8"/>
    <m/>
  </r>
  <r>
    <x v="3"/>
    <x v="38"/>
    <x v="137"/>
    <x v="1"/>
    <n v="2334.4170270270279"/>
    <n v="1435.335"/>
    <n v="504"/>
    <x v="138"/>
    <n v="333239.97000000015"/>
    <n v="0"/>
    <n v="148"/>
    <n v="39"/>
    <n v="0"/>
    <s v="Fløtemysost"/>
    <s v="Fløtemysost"/>
    <s v="no"/>
    <s v="LOWER"/>
    <s v="Fløtemysost"/>
    <n v="-174.15"/>
    <m/>
  </r>
  <r>
    <x v="3"/>
    <x v="38"/>
    <x v="138"/>
    <x v="2"/>
    <n v="2349.1127210884365"/>
    <n v="1458.75"/>
    <n v="504"/>
    <x v="139"/>
    <n v="333239.97000000015"/>
    <n v="0"/>
    <n v="147"/>
    <n v="38"/>
    <n v="0"/>
    <s v="Fløtemysost"/>
    <s v="Fløtemysost"/>
    <s v="no"/>
    <s v="LOWER"/>
    <s v="Fløtemysost"/>
    <n v="-2541.29"/>
    <m/>
  </r>
  <r>
    <x v="3"/>
    <x v="38"/>
    <x v="139"/>
    <x v="3"/>
    <n v="2347.7964383561653"/>
    <n v="1435.335"/>
    <n v="504"/>
    <x v="140"/>
    <n v="330698.68000000017"/>
    <n v="0"/>
    <n v="146"/>
    <n v="38"/>
    <n v="0"/>
    <s v="Fløtemysost"/>
    <s v="Fløtemysost"/>
    <s v="no"/>
    <s v="LOWER"/>
    <s v="Fløtemysost"/>
    <n v="-2472.5"/>
    <m/>
  </r>
  <r>
    <x v="3"/>
    <x v="39"/>
    <x v="140"/>
    <x v="0"/>
    <n v="2346.9364137931047"/>
    <n v="1411.92"/>
    <n v="504"/>
    <x v="141"/>
    <n v="328226.18000000017"/>
    <n v="0"/>
    <n v="145"/>
    <n v="38"/>
    <n v="0"/>
    <s v="Fløtemysost"/>
    <s v="Geitost"/>
    <s v="yes"/>
    <s v="LOWER"/>
    <s v="Fløtemysost"/>
    <n v="-294"/>
    <m/>
  </r>
  <r>
    <x v="3"/>
    <x v="39"/>
    <x v="141"/>
    <x v="1"/>
    <n v="2361.1929166666682"/>
    <n v="1435.335"/>
    <n v="504"/>
    <x v="142"/>
    <n v="328226.18000000017"/>
    <n v="0"/>
    <n v="144"/>
    <n v="38"/>
    <n v="0"/>
    <s v="Geitost"/>
    <s v="Geitost"/>
    <s v="no"/>
    <s v="LOWER"/>
    <s v="Geitost"/>
    <n v="-242.5"/>
    <m/>
  </r>
  <r>
    <x v="3"/>
    <x v="39"/>
    <x v="142"/>
    <x v="2"/>
    <n v="2376.0089510489524"/>
    <n v="1458.75"/>
    <n v="504"/>
    <x v="143"/>
    <n v="328226.18000000017"/>
    <n v="0"/>
    <n v="143"/>
    <n v="37"/>
    <n v="0"/>
    <s v="Geitost"/>
    <s v="Geitost"/>
    <s v="no"/>
    <s v="LOWER"/>
    <s v="Geitost"/>
    <n v="-99.5"/>
    <m/>
  </r>
  <r>
    <x v="3"/>
    <x v="39"/>
    <x v="143"/>
    <x v="3"/>
    <n v="2392.0407042253537"/>
    <n v="1466.58"/>
    <n v="504"/>
    <x v="144"/>
    <n v="328226.18000000017"/>
    <n v="0"/>
    <n v="142"/>
    <n v="37"/>
    <n v="0"/>
    <s v="Geitost"/>
    <s v="Geitost"/>
    <s v="no"/>
    <s v="LOWER"/>
    <s v="Geitost"/>
    <n v="-150"/>
    <m/>
  </r>
  <r>
    <x v="3"/>
    <x v="40"/>
    <x v="144"/>
    <x v="0"/>
    <n v="2407.9417021276608"/>
    <n v="1474.41"/>
    <n v="504"/>
    <x v="145"/>
    <n v="328226.18000000017"/>
    <n v="0"/>
    <n v="141"/>
    <n v="37"/>
    <n v="0"/>
    <s v="Geitost"/>
    <s v="Gorgonzola Telino"/>
    <s v="yes"/>
    <s v="LOWER"/>
    <s v="Geitost"/>
    <n v="-487"/>
    <m/>
  </r>
  <r>
    <x v="3"/>
    <x v="40"/>
    <x v="145"/>
    <x v="1"/>
    <n v="2421.6627142857155"/>
    <n v="1487.2049999999999"/>
    <n v="504"/>
    <x v="146"/>
    <n v="328226.18000000017"/>
    <n v="0"/>
    <n v="140"/>
    <n v="37"/>
    <n v="0"/>
    <s v="Gorgonzola Telino"/>
    <s v="Gorgonzola Telino"/>
    <s v="no"/>
    <s v="LOWER"/>
    <s v="Gorgonzola Telino"/>
    <n v="-2993.12"/>
    <m/>
  </r>
  <r>
    <x v="3"/>
    <x v="40"/>
    <x v="146"/>
    <x v="2"/>
    <n v="2417.5515107913684"/>
    <n v="1474.41"/>
    <n v="504"/>
    <x v="147"/>
    <n v="325233.06000000011"/>
    <n v="0"/>
    <n v="139"/>
    <n v="36"/>
    <n v="0"/>
    <s v="Gorgonzola Telino"/>
    <s v="Gorgonzola Telino"/>
    <s v="no"/>
    <s v="LOWER"/>
    <s v="Gorgonzola Telino"/>
    <n v="-1458.75"/>
    <m/>
  </r>
  <r>
    <x v="3"/>
    <x v="40"/>
    <x v="147"/>
    <x v="3"/>
    <n v="2424.4993478260885"/>
    <n v="1487.2049999999999"/>
    <n v="504"/>
    <x v="148"/>
    <n v="323774.31000000011"/>
    <n v="0"/>
    <n v="138"/>
    <n v="36"/>
    <n v="0"/>
    <s v="Gorgonzola Telino"/>
    <s v="Gorgonzola Telino"/>
    <s v="no"/>
    <s v="LOWER"/>
    <s v="Gorgonzola Telino"/>
    <n v="-2681.87"/>
    <m/>
  </r>
  <r>
    <x v="3"/>
    <x v="41"/>
    <x v="148"/>
    <x v="0"/>
    <n v="2422.6207299270091"/>
    <n v="1474.41"/>
    <n v="504"/>
    <x v="149"/>
    <n v="321092.44000000012"/>
    <n v="0"/>
    <n v="137"/>
    <n v="36"/>
    <n v="0"/>
    <s v="Gorgonzola Telino"/>
    <s v="Gudbrandsdalsost"/>
    <s v="yes"/>
    <s v="LOWER"/>
    <s v="Gorgonzola Telino"/>
    <n v="-2649.6"/>
    <m/>
  </r>
  <r>
    <x v="3"/>
    <x v="41"/>
    <x v="149"/>
    <x v="1"/>
    <n v="2420.9517647058838"/>
    <n v="1443.165"/>
    <n v="504"/>
    <x v="150"/>
    <n v="318442.84000000014"/>
    <n v="0"/>
    <n v="136"/>
    <n v="36"/>
    <n v="0"/>
    <s v="Gudbrandsdalsost"/>
    <s v="Gudbrandsdalsost"/>
    <s v="no"/>
    <s v="LOWER"/>
    <s v="Gudbrandsdalsost"/>
    <n v="-1267.2"/>
    <m/>
  </r>
  <r>
    <x v="3"/>
    <x v="41"/>
    <x v="150"/>
    <x v="2"/>
    <n v="2429.4980740740752"/>
    <n v="1474.41"/>
    <n v="504"/>
    <x v="151"/>
    <n v="317175.64000000013"/>
    <n v="0"/>
    <n v="135"/>
    <n v="35"/>
    <n v="0"/>
    <s v="Gudbrandsdalsost"/>
    <s v="Gudbrandsdalsost"/>
    <s v="no"/>
    <s v="LOWER"/>
    <s v="Gudbrandsdalsost"/>
    <n v="-4473"/>
    <m/>
  </r>
  <r>
    <x v="3"/>
    <x v="41"/>
    <x v="151"/>
    <x v="3"/>
    <n v="2414.2480597014942"/>
    <n v="1443.165"/>
    <n v="504"/>
    <x v="152"/>
    <n v="312702.64000000019"/>
    <n v="0"/>
    <n v="134"/>
    <n v="35"/>
    <n v="0"/>
    <s v="Gudbrandsdalsost"/>
    <s v="Gudbrandsdalsost"/>
    <s v="no"/>
    <s v="LOWER"/>
    <s v="Gudbrandsdalsost"/>
    <n v="-5652"/>
    <m/>
  </r>
  <r>
    <x v="3"/>
    <x v="42"/>
    <x v="152"/>
    <x v="1"/>
    <n v="2389.904060150378"/>
    <n v="1411.92"/>
    <n v="504"/>
    <x v="153"/>
    <n v="307050.64000000019"/>
    <n v="0"/>
    <n v="133"/>
    <n v="35"/>
    <n v="0"/>
    <s v="Gudbrandsdalsost"/>
    <s v="Mascarpone Fabioli"/>
    <s v="no"/>
    <s v="LOWER"/>
    <s v="Gudbrandsdalsost"/>
    <n v="-2220.8000000000002"/>
    <m/>
  </r>
  <r>
    <x v="3"/>
    <x v="42"/>
    <x v="153"/>
    <x v="3"/>
    <n v="2391.1851515151534"/>
    <n v="1404.3600000000001"/>
    <n v="504"/>
    <x v="154"/>
    <n v="304829.8400000002"/>
    <n v="0"/>
    <n v="132"/>
    <n v="34"/>
    <n v="0"/>
    <s v="Mascarpone Fabioli"/>
    <s v="Mascarpone Fabioli"/>
    <s v="no"/>
    <s v="LOWER"/>
    <s v="Mascarpone Fabioli"/>
    <n v="-448"/>
    <m/>
  </r>
  <r>
    <x v="3"/>
    <x v="43"/>
    <x v="154"/>
    <x v="0"/>
    <n v="2406.0186259542002"/>
    <n v="1411.92"/>
    <n v="504"/>
    <x v="155"/>
    <n v="304829.8400000002"/>
    <n v="0"/>
    <n v="131"/>
    <n v="34"/>
    <n v="0"/>
    <s v="Mascarpone Fabioli"/>
    <s v="Mozzarella di Giovanni"/>
    <s v="yes"/>
    <s v="LOWER"/>
    <s v="Mascarpone Fabioli"/>
    <n v="-1973.8"/>
    <m/>
  </r>
  <r>
    <x v="3"/>
    <x v="43"/>
    <x v="155"/>
    <x v="1"/>
    <n v="2409.3433846153866"/>
    <n v="1404.3600000000001"/>
    <n v="504"/>
    <x v="156"/>
    <n v="302856.04000000015"/>
    <n v="0"/>
    <n v="130"/>
    <n v="34"/>
    <n v="0"/>
    <s v="Mozzarella di Giovanni"/>
    <s v="Mozzarella di Giovanni"/>
    <s v="no"/>
    <s v="LOWER"/>
    <s v="Mozzarella di Giovanni"/>
    <n v="-4488.2"/>
    <m/>
  </r>
  <r>
    <x v="3"/>
    <x v="43"/>
    <x v="156"/>
    <x v="2"/>
    <n v="2393.2282170542653"/>
    <n v="1396.8"/>
    <n v="504"/>
    <x v="157"/>
    <n v="298367.8400000002"/>
    <n v="0"/>
    <n v="129"/>
    <n v="33"/>
    <n v="0"/>
    <s v="Mozzarella di Giovanni"/>
    <s v="Mozzarella di Giovanni"/>
    <s v="no"/>
    <s v="LOWER"/>
    <s v="Mozzarella di Giovanni"/>
    <n v="-3027.6"/>
    <m/>
  </r>
  <r>
    <x v="3"/>
    <x v="43"/>
    <x v="157"/>
    <x v="3"/>
    <n v="2388.272187500002"/>
    <n v="1396.65"/>
    <n v="504"/>
    <x v="158"/>
    <n v="295340.24000000017"/>
    <n v="0"/>
    <n v="128"/>
    <n v="33"/>
    <n v="0"/>
    <s v="Mozzarella di Giovanni"/>
    <s v="Mozzarella di Giovanni"/>
    <s v="no"/>
    <s v="LOWER"/>
    <s v="Mozzarella di Giovanni"/>
    <n v="-2349"/>
    <m/>
  </r>
  <r>
    <x v="3"/>
    <x v="44"/>
    <x v="158"/>
    <x v="0"/>
    <n v="2388.5814173228368"/>
    <n v="1396.5"/>
    <n v="504"/>
    <x v="159"/>
    <n v="292991.24000000011"/>
    <n v="0"/>
    <n v="127"/>
    <n v="33"/>
    <n v="0"/>
    <s v="Mozzarella di Giovanni"/>
    <s v="Queso Cabrales"/>
    <s v="yes"/>
    <s v="LOWER"/>
    <s v="Mozzarella di Giovanni"/>
    <n v="-1357.44"/>
    <m/>
  </r>
  <r>
    <x v="3"/>
    <x v="44"/>
    <x v="159"/>
    <x v="1"/>
    <n v="2396.765079365081"/>
    <n v="1396.65"/>
    <n v="504"/>
    <x v="160"/>
    <n v="291633.8000000001"/>
    <n v="0"/>
    <n v="126"/>
    <n v="33"/>
    <n v="0"/>
    <s v="Queso Cabrales"/>
    <s v="Queso Cabrales"/>
    <s v="no"/>
    <s v="LOWER"/>
    <s v="Queso Cabrales"/>
    <n v="-3029.25"/>
    <m/>
  </r>
  <r>
    <x v="3"/>
    <x v="44"/>
    <x v="160"/>
    <x v="2"/>
    <n v="2391.7052000000017"/>
    <n v="1396.5"/>
    <n v="504"/>
    <x v="161"/>
    <n v="288604.5500000001"/>
    <n v="0"/>
    <n v="125"/>
    <n v="32"/>
    <n v="0"/>
    <s v="Queso Cabrales"/>
    <s v="Queso Cabrales"/>
    <s v="no"/>
    <s v="LOWER"/>
    <s v="Queso Cabrales"/>
    <n v="-504"/>
    <m/>
  </r>
  <r>
    <x v="3"/>
    <x v="44"/>
    <x v="161"/>
    <x v="3"/>
    <n v="2406.9286290322598"/>
    <n v="1396.65"/>
    <e v="#N/A"/>
    <x v="162"/>
    <n v="288604.5500000001"/>
    <n v="0"/>
    <n v="124"/>
    <n v="32"/>
    <n v="0"/>
    <s v="Queso Cabrales"/>
    <s v="Queso Cabrales"/>
    <s v="no"/>
    <e v="#N/A"/>
    <s v="Queso Cabrales"/>
    <n v="-656.25"/>
    <m/>
  </r>
  <r>
    <x v="3"/>
    <x v="45"/>
    <x v="162"/>
    <x v="0"/>
    <n v="2421.1617886178879"/>
    <n v="1396.8"/>
    <e v="#N/A"/>
    <x v="163"/>
    <n v="287948.3000000001"/>
    <n v="0"/>
    <n v="123"/>
    <n v="32"/>
    <n v="0"/>
    <s v="Queso Cabrales"/>
    <s v="Queso Manchego La Pastora"/>
    <s v="yes"/>
    <e v="#N/A"/>
    <s v="Queso Cabrales"/>
    <n v="-456"/>
    <m/>
  </r>
  <r>
    <x v="3"/>
    <x v="45"/>
    <x v="163"/>
    <x v="1"/>
    <n v="2437.269672131149"/>
    <n v="1404.3600000000001"/>
    <e v="#N/A"/>
    <x v="164"/>
    <n v="287948.3000000001"/>
    <n v="0"/>
    <n v="122"/>
    <n v="32"/>
    <n v="0"/>
    <s v="Queso Manchego La Pastora"/>
    <s v="Queso Manchego La Pastora"/>
    <s v="no"/>
    <e v="#N/A"/>
    <s v="Queso Manchego La Pastora"/>
    <n v="-1396.5"/>
    <m/>
  </r>
  <r>
    <x v="3"/>
    <x v="45"/>
    <x v="164"/>
    <x v="2"/>
    <n v="2445.8710743801671"/>
    <n v="1411.92"/>
    <e v="#N/A"/>
    <x v="165"/>
    <n v="286551.8000000001"/>
    <n v="0"/>
    <n v="121"/>
    <n v="31"/>
    <n v="0"/>
    <s v="Queso Manchego La Pastora"/>
    <s v="Queso Manchego La Pastora"/>
    <s v="no"/>
    <e v="#N/A"/>
    <s v="Queso Manchego La Pastora"/>
    <n v="-1162.8"/>
    <m/>
  </r>
  <r>
    <x v="3"/>
    <x v="45"/>
    <x v="165"/>
    <x v="3"/>
    <n v="2456.5633333333344"/>
    <n v="1443.165"/>
    <e v="#N/A"/>
    <x v="166"/>
    <n v="285389.00000000012"/>
    <n v="0"/>
    <n v="120"/>
    <n v="31"/>
    <n v="0"/>
    <s v="Queso Manchego La Pastora"/>
    <s v="Queso Manchego La Pastora"/>
    <s v="no"/>
    <e v="#N/A"/>
    <s v="Queso Manchego La Pastora"/>
    <n v="-5320"/>
    <m/>
  </r>
  <r>
    <x v="3"/>
    <x v="46"/>
    <x v="166"/>
    <x v="0"/>
    <n v="2432.5008403361358"/>
    <n v="1411.92"/>
    <e v="#N/A"/>
    <x v="167"/>
    <n v="280069.00000000006"/>
    <n v="0"/>
    <n v="119"/>
    <n v="31"/>
    <n v="0"/>
    <s v="Queso Manchego La Pastora"/>
    <s v="Raclette Courdavault"/>
    <s v="yes"/>
    <e v="#N/A"/>
    <s v="Queso Manchego La Pastora"/>
    <n v="-9116.7999999999993"/>
    <m/>
  </r>
  <r>
    <x v="3"/>
    <x v="46"/>
    <x v="167"/>
    <x v="1"/>
    <n v="2375.8542372881361"/>
    <n v="1404.3600000000001"/>
    <e v="#N/A"/>
    <x v="168"/>
    <n v="270952.2"/>
    <n v="0"/>
    <n v="118"/>
    <n v="31"/>
    <n v="0"/>
    <s v="Raclette Courdavault"/>
    <s v="Raclette Courdavault"/>
    <s v="no"/>
    <e v="#N/A"/>
    <s v="Raclette Courdavault"/>
    <n v="-7452.5"/>
    <m/>
  </r>
  <r>
    <x v="3"/>
    <x v="46"/>
    <x v="168"/>
    <x v="2"/>
    <n v="2332.4641025641031"/>
    <n v="1396.8"/>
    <e v="#N/A"/>
    <x v="169"/>
    <n v="263499.7"/>
    <n v="0"/>
    <n v="117"/>
    <n v="30"/>
    <n v="0"/>
    <s v="Raclette Courdavault"/>
    <s v="Raclette Courdavault"/>
    <s v="no"/>
    <e v="#N/A"/>
    <s v="Raclette Courdavault"/>
    <n v="-5087.5"/>
    <m/>
  </r>
  <r>
    <x v="3"/>
    <x v="46"/>
    <x v="169"/>
    <x v="3"/>
    <n v="2308.7137931034486"/>
    <n v="1395.35"/>
    <e v="#N/A"/>
    <x v="170"/>
    <n v="258412.2"/>
    <n v="0"/>
    <n v="116"/>
    <n v="30"/>
    <n v="0"/>
    <s v="Raclette Courdavault"/>
    <s v="Raclette Courdavault"/>
    <s v="no"/>
    <e v="#N/A"/>
    <s v="Raclette Courdavault"/>
    <n v="-11959.75"/>
    <m/>
  </r>
  <r>
    <x v="4"/>
    <x v="47"/>
    <x v="170"/>
    <x v="0"/>
    <n v="2224.791739130435"/>
    <n v="1393.9"/>
    <e v="#N/A"/>
    <x v="171"/>
    <n v="246452.45"/>
    <n v="0"/>
    <n v="115"/>
    <n v="30"/>
    <n v="0"/>
    <s v="Filo Mix"/>
    <s v="Filo Mix"/>
    <s v="yes"/>
    <e v="#N/A"/>
    <s v="Filo Mix"/>
    <n v="-187.6"/>
    <m/>
  </r>
  <r>
    <x v="4"/>
    <x v="47"/>
    <x v="171"/>
    <x v="1"/>
    <n v="2242.6618421052631"/>
    <n v="1395.35"/>
    <e v="#N/A"/>
    <x v="172"/>
    <n v="246452.45"/>
    <n v="0"/>
    <n v="114"/>
    <n v="30"/>
    <n v="0"/>
    <s v="Filo Mix"/>
    <s v="Filo Mix"/>
    <s v="no"/>
    <e v="#N/A"/>
    <s v="Filo Mix"/>
    <n v="-742"/>
    <m/>
  </r>
  <r>
    <x v="4"/>
    <x v="47"/>
    <x v="172"/>
    <x v="2"/>
    <n v="2255.94203539823"/>
    <n v="1396.8"/>
    <e v="#N/A"/>
    <x v="173"/>
    <n v="245710.45"/>
    <n v="0"/>
    <n v="113"/>
    <n v="29"/>
    <n v="0"/>
    <s v="Filo Mix"/>
    <s v="Filo Mix"/>
    <s v="no"/>
    <e v="#N/A"/>
    <s v="Filo Mix"/>
    <n v="-226.8"/>
    <m/>
  </r>
  <r>
    <x v="4"/>
    <x v="47"/>
    <x v="173"/>
    <x v="3"/>
    <n v="2274.0593750000003"/>
    <n v="1404.3600000000001"/>
    <e v="#N/A"/>
    <x v="174"/>
    <n v="245710.45"/>
    <n v="0"/>
    <n v="112"/>
    <n v="29"/>
    <n v="0"/>
    <s v="Filo Mix"/>
    <s v="Filo Mix"/>
    <s v="no"/>
    <e v="#N/A"/>
    <s v="Filo Mix"/>
    <n v="-911.75"/>
    <m/>
  </r>
  <r>
    <x v="4"/>
    <x v="48"/>
    <x v="174"/>
    <x v="0"/>
    <n v="2286.3324324324326"/>
    <n v="1411.92"/>
    <e v="#N/A"/>
    <x v="175"/>
    <n v="244798.7"/>
    <n v="0"/>
    <n v="111"/>
    <n v="29"/>
    <n v="0"/>
    <s v="Filo Mix"/>
    <s v="Gnocchi di nonna Alice"/>
    <s v="yes"/>
    <e v="#N/A"/>
    <s v="Filo Mix"/>
    <n v="-6931.2"/>
    <m/>
  </r>
  <r>
    <x v="4"/>
    <x v="48"/>
    <x v="175"/>
    <x v="1"/>
    <n v="2244.1063636363638"/>
    <n v="1404.3600000000001"/>
    <e v="#N/A"/>
    <x v="176"/>
    <n v="237867.49999999997"/>
    <n v="0"/>
    <n v="110"/>
    <n v="29"/>
    <n v="0"/>
    <s v="Gnocchi di nonna Alice"/>
    <s v="Gnocchi di nonna Alice"/>
    <s v="no"/>
    <e v="#N/A"/>
    <s v="Gnocchi di nonna Alice"/>
    <n v="-9868.6"/>
    <m/>
  </r>
  <r>
    <x v="4"/>
    <x v="48"/>
    <x v="176"/>
    <x v="2"/>
    <n v="2174.1568807339454"/>
    <n v="1396.8"/>
    <e v="#N/A"/>
    <x v="177"/>
    <n v="227998.9"/>
    <n v="0"/>
    <n v="109"/>
    <n v="28"/>
    <n v="0"/>
    <s v="Gnocchi di nonna Alice"/>
    <s v="Gnocchi di nonna Alice"/>
    <s v="no"/>
    <e v="#N/A"/>
    <s v="Gnocchi di nonna Alice"/>
    <n v="-6771.6"/>
    <m/>
  </r>
  <r>
    <x v="4"/>
    <x v="48"/>
    <x v="177"/>
    <x v="3"/>
    <n v="2131.5879629629635"/>
    <n v="1395.35"/>
    <e v="#N/A"/>
    <x v="178"/>
    <n v="221227.3"/>
    <n v="0"/>
    <n v="108"/>
    <n v="28"/>
    <n v="0"/>
    <s v="Gnocchi di nonna Alice"/>
    <s v="Gnocchi di nonna Alice"/>
    <s v="no"/>
    <e v="#N/A"/>
    <s v="Gnocchi di nonna Alice"/>
    <n v="-9032.6"/>
    <m/>
  </r>
  <r>
    <x v="4"/>
    <x v="49"/>
    <x v="178"/>
    <x v="0"/>
    <n v="2067.0925233644857"/>
    <n v="1393.9"/>
    <e v="#N/A"/>
    <x v="179"/>
    <n v="212194.69999999995"/>
    <n v="0"/>
    <n v="107"/>
    <n v="28"/>
    <n v="0"/>
    <s v="Gnocchi di nonna Alice"/>
    <s v="Gustaf's Knäckebröd"/>
    <s v="yes"/>
    <e v="#N/A"/>
    <s v="Gnocchi di nonna Alice"/>
    <n v="-201.6"/>
    <m/>
  </r>
  <r>
    <x v="4"/>
    <x v="49"/>
    <x v="160"/>
    <x v="1"/>
    <n v="2084.6915094339624"/>
    <n v="1395.35"/>
    <e v="#N/A"/>
    <x v="180"/>
    <n v="212194.69999999995"/>
    <n v="0"/>
    <n v="106"/>
    <n v="28"/>
    <n v="0"/>
    <s v="Gustaf's Knäckebröd"/>
    <s v="Gustaf's Knäckebröd"/>
    <s v="no"/>
    <e v="#N/A"/>
    <s v="Gustaf's Knäckebröd"/>
    <n v="-504"/>
    <m/>
  </r>
  <r>
    <x v="4"/>
    <x v="49"/>
    <x v="179"/>
    <x v="2"/>
    <n v="2099.7457142857143"/>
    <n v="1396.8"/>
    <e v="#N/A"/>
    <x v="181"/>
    <n v="212194.69999999995"/>
    <n v="0"/>
    <n v="105"/>
    <n v="27"/>
    <n v="0"/>
    <s v="Gustaf's Knäckebröd"/>
    <s v="Gustaf's Knäckebröd"/>
    <s v="no"/>
    <e v="#N/A"/>
    <s v="Gustaf's Knäckebröd"/>
    <n v="-3318"/>
    <m/>
  </r>
  <r>
    <x v="4"/>
    <x v="49"/>
    <x v="180"/>
    <x v="3"/>
    <n v="2088.0317307692308"/>
    <n v="1395.35"/>
    <e v="#N/A"/>
    <x v="182"/>
    <n v="208876.69999999998"/>
    <n v="0"/>
    <n v="104"/>
    <n v="27"/>
    <n v="0"/>
    <s v="Gustaf's Knäckebröd"/>
    <s v="Gustaf's Knäckebröd"/>
    <s v="no"/>
    <e v="#N/A"/>
    <s v="Gustaf's Knäckebröd"/>
    <n v="-210"/>
    <m/>
  </r>
  <r>
    <x v="4"/>
    <x v="50"/>
    <x v="181"/>
    <x v="0"/>
    <n v="2106.2650485436893"/>
    <n v="1396.8"/>
    <e v="#N/A"/>
    <x v="183"/>
    <n v="208876.69999999998"/>
    <n v="0"/>
    <n v="103"/>
    <n v="27"/>
    <n v="0"/>
    <s v="Gustaf's Knäckebröd"/>
    <s v="Ravioli Angelo"/>
    <s v="yes"/>
    <e v="#N/A"/>
    <s v="Gustaf's Knäckebröd"/>
    <n v="-499.2"/>
    <m/>
  </r>
  <r>
    <x v="4"/>
    <x v="50"/>
    <x v="182"/>
    <x v="1"/>
    <n v="2122.0205882352943"/>
    <n v="1404.3600000000001"/>
    <e v="#N/A"/>
    <x v="184"/>
    <n v="208876.69999999998"/>
    <n v="0"/>
    <n v="102"/>
    <n v="27"/>
    <n v="0"/>
    <s v="Ravioli Angelo"/>
    <s v="Ravioli Angelo"/>
    <s v="no"/>
    <e v="#N/A"/>
    <s v="Ravioli Angelo"/>
    <n v="-87.75"/>
    <m/>
  </r>
  <r>
    <x v="4"/>
    <x v="50"/>
    <x v="183"/>
    <x v="2"/>
    <n v="2142.161881188119"/>
    <n v="1411.92"/>
    <e v="#N/A"/>
    <x v="185"/>
    <n v="208876.69999999998"/>
    <n v="0"/>
    <n v="101"/>
    <n v="26"/>
    <n v="0"/>
    <s v="Ravioli Angelo"/>
    <s v="Ravioli Angelo"/>
    <s v="no"/>
    <e v="#N/A"/>
    <s v="Ravioli Angelo"/>
    <n v="-585"/>
    <m/>
  </r>
  <r>
    <x v="4"/>
    <x v="50"/>
    <x v="184"/>
    <x v="3"/>
    <n v="2157.7335000000003"/>
    <n v="1443.165"/>
    <e v="#N/A"/>
    <x v="186"/>
    <n v="208876.69999999998"/>
    <n v="0"/>
    <n v="100"/>
    <n v="26"/>
    <n v="0"/>
    <s v="Ravioli Angelo"/>
    <s v="Ravioli Angelo"/>
    <s v="no"/>
    <e v="#N/A"/>
    <s v="Ravioli Angelo"/>
    <n v="-984.75"/>
    <m/>
  </r>
  <r>
    <x v="4"/>
    <x v="51"/>
    <x v="185"/>
    <x v="0"/>
    <n v="2169.5818181818181"/>
    <n v="1474.41"/>
    <e v="#N/A"/>
    <x v="187"/>
    <n v="207891.94999999998"/>
    <n v="0"/>
    <n v="99"/>
    <n v="26"/>
    <n v="0"/>
    <s v="Ravioli Angelo"/>
    <s v="Singaporean Hokkien Fried Mee"/>
    <s v="yes"/>
    <e v="#N/A"/>
    <s v="Ravioli Angelo"/>
    <n v="-985.6"/>
    <m/>
  </r>
  <r>
    <x v="4"/>
    <x v="51"/>
    <x v="186"/>
    <x v="1"/>
    <n v="2181.6632653061224"/>
    <n v="1487.2049999999999"/>
    <e v="#N/A"/>
    <x v="188"/>
    <n v="206906.35"/>
    <n v="0"/>
    <n v="98"/>
    <n v="26"/>
    <n v="0"/>
    <s v="Singaporean Hokkien Fried Mee"/>
    <s v="Singaporean Hokkien Fried Mee"/>
    <s v="no"/>
    <e v="#N/A"/>
    <s v="Singaporean Hokkien Fried Mee"/>
    <n v="-912.8"/>
    <m/>
  </r>
  <r>
    <x v="4"/>
    <x v="51"/>
    <x v="187"/>
    <x v="2"/>
    <n v="2194.7443298969074"/>
    <n v="1500"/>
    <e v="#N/A"/>
    <x v="189"/>
    <n v="205993.55"/>
    <n v="0"/>
    <n v="97"/>
    <n v="25"/>
    <n v="0"/>
    <s v="Singaporean Hokkien Fried Mee"/>
    <s v="Singaporean Hokkien Fried Mee"/>
    <s v="no"/>
    <e v="#N/A"/>
    <s v="Singaporean Hokkien Fried Mee"/>
    <n v="-2307.1999999999998"/>
    <m/>
  </r>
  <r>
    <x v="4"/>
    <x v="51"/>
    <x v="188"/>
    <x v="3"/>
    <n v="2193.572916666667"/>
    <n v="1487.2049999999999"/>
    <e v="#N/A"/>
    <x v="190"/>
    <n v="203686.35"/>
    <n v="0"/>
    <n v="96"/>
    <n v="25"/>
    <n v="0"/>
    <s v="Singaporean Hokkien Fried Mee"/>
    <s v="Singaporean Hokkien Fried Mee"/>
    <s v="no"/>
    <e v="#N/A"/>
    <s v="Singaporean Hokkien Fried Mee"/>
    <n v="-978.6"/>
    <m/>
  </r>
  <r>
    <x v="4"/>
    <x v="52"/>
    <x v="189"/>
    <x v="0"/>
    <n v="2206.3621052631584"/>
    <n v="1500"/>
    <e v="#N/A"/>
    <x v="191"/>
    <n v="202707.75"/>
    <n v="0"/>
    <n v="95"/>
    <n v="25"/>
    <n v="0"/>
    <s v="Singaporean Hokkien Fried Mee"/>
    <s v="Tunnbröd"/>
    <s v="yes"/>
    <e v="#N/A"/>
    <s v="Singaporean Hokkien Fried Mee"/>
    <n v="-979.2"/>
    <m/>
  </r>
  <r>
    <x v="4"/>
    <x v="52"/>
    <x v="190"/>
    <x v="1"/>
    <n v="2219.4170212765957"/>
    <n v="1500.3"/>
    <e v="#N/A"/>
    <x v="192"/>
    <n v="201728.55"/>
    <n v="0"/>
    <n v="94"/>
    <n v="25"/>
    <n v="0"/>
    <s v="Tunnbröd"/>
    <s v="Tunnbröd"/>
    <s v="no"/>
    <e v="#N/A"/>
    <s v="Tunnbröd"/>
    <n v="-778.5"/>
    <m/>
  </r>
  <r>
    <x v="4"/>
    <x v="52"/>
    <x v="191"/>
    <x v="2"/>
    <n v="2234.9107526881721"/>
    <n v="1500.6"/>
    <e v="#N/A"/>
    <x v="193"/>
    <n v="200950.05"/>
    <n v="0"/>
    <n v="93"/>
    <n v="24"/>
    <n v="0"/>
    <s v="Tunnbröd"/>
    <s v="Tunnbröd"/>
    <s v="no"/>
    <e v="#N/A"/>
    <s v="Tunnbröd"/>
    <n v="-423"/>
    <m/>
  </r>
  <r>
    <x v="4"/>
    <x v="52"/>
    <x v="192"/>
    <x v="3"/>
    <n v="2254.6054347826089"/>
    <n v="1502.6999999999998"/>
    <e v="#N/A"/>
    <x v="194"/>
    <n v="200950.05"/>
    <n v="0"/>
    <n v="92"/>
    <n v="24"/>
    <n v="0"/>
    <s v="Tunnbröd"/>
    <s v="Tunnbröd"/>
    <s v="no"/>
    <e v="#N/A"/>
    <s v="Tunnbröd"/>
    <n v="-396"/>
    <m/>
  </r>
  <r>
    <x v="4"/>
    <x v="53"/>
    <x v="193"/>
    <x v="0"/>
    <n v="2275.0296703296704"/>
    <n v="1504.8"/>
    <e v="#N/A"/>
    <x v="195"/>
    <n v="200950.05"/>
    <n v="0"/>
    <n v="91"/>
    <n v="24"/>
    <n v="0"/>
    <s v="Tunnbröd"/>
    <s v="Wimmers gute Semmelknödel"/>
    <s v="yes"/>
    <e v="#N/A"/>
    <s v="Tunnbröd"/>
    <n v="-2912.7"/>
    <m/>
  </r>
  <r>
    <x v="4"/>
    <x v="53"/>
    <x v="194"/>
    <x v="1"/>
    <n v="2267.9444444444453"/>
    <n v="1502.6999999999998"/>
    <e v="#N/A"/>
    <x v="196"/>
    <n v="198037.35000000003"/>
    <n v="0"/>
    <n v="90"/>
    <n v="24"/>
    <n v="0"/>
    <s v="Wimmers gute Semmelknödel"/>
    <s v="Wimmers gute Semmelknödel"/>
    <s v="no"/>
    <e v="#N/A"/>
    <s v="Wimmers gute Semmelknödel"/>
    <n v="-1735.65"/>
    <m/>
  </r>
  <r>
    <x v="4"/>
    <x v="53"/>
    <x v="195"/>
    <x v="2"/>
    <n v="2273.9252808988767"/>
    <n v="1500.6"/>
    <e v="#N/A"/>
    <x v="197"/>
    <n v="196301.7"/>
    <n v="0"/>
    <n v="89"/>
    <n v="23"/>
    <n v="0"/>
    <s v="Wimmers gute Semmelknödel"/>
    <s v="Wimmers gute Semmelknödel"/>
    <s v="no"/>
    <e v="#N/A"/>
    <s v="Wimmers gute Semmelknödel"/>
    <n v="-1679.12"/>
    <m/>
  </r>
  <r>
    <x v="4"/>
    <x v="53"/>
    <x v="196"/>
    <x v="3"/>
    <n v="2280.6844318181825"/>
    <n v="1500.3"/>
    <e v="#N/A"/>
    <x v="198"/>
    <n v="194622.58000000002"/>
    <n v="0"/>
    <n v="88"/>
    <n v="23"/>
    <n v="0"/>
    <s v="Wimmers gute Semmelknödel"/>
    <s v="Wimmers gute Semmelknödel"/>
    <s v="no"/>
    <e v="#N/A"/>
    <s v="Wimmers gute Semmelknödel"/>
    <n v="-798"/>
    <m/>
  </r>
  <r>
    <x v="5"/>
    <x v="54"/>
    <x v="197"/>
    <x v="0"/>
    <n v="2297.7267816091958"/>
    <n v="1500.6"/>
    <e v="#N/A"/>
    <x v="199"/>
    <n v="193824.58000000002"/>
    <n v="0"/>
    <n v="87"/>
    <n v="23"/>
    <n v="0"/>
    <s v="Alice Mutton"/>
    <s v="Alice Mutton"/>
    <s v="yes"/>
    <e v="#N/A"/>
    <s v="Alice Mutton"/>
    <n v="-2667.6"/>
    <m/>
  </r>
  <r>
    <x v="5"/>
    <x v="54"/>
    <x v="198"/>
    <x v="1"/>
    <n v="2293.4259302325586"/>
    <n v="1500.3"/>
    <e v="#N/A"/>
    <x v="200"/>
    <n v="191156.97999999998"/>
    <n v="0"/>
    <n v="86"/>
    <n v="23"/>
    <n v="0"/>
    <s v="Alice Mutton"/>
    <s v="Alice Mutton"/>
    <s v="no"/>
    <e v="#N/A"/>
    <s v="Alice Mutton"/>
    <n v="-4013.1"/>
    <m/>
  </r>
  <r>
    <x v="5"/>
    <x v="54"/>
    <x v="199"/>
    <x v="2"/>
    <n v="2273.1944705882356"/>
    <n v="1500"/>
    <e v="#N/A"/>
    <x v="201"/>
    <n v="187143.88"/>
    <n v="0"/>
    <n v="85"/>
    <n v="22"/>
    <n v="0"/>
    <s v="Alice Mutton"/>
    <s v="Alice Mutton"/>
    <s v="no"/>
    <e v="#N/A"/>
    <s v="Alice Mutton"/>
    <n v="-3900"/>
    <m/>
  </r>
  <r>
    <x v="5"/>
    <x v="54"/>
    <x v="200"/>
    <x v="3"/>
    <n v="2253.8277380952386"/>
    <n v="1487.2049999999999"/>
    <e v="#N/A"/>
    <x v="202"/>
    <n v="183243.88"/>
    <n v="0"/>
    <n v="84"/>
    <n v="22"/>
    <n v="0"/>
    <s v="Alice Mutton"/>
    <s v="Alice Mutton"/>
    <s v="no"/>
    <e v="#N/A"/>
    <s v="Alice Mutton"/>
    <n v="-6000.15"/>
    <m/>
  </r>
  <r>
    <x v="5"/>
    <x v="55"/>
    <x v="201"/>
    <x v="0"/>
    <n v="2208.6913253012053"/>
    <n v="1474.41"/>
    <e v="#N/A"/>
    <x v="203"/>
    <n v="177243.72999999998"/>
    <n v="0"/>
    <n v="83"/>
    <n v="22"/>
    <n v="0"/>
    <s v="Alice Mutton"/>
    <s v="Mishi Kobe Niku"/>
    <s v="yes"/>
    <e v="#N/A"/>
    <s v="Alice Mutton"/>
    <n v="-1396.8"/>
    <m/>
  </r>
  <r>
    <x v="5"/>
    <x v="55"/>
    <x v="202"/>
    <x v="1"/>
    <n v="2218.5924390243908"/>
    <n v="1487.2049999999999"/>
    <e v="#N/A"/>
    <x v="204"/>
    <n v="175846.93"/>
    <n v="0"/>
    <n v="82"/>
    <n v="22"/>
    <n v="0"/>
    <s v="Mishi Kobe Niku"/>
    <s v="Mishi Kobe Niku"/>
    <s v="no"/>
    <e v="#N/A"/>
    <s v="Mishi Kobe Niku"/>
    <n v="-1319.2"/>
    <m/>
  </r>
  <r>
    <x v="5"/>
    <x v="55"/>
    <x v="203"/>
    <x v="3"/>
    <n v="2229.6960493827164"/>
    <n v="1500"/>
    <e v="#N/A"/>
    <x v="205"/>
    <n v="174527.72999999998"/>
    <n v="0"/>
    <n v="81"/>
    <n v="21"/>
    <n v="0"/>
    <s v="Mishi Kobe Niku"/>
    <s v="Mishi Kobe Niku"/>
    <s v="no"/>
    <e v="#N/A"/>
    <s v="Mishi Kobe Niku"/>
    <n v="-4219.5"/>
    <m/>
  </r>
  <r>
    <x v="5"/>
    <x v="56"/>
    <x v="204"/>
    <x v="0"/>
    <n v="2204.8235000000004"/>
    <n v="1487.2049999999999"/>
    <e v="#N/A"/>
    <x v="206"/>
    <n v="170308.22999999998"/>
    <n v="0"/>
    <n v="80"/>
    <n v="21"/>
    <n v="0"/>
    <s v="Mishi Kobe Niku"/>
    <s v="Pâté chinois"/>
    <s v="yes"/>
    <e v="#N/A"/>
    <s v="Mishi Kobe Niku"/>
    <n v="-5710.08"/>
    <m/>
  </r>
  <r>
    <x v="5"/>
    <x v="56"/>
    <x v="205"/>
    <x v="1"/>
    <n v="2160.4531645569623"/>
    <n v="1474.41"/>
    <e v="#N/A"/>
    <x v="207"/>
    <n v="164598.15"/>
    <n v="0"/>
    <n v="79"/>
    <n v="21"/>
    <n v="0"/>
    <s v="Pâté chinois"/>
    <s v="Pâté chinois"/>
    <s v="no"/>
    <e v="#N/A"/>
    <s v="Pâté chinois"/>
    <n v="-1316.4"/>
    <m/>
  </r>
  <r>
    <x v="5"/>
    <x v="56"/>
    <x v="206"/>
    <x v="2"/>
    <n v="2171.2743589743591"/>
    <n v="1487.2049999999999"/>
    <e v="#N/A"/>
    <x v="208"/>
    <n v="163281.74999999997"/>
    <n v="0"/>
    <n v="78"/>
    <n v="20"/>
    <n v="0"/>
    <s v="Pâté chinois"/>
    <s v="Pâté chinois"/>
    <s v="no"/>
    <e v="#N/A"/>
    <s v="Pâté chinois"/>
    <n v="-864"/>
    <m/>
  </r>
  <r>
    <x v="5"/>
    <x v="56"/>
    <x v="207"/>
    <x v="3"/>
    <n v="2188.2519480519481"/>
    <n v="1500"/>
    <e v="#N/A"/>
    <x v="209"/>
    <n v="162417.74999999997"/>
    <n v="0"/>
    <n v="77"/>
    <n v="20"/>
    <n v="0"/>
    <s v="Pâté chinois"/>
    <s v="Pâté chinois"/>
    <s v="no"/>
    <e v="#N/A"/>
    <s v="Pâté chinois"/>
    <n v="-936"/>
    <m/>
  </r>
  <r>
    <x v="5"/>
    <x v="57"/>
    <x v="208"/>
    <x v="0"/>
    <n v="2204.7289473684209"/>
    <n v="1500.3"/>
    <e v="#N/A"/>
    <x v="210"/>
    <n v="161481.74999999997"/>
    <n v="0"/>
    <n v="76"/>
    <n v="20"/>
    <n v="0"/>
    <s v="Pâté chinois"/>
    <s v="Perth Pasties"/>
    <s v="yes"/>
    <e v="#N/A"/>
    <s v="Pâté chinois"/>
    <n v="-5154.8500000000004"/>
    <m/>
  </r>
  <r>
    <x v="5"/>
    <x v="57"/>
    <x v="209"/>
    <x v="1"/>
    <n v="2165.3939999999993"/>
    <n v="1500"/>
    <e v="#N/A"/>
    <x v="211"/>
    <n v="156326.89999999997"/>
    <n v="0"/>
    <n v="75"/>
    <n v="20"/>
    <n v="0"/>
    <s v="Perth Pasties"/>
    <s v="Perth Pasties"/>
    <s v="no"/>
    <e v="#N/A"/>
    <s v="Perth Pasties"/>
    <n v="-2099.1999999999998"/>
    <m/>
  </r>
  <r>
    <x v="5"/>
    <x v="57"/>
    <x v="210"/>
    <x v="2"/>
    <n v="2166.288513513513"/>
    <n v="1487.2049999999999"/>
    <e v="#N/A"/>
    <x v="212"/>
    <n v="154227.69999999995"/>
    <n v="0"/>
    <n v="74"/>
    <n v="19"/>
    <n v="0"/>
    <s v="Perth Pasties"/>
    <s v="Perth Pasties"/>
    <s v="no"/>
    <e v="#N/A"/>
    <s v="Perth Pasties"/>
    <n v="-1500.6"/>
    <m/>
  </r>
  <r>
    <x v="5"/>
    <x v="57"/>
    <x v="211"/>
    <x v="3"/>
    <n v="2175.4075342465744"/>
    <n v="1474.41"/>
    <e v="#N/A"/>
    <x v="213"/>
    <n v="152727.09999999998"/>
    <n v="0"/>
    <n v="73"/>
    <n v="19"/>
    <n v="0"/>
    <s v="Perth Pasties"/>
    <s v="Perth Pasties"/>
    <s v="no"/>
    <e v="#N/A"/>
    <s v="Perth Pasties"/>
    <n v="-4029.48"/>
    <m/>
  </r>
  <r>
    <x v="5"/>
    <x v="58"/>
    <x v="212"/>
    <x v="0"/>
    <n v="2149.6565277777772"/>
    <n v="1443.165"/>
    <e v="#N/A"/>
    <x v="214"/>
    <n v="148697.62"/>
    <n v="0"/>
    <n v="72"/>
    <n v="19"/>
    <n v="0"/>
    <s v="Perth Pasties"/>
    <s v="Thüringer Rostbratwurst"/>
    <s v="yes"/>
    <e v="#N/A"/>
    <s v="Perth Pasties"/>
    <n v="-5702.4"/>
    <m/>
  </r>
  <r>
    <x v="5"/>
    <x v="58"/>
    <x v="213"/>
    <x v="1"/>
    <n v="2099.6178873239433"/>
    <n v="1411.92"/>
    <e v="#N/A"/>
    <x v="215"/>
    <n v="142995.22"/>
    <n v="0"/>
    <n v="71"/>
    <n v="19"/>
    <n v="0"/>
    <s v="Thüringer Rostbratwurst"/>
    <s v="Thüringer Rostbratwurst"/>
    <s v="no"/>
    <e v="#N/A"/>
    <s v="Thüringer Rostbratwurst"/>
    <n v="-4456.4399999999996"/>
    <m/>
  </r>
  <r>
    <x v="5"/>
    <x v="58"/>
    <x v="214"/>
    <x v="2"/>
    <n v="2065.9489999999996"/>
    <n v="1402.91"/>
    <e v="#N/A"/>
    <x v="216"/>
    <n v="138538.77999999997"/>
    <n v="0"/>
    <n v="70"/>
    <n v="18"/>
    <n v="0"/>
    <s v="Thüringer Rostbratwurst"/>
    <s v="Thüringer Rostbratwurst"/>
    <s v="no"/>
    <e v="#N/A"/>
    <s v="Thüringer Rostbratwurst"/>
    <n v="-8912.8799999999992"/>
    <m/>
  </r>
  <r>
    <x v="5"/>
    <x v="58"/>
    <x v="215"/>
    <x v="3"/>
    <n v="1966.7181159420284"/>
    <n v="1393.9"/>
    <e v="#N/A"/>
    <x v="217"/>
    <n v="129625.9"/>
    <n v="0"/>
    <n v="69"/>
    <n v="18"/>
    <n v="0"/>
    <s v="Thüringer Rostbratwurst"/>
    <s v="Thüringer Rostbratwurst"/>
    <s v="no"/>
    <e v="#N/A"/>
    <s v="Thüringer Rostbratwurst"/>
    <n v="-14037.79"/>
    <m/>
  </r>
  <r>
    <x v="5"/>
    <x v="59"/>
    <x v="216"/>
    <x v="0"/>
    <n v="1789.2023529411763"/>
    <n v="1351.0700000000002"/>
    <e v="#N/A"/>
    <x v="218"/>
    <n v="115588.11"/>
    <n v="0"/>
    <n v="68"/>
    <n v="18"/>
    <n v="0"/>
    <s v="Thüringer Rostbratwurst"/>
    <s v="Tourtière"/>
    <s v="yes"/>
    <e v="#N/A"/>
    <s v="Thüringer Rostbratwurst"/>
    <n v="-966.42"/>
    <m/>
  </r>
  <r>
    <x v="5"/>
    <x v="59"/>
    <x v="217"/>
    <x v="1"/>
    <n v="1801.4826865671641"/>
    <n v="1393.9"/>
    <e v="#N/A"/>
    <x v="219"/>
    <n v="114621.69000000002"/>
    <n v="0"/>
    <n v="67"/>
    <n v="18"/>
    <n v="0"/>
    <s v="Tourtière"/>
    <s v="Tourtière"/>
    <s v="no"/>
    <e v="#N/A"/>
    <s v="Tourtière"/>
    <n v="-490.21"/>
    <m/>
  </r>
  <r>
    <x v="5"/>
    <x v="59"/>
    <x v="218"/>
    <x v="2"/>
    <n v="1821.3504545454543"/>
    <n v="1402.91"/>
    <e v="#N/A"/>
    <x v="220"/>
    <n v="114621.69000000002"/>
    <n v="0"/>
    <n v="66"/>
    <n v="17"/>
    <n v="0"/>
    <s v="Tourtière"/>
    <s v="Tourtière"/>
    <s v="no"/>
    <e v="#N/A"/>
    <s v="Tourtière"/>
    <n v="-666.03"/>
    <m/>
  </r>
  <r>
    <x v="5"/>
    <x v="59"/>
    <x v="219"/>
    <x v="3"/>
    <n v="1839.1246153846153"/>
    <n v="1411.92"/>
    <e v="#N/A"/>
    <x v="221"/>
    <n v="113955.66000000002"/>
    <n v="0"/>
    <n v="65"/>
    <n v="17"/>
    <n v="0"/>
    <s v="Tourtière"/>
    <s v="Tourtière"/>
    <s v="no"/>
    <e v="#N/A"/>
    <s v="Tourtière"/>
    <n v="-978.93"/>
    <m/>
  </r>
  <r>
    <x v="6"/>
    <x v="60"/>
    <x v="9"/>
    <x v="0"/>
    <n v="1852.5651562499997"/>
    <n v="1443.165"/>
    <e v="#N/A"/>
    <x v="222"/>
    <n v="112976.73"/>
    <n v="0"/>
    <n v="64"/>
    <n v="17"/>
    <n v="0"/>
    <s v="Longlife Tofu"/>
    <s v="Longlife Tofu"/>
    <s v="yes"/>
    <e v="#N/A"/>
    <s v="Longlife Tofu"/>
    <n v="-360"/>
    <m/>
  </r>
  <r>
    <x v="6"/>
    <x v="60"/>
    <x v="220"/>
    <x v="1"/>
    <n v="1876.2566666666664"/>
    <n v="1474.41"/>
    <e v="#N/A"/>
    <x v="223"/>
    <n v="112976.73"/>
    <n v="0"/>
    <n v="63"/>
    <n v="17"/>
    <n v="0"/>
    <s v="Longlife Tofu"/>
    <s v="Longlife Tofu"/>
    <s v="no"/>
    <e v="#N/A"/>
    <s v="Longlife Tofu"/>
    <n v="-128"/>
    <m/>
  </r>
  <r>
    <x v="6"/>
    <x v="60"/>
    <x v="221"/>
    <x v="3"/>
    <n v="1904.4543548387094"/>
    <n v="1487.2049999999999"/>
    <e v="#N/A"/>
    <x v="224"/>
    <n v="112976.73"/>
    <n v="0"/>
    <n v="62"/>
    <n v="16"/>
    <n v="0"/>
    <s v="Longlife Tofu"/>
    <s v="Longlife Tofu"/>
    <s v="no"/>
    <e v="#N/A"/>
    <s v="Longlife Tofu"/>
    <n v="-400"/>
    <m/>
  </r>
  <r>
    <x v="6"/>
    <x v="61"/>
    <x v="222"/>
    <x v="0"/>
    <n v="1929.1175409836062"/>
    <n v="1500"/>
    <e v="#N/A"/>
    <x v="225"/>
    <n v="112976.73"/>
    <n v="0"/>
    <n v="61"/>
    <n v="16"/>
    <n v="0"/>
    <s v="Longlife Tofu"/>
    <s v="Manjimup Dried Apples"/>
    <s v="yes"/>
    <e v="#N/A"/>
    <s v="Longlife Tofu"/>
    <n v="-1411.92"/>
    <m/>
  </r>
  <r>
    <x v="6"/>
    <x v="61"/>
    <x v="223"/>
    <x v="1"/>
    <n v="1937.7374999999997"/>
    <n v="1502.4"/>
    <e v="#N/A"/>
    <x v="226"/>
    <n v="111564.81"/>
    <n v="0"/>
    <n v="60"/>
    <n v="16"/>
    <n v="0"/>
    <s v="Manjimup Dried Apples"/>
    <s v="Manjimup Dried Apples"/>
    <s v="no"/>
    <e v="#N/A"/>
    <s v="Manjimup Dried Apples"/>
    <n v="-8384.6"/>
    <m/>
  </r>
  <r>
    <x v="6"/>
    <x v="61"/>
    <x v="224"/>
    <x v="2"/>
    <n v="1828.4686440677965"/>
    <n v="1500"/>
    <e v="#N/A"/>
    <x v="227"/>
    <n v="103180.21"/>
    <n v="0"/>
    <n v="59"/>
    <n v="15"/>
    <n v="0"/>
    <s v="Manjimup Dried Apples"/>
    <s v="Manjimup Dried Apples"/>
    <s v="no"/>
    <e v="#N/A"/>
    <s v="Manjimup Dried Apples"/>
    <n v="-1855"/>
    <m/>
  </r>
  <r>
    <x v="6"/>
    <x v="61"/>
    <x v="225"/>
    <x v="3"/>
    <n v="1828.0112068965516"/>
    <n v="1487.2049999999999"/>
    <e v="#N/A"/>
    <x v="228"/>
    <n v="101325.20999999999"/>
    <n v="0"/>
    <n v="58"/>
    <n v="15"/>
    <n v="0"/>
    <s v="Manjimup Dried Apples"/>
    <s v="Manjimup Dried Apples"/>
    <s v="no"/>
    <e v="#N/A"/>
    <s v="Manjimup Dried Apples"/>
    <n v="-11898.5"/>
    <m/>
  </r>
  <r>
    <x v="6"/>
    <x v="62"/>
    <x v="226"/>
    <x v="0"/>
    <n v="1651.3359649122806"/>
    <n v="1474.41"/>
    <e v="#N/A"/>
    <x v="229"/>
    <n v="89426.71"/>
    <n v="0"/>
    <n v="57"/>
    <n v="15"/>
    <n v="0"/>
    <s v="Manjimup Dried Apples"/>
    <s v="Rössle Sauerkraut"/>
    <s v="yes"/>
    <e v="#N/A"/>
    <s v="Manjimup Dried Apples"/>
    <n v="-4105.92"/>
    <m/>
  </r>
  <r>
    <x v="6"/>
    <x v="62"/>
    <x v="227"/>
    <x v="1"/>
    <n v="1607.5041071428573"/>
    <n v="1434.1550000000002"/>
    <e v="#N/A"/>
    <x v="230"/>
    <n v="85320.790000000008"/>
    <n v="0"/>
    <n v="56"/>
    <n v="15"/>
    <n v="0"/>
    <s v="Rössle Sauerkraut"/>
    <s v="Rössle Sauerkraut"/>
    <s v="no"/>
    <e v="#N/A"/>
    <s v="Rössle Sauerkraut"/>
    <n v="-3310.56"/>
    <m/>
  </r>
  <r>
    <x v="6"/>
    <x v="62"/>
    <x v="77"/>
    <x v="2"/>
    <n v="1576.5394545454544"/>
    <n v="1393.9"/>
    <e v="#N/A"/>
    <x v="231"/>
    <n v="82010.23"/>
    <n v="0"/>
    <n v="55"/>
    <n v="14"/>
    <n v="0"/>
    <s v="Rössle Sauerkraut"/>
    <s v="Rössle Sauerkraut"/>
    <s v="no"/>
    <e v="#N/A"/>
    <s v="Rössle Sauerkraut"/>
    <n v="-1881"/>
    <m/>
  </r>
  <r>
    <x v="6"/>
    <x v="62"/>
    <x v="228"/>
    <x v="3"/>
    <n v="1570.9012962962963"/>
    <n v="1351.0700000000002"/>
    <e v="#N/A"/>
    <x v="232"/>
    <n v="80129.23"/>
    <n v="0"/>
    <n v="54"/>
    <n v="14"/>
    <n v="0"/>
    <s v="Rössle Sauerkraut"/>
    <s v="Rössle Sauerkraut"/>
    <s v="no"/>
    <e v="#N/A"/>
    <s v="Rössle Sauerkraut"/>
    <n v="-3556.8"/>
    <m/>
  </r>
  <r>
    <x v="6"/>
    <x v="63"/>
    <x v="229"/>
    <x v="0"/>
    <n v="1533.4315094339622"/>
    <n v="1308.24"/>
    <e v="#N/A"/>
    <x v="233"/>
    <n v="76572.429999999993"/>
    <n v="0"/>
    <n v="53"/>
    <n v="14"/>
    <n v="0"/>
    <s v="Rössle Sauerkraut"/>
    <s v="Tofu"/>
    <s v="yes"/>
    <e v="#N/A"/>
    <s v="Rössle Sauerkraut"/>
    <n v="-2018.1"/>
    <m/>
  </r>
  <r>
    <x v="6"/>
    <x v="63"/>
    <x v="230"/>
    <x v="1"/>
    <n v="1524.1109615384614"/>
    <n v="1275.3800000000001"/>
    <e v="#N/A"/>
    <x v="234"/>
    <n v="74554.329999999987"/>
    <n v="0"/>
    <n v="52"/>
    <n v="14"/>
    <n v="0"/>
    <s v="Tofu"/>
    <s v="Tofu"/>
    <s v="no"/>
    <e v="#N/A"/>
    <s v="Tofu"/>
    <n v="-2185.5"/>
    <m/>
  </r>
  <r>
    <x v="6"/>
    <x v="63"/>
    <x v="231"/>
    <x v="2"/>
    <n v="1511.1425490196077"/>
    <n v="1242.52"/>
    <e v="#N/A"/>
    <x v="235"/>
    <n v="72368.829999999987"/>
    <n v="0"/>
    <n v="51"/>
    <n v="13"/>
    <n v="0"/>
    <s v="Tofu"/>
    <s v="Tofu"/>
    <s v="no"/>
    <e v="#N/A"/>
    <s v="Tofu"/>
    <n v="-1866.97"/>
    <m/>
  </r>
  <r>
    <x v="6"/>
    <x v="63"/>
    <x v="232"/>
    <x v="3"/>
    <n v="1504.0259999999998"/>
    <n v="1228.8600000000001"/>
    <e v="#N/A"/>
    <x v="236"/>
    <n v="70501.86"/>
    <n v="0"/>
    <n v="50"/>
    <n v="13"/>
    <n v="0"/>
    <s v="Tofu"/>
    <s v="Tofu"/>
    <s v="no"/>
    <e v="#N/A"/>
    <s v="Tofu"/>
    <n v="-470.81"/>
    <m/>
  </r>
  <r>
    <x v="6"/>
    <x v="64"/>
    <x v="233"/>
    <x v="0"/>
    <n v="1525.1120408163263"/>
    <n v="1242.52"/>
    <e v="#N/A"/>
    <x v="237"/>
    <n v="70501.86"/>
    <n v="0"/>
    <n v="49"/>
    <n v="13"/>
    <n v="0"/>
    <s v="Tofu"/>
    <s v="Uncle Bob's Organic Dried Pears"/>
    <s v="yes"/>
    <e v="#N/A"/>
    <s v="Tofu"/>
    <n v="-1084.8"/>
    <m/>
  </r>
  <r>
    <x v="6"/>
    <x v="64"/>
    <x v="234"/>
    <x v="1"/>
    <n v="1534.2852083333335"/>
    <n v="1275.3800000000001"/>
    <e v="#N/A"/>
    <x v="238"/>
    <n v="69417.06"/>
    <n v="0"/>
    <n v="48"/>
    <n v="13"/>
    <n v="0"/>
    <s v="Uncle Bob's Organic Dried Pears"/>
    <s v="Uncle Bob's Organic Dried Pears"/>
    <s v="no"/>
    <e v="#N/A"/>
    <s v="Uncle Bob's Organic Dried Pears"/>
    <n v="-1575"/>
    <m/>
  </r>
  <r>
    <x v="6"/>
    <x v="64"/>
    <x v="235"/>
    <x v="2"/>
    <n v="1533.4189361702129"/>
    <n v="1242.52"/>
    <e v="#N/A"/>
    <x v="239"/>
    <n v="67842.059999999983"/>
    <n v="0"/>
    <n v="47"/>
    <n v="12"/>
    <n v="0"/>
    <s v="Uncle Bob's Organic Dried Pears"/>
    <s v="Uncle Bob's Organic Dried Pears"/>
    <s v="no"/>
    <e v="#N/A"/>
    <s v="Uncle Bob's Organic Dried Pears"/>
    <n v="-2700"/>
    <m/>
  </r>
  <r>
    <x v="6"/>
    <x v="64"/>
    <x v="236"/>
    <x v="3"/>
    <n v="1508.0584782608696"/>
    <n v="1228.8600000000001"/>
    <e v="#N/A"/>
    <x v="240"/>
    <n v="65142.05999999999"/>
    <n v="0"/>
    <n v="46"/>
    <n v="12"/>
    <n v="0"/>
    <s v="Uncle Bob's Organic Dried Pears"/>
    <s v="Uncle Bob's Organic Dried Pears"/>
    <s v="no"/>
    <e v="#N/A"/>
    <s v="Uncle Bob's Organic Dried Pears"/>
    <n v="-3826.5"/>
    <m/>
  </r>
  <r>
    <x v="7"/>
    <x v="65"/>
    <x v="237"/>
    <x v="0"/>
    <n v="1456.5375555555556"/>
    <n v="1215.2"/>
    <e v="#N/A"/>
    <x v="241"/>
    <n v="61315.56"/>
    <n v="0"/>
    <n v="45"/>
    <n v="12"/>
    <n v="0"/>
    <s v="Boston Crab Meat"/>
    <s v="Boston Crab Meat"/>
    <s v="yes"/>
    <e v="#N/A"/>
    <s v="Boston Crab Meat"/>
    <n v="-1474.41"/>
    <m/>
  </r>
  <r>
    <x v="7"/>
    <x v="65"/>
    <x v="238"/>
    <x v="1"/>
    <n v="1456.1313636363636"/>
    <n v="1111.0999999999999"/>
    <e v="#N/A"/>
    <x v="242"/>
    <n v="59841.149999999994"/>
    <n v="0"/>
    <n v="44"/>
    <n v="12"/>
    <n v="0"/>
    <s v="Boston Crab Meat"/>
    <s v="Boston Crab Meat"/>
    <s v="no"/>
    <e v="#N/A"/>
    <s v="Boston Crab Meat"/>
    <n v="-2272"/>
    <m/>
  </r>
  <r>
    <x v="7"/>
    <x v="65"/>
    <x v="239"/>
    <x v="2"/>
    <n v="1437.1576744186045"/>
    <n v="1007"/>
    <e v="#N/A"/>
    <x v="243"/>
    <n v="57569.149999999994"/>
    <n v="0"/>
    <n v="43"/>
    <n v="11"/>
    <n v="0"/>
    <s v="Boston Crab Meat"/>
    <s v="Boston Crab Meat"/>
    <s v="no"/>
    <e v="#N/A"/>
    <s v="Boston Crab Meat"/>
    <n v="-3887.92"/>
    <m/>
  </r>
  <r>
    <x v="7"/>
    <x v="65"/>
    <x v="240"/>
    <x v="3"/>
    <n v="1378.8061904761905"/>
    <n v="974.125"/>
    <e v="#N/A"/>
    <x v="244"/>
    <n v="53681.229999999996"/>
    <n v="0"/>
    <n v="42"/>
    <n v="11"/>
    <n v="0"/>
    <s v="Boston Crab Meat"/>
    <s v="Boston Crab Meat"/>
    <s v="no"/>
    <e v="#N/A"/>
    <s v="Boston Crab Meat"/>
    <n v="-2162"/>
    <m/>
  </r>
  <r>
    <x v="7"/>
    <x v="66"/>
    <x v="241"/>
    <x v="0"/>
    <n v="1359.7039024390244"/>
    <n v="941.25"/>
    <e v="#N/A"/>
    <x v="245"/>
    <n v="51519.229999999996"/>
    <n v="0"/>
    <n v="41"/>
    <n v="11"/>
    <n v="0"/>
    <s v="Boston Crab Meat"/>
    <s v="Carnarvon Tigers"/>
    <s v="yes"/>
    <e v="#N/A"/>
    <s v="Boston Crab Meat"/>
    <n v="-1500"/>
    <m/>
  </r>
  <r>
    <x v="7"/>
    <x v="66"/>
    <x v="242"/>
    <x v="1"/>
    <n v="1356.1965"/>
    <n v="882.22500000000002"/>
    <e v="#N/A"/>
    <x v="246"/>
    <n v="50019.229999999996"/>
    <n v="0"/>
    <n v="40"/>
    <n v="11"/>
    <n v="0"/>
    <s v="Carnarvon Tigers"/>
    <s v="Carnarvon Tigers"/>
    <s v="no"/>
    <e v="#N/A"/>
    <s v="Carnarvon Tigers"/>
    <n v="-2362.5"/>
    <m/>
  </r>
  <r>
    <x v="7"/>
    <x v="66"/>
    <x v="243"/>
    <x v="2"/>
    <n v="1330.3938461538462"/>
    <n v="823.2"/>
    <e v="#N/A"/>
    <x v="247"/>
    <n v="47656.73"/>
    <n v="0"/>
    <n v="39"/>
    <n v="10"/>
    <n v="0"/>
    <s v="Carnarvon Tigers"/>
    <s v="Carnarvon Tigers"/>
    <s v="no"/>
    <e v="#N/A"/>
    <s v="Carnarvon Tigers"/>
    <n v="-7100"/>
    <m/>
  </r>
  <r>
    <x v="7"/>
    <x v="66"/>
    <x v="244"/>
    <x v="3"/>
    <n v="1178.5621052631577"/>
    <n v="819.37"/>
    <e v="#N/A"/>
    <x v="248"/>
    <n v="40556.729999999996"/>
    <n v="0"/>
    <n v="38"/>
    <n v="10"/>
    <n v="0"/>
    <s v="Carnarvon Tigers"/>
    <s v="Carnarvon Tigers"/>
    <s v="no"/>
    <e v="#N/A"/>
    <s v="Carnarvon Tigers"/>
    <n v="-4987.5"/>
    <m/>
  </r>
  <r>
    <x v="7"/>
    <x v="67"/>
    <x v="245"/>
    <x v="1"/>
    <n v="1075.6178378378377"/>
    <n v="815.54"/>
    <e v="#N/A"/>
    <x v="249"/>
    <n v="35569.229999999996"/>
    <n v="0"/>
    <n v="37"/>
    <n v="10"/>
    <n v="0"/>
    <s v="Carnarvon Tigers"/>
    <s v="Escargots de Bourgogne"/>
    <s v="no"/>
    <e v="#N/A"/>
    <s v="Carnarvon Tigers"/>
    <n v="-265"/>
    <m/>
  </r>
  <r>
    <x v="7"/>
    <x v="67"/>
    <x v="246"/>
    <x v="2"/>
    <n v="1098.1349999999998"/>
    <n v="819.37"/>
    <e v="#N/A"/>
    <x v="250"/>
    <n v="35569.229999999996"/>
    <n v="0"/>
    <n v="36"/>
    <n v="9"/>
    <n v="0"/>
    <s v="Escargots de Bourgogne"/>
    <s v="Escargots de Bourgogne"/>
    <s v="no"/>
    <e v="#N/A"/>
    <s v="Escargots de Bourgogne"/>
    <n v="-1393.9"/>
    <m/>
  </r>
  <r>
    <x v="7"/>
    <x v="67"/>
    <x v="247"/>
    <x v="3"/>
    <n v="1089.6845714285714"/>
    <n v="815.54"/>
    <e v="#N/A"/>
    <x v="251"/>
    <n v="34175.329999999994"/>
    <n v="0"/>
    <n v="35"/>
    <n v="9"/>
    <n v="0"/>
    <s v="Escargots de Bourgogne"/>
    <s v="Escargots de Bourgogne"/>
    <s v="no"/>
    <e v="#N/A"/>
    <s v="Escargots de Bourgogne"/>
    <n v="-417.38"/>
    <m/>
  </r>
  <r>
    <x v="7"/>
    <x v="68"/>
    <x v="248"/>
    <x v="0"/>
    <n v="1109.4582352941177"/>
    <n v="819.37"/>
    <e v="#N/A"/>
    <x v="252"/>
    <n v="34175.329999999994"/>
    <n v="0"/>
    <n v="34"/>
    <n v="9"/>
    <n v="0"/>
    <s v="Escargots de Bourgogne"/>
    <s v="Gravad lax"/>
    <s v="yes"/>
    <e v="#N/A"/>
    <s v="Escargots de Bourgogne"/>
    <n v="-208"/>
    <m/>
  </r>
  <r>
    <x v="7"/>
    <x v="68"/>
    <x v="249"/>
    <x v="1"/>
    <n v="1136.7751515151515"/>
    <n v="823.2"/>
    <e v="#N/A"/>
    <x v="253"/>
    <n v="34175.329999999994"/>
    <n v="0"/>
    <n v="33"/>
    <n v="9"/>
    <n v="0"/>
    <s v="Gravad lax"/>
    <s v="Gravad lax"/>
    <s v="no"/>
    <e v="#N/A"/>
    <s v="Gravad lax"/>
    <n v="-421.2"/>
    <m/>
  </r>
  <r>
    <x v="7"/>
    <x v="69"/>
    <x v="250"/>
    <x v="0"/>
    <n v="1159.1368749999999"/>
    <n v="882.22500000000002"/>
    <e v="#N/A"/>
    <x v="254"/>
    <n v="34175.329999999994"/>
    <n v="0"/>
    <n v="32"/>
    <n v="8"/>
    <n v="0"/>
    <s v="Gravad lax"/>
    <s v="Ikura"/>
    <s v="yes"/>
    <e v="#N/A"/>
    <s v="Gravad lax"/>
    <n v="-1215.2"/>
    <m/>
  </r>
  <r>
    <x v="7"/>
    <x v="69"/>
    <x v="251"/>
    <x v="1"/>
    <n v="1157.3283870967741"/>
    <n v="823.2"/>
    <e v="#N/A"/>
    <x v="255"/>
    <n v="32960.129999999997"/>
    <n v="0"/>
    <n v="31"/>
    <n v="8"/>
    <n v="0"/>
    <s v="Ikura"/>
    <s v="Ikura"/>
    <s v="no"/>
    <e v="#N/A"/>
    <s v="Ikura"/>
    <n v="-533.20000000000005"/>
    <m/>
  </r>
  <r>
    <x v="7"/>
    <x v="69"/>
    <x v="252"/>
    <x v="2"/>
    <n v="1178.1326666666669"/>
    <n v="882.22500000000002"/>
    <e v="#N/A"/>
    <x v="256"/>
    <n v="32960.129999999997"/>
    <n v="0"/>
    <n v="30"/>
    <n v="7"/>
    <n v="0"/>
    <s v="Ikura"/>
    <s v="Ikura"/>
    <s v="no"/>
    <e v="#N/A"/>
    <s v="Ikura"/>
    <n v="-3747.9"/>
    <m/>
  </r>
  <r>
    <x v="7"/>
    <x v="69"/>
    <x v="253"/>
    <x v="3"/>
    <n v="1089.52"/>
    <n v="823.2"/>
    <e v="#N/A"/>
    <x v="257"/>
    <n v="29212.23"/>
    <n v="0"/>
    <n v="29"/>
    <n v="7"/>
    <n v="0"/>
    <s v="Ikura"/>
    <s v="Ikura"/>
    <s v="no"/>
    <e v="#N/A"/>
    <s v="Ikura"/>
    <n v="-3323.2"/>
    <m/>
  </r>
  <r>
    <x v="7"/>
    <x v="70"/>
    <x v="254"/>
    <x v="0"/>
    <n v="1009.7457142857145"/>
    <n v="819.37"/>
    <e v="#N/A"/>
    <x v="258"/>
    <n v="25889.030000000002"/>
    <n v="0"/>
    <n v="28"/>
    <n v="7"/>
    <n v="0"/>
    <s v="Ikura"/>
    <s v="Inlagd Sill"/>
    <s v="yes"/>
    <e v="#N/A"/>
    <s v="Ikura"/>
    <n v="-68.400000000000006"/>
    <m/>
  </r>
  <r>
    <x v="7"/>
    <x v="70"/>
    <x v="255"/>
    <x v="1"/>
    <n v="1044.6103703703704"/>
    <n v="823.2"/>
    <e v="#N/A"/>
    <x v="259"/>
    <n v="25889.030000000002"/>
    <n v="0"/>
    <n v="27"/>
    <n v="7"/>
    <n v="0"/>
    <s v="Inlagd Sill"/>
    <s v="Inlagd Sill"/>
    <s v="no"/>
    <e v="#N/A"/>
    <s v="Inlagd Sill"/>
    <n v="-2698"/>
    <m/>
  </r>
  <r>
    <x v="7"/>
    <x v="70"/>
    <x v="256"/>
    <x v="2"/>
    <n v="981.01846153846168"/>
    <n v="819.37"/>
    <e v="#N/A"/>
    <x v="260"/>
    <n v="23191.030000000002"/>
    <n v="0"/>
    <n v="26"/>
    <n v="6"/>
    <n v="0"/>
    <s v="Inlagd Sill"/>
    <s v="Inlagd Sill"/>
    <s v="no"/>
    <e v="#N/A"/>
    <s v="Inlagd Sill"/>
    <n v="-2199.25"/>
    <m/>
  </r>
  <r>
    <x v="7"/>
    <x v="70"/>
    <x v="257"/>
    <x v="3"/>
    <n v="932.28920000000016"/>
    <n v="815.54"/>
    <e v="#N/A"/>
    <x v="261"/>
    <n v="20991.78"/>
    <n v="0"/>
    <n v="25"/>
    <n v="6"/>
    <n v="0"/>
    <s v="Inlagd Sill"/>
    <s v="Inlagd Sill"/>
    <s v="no"/>
    <e v="#N/A"/>
    <s v="Inlagd Sill"/>
    <n v="-1928.5"/>
    <m/>
  </r>
  <r>
    <x v="7"/>
    <x v="71"/>
    <x v="258"/>
    <x v="0"/>
    <n v="890.78041666666661"/>
    <n v="809.53"/>
    <e v="#N/A"/>
    <x v="262"/>
    <n v="19063.28"/>
    <n v="0"/>
    <n v="24"/>
    <n v="6"/>
    <n v="0"/>
    <s v="Inlagd Sill"/>
    <s v="Jack's New England Clam Chowder"/>
    <s v="yes"/>
    <e v="#N/A"/>
    <s v="Inlagd Sill"/>
    <n v="-385"/>
    <m/>
  </r>
  <r>
    <x v="7"/>
    <x v="71"/>
    <x v="259"/>
    <x v="1"/>
    <n v="912.77086956521737"/>
    <n v="815.54"/>
    <e v="#N/A"/>
    <x v="263"/>
    <n v="19063.28"/>
    <n v="0"/>
    <n v="23"/>
    <n v="6"/>
    <n v="0"/>
    <s v="Jack's New England Clam Chowder"/>
    <s v="Jack's New England Clam Chowder"/>
    <s v="no"/>
    <e v="#N/A"/>
    <s v="Jack's New England Clam Chowder"/>
    <n v="-1242.52"/>
    <m/>
  </r>
  <r>
    <x v="7"/>
    <x v="71"/>
    <x v="260"/>
    <x v="2"/>
    <n v="897.7822727272727"/>
    <n v="809.53"/>
    <e v="#N/A"/>
    <x v="264"/>
    <n v="17820.760000000002"/>
    <n v="0"/>
    <n v="22"/>
    <n v="5"/>
    <n v="0"/>
    <s v="Jack's New England Clam Chowder"/>
    <s v="Jack's New England Clam Chowder"/>
    <s v="no"/>
    <e v="#N/A"/>
    <s v="Jack's New England Clam Chowder"/>
    <n v="-468.51"/>
    <m/>
  </r>
  <r>
    <x v="7"/>
    <x v="71"/>
    <x v="261"/>
    <x v="3"/>
    <n v="918.22380952380934"/>
    <n v="815.54"/>
    <e v="#N/A"/>
    <x v="265"/>
    <n v="17820.760000000002"/>
    <n v="0"/>
    <n v="21"/>
    <n v="5"/>
    <n v="0"/>
    <s v="Jack's New England Clam Chowder"/>
    <s v="Jack's New England Clam Chowder"/>
    <s v="no"/>
    <e v="#N/A"/>
    <s v="Jack's New England Clam Chowder"/>
    <n v="-2542.77"/>
    <m/>
  </r>
  <r>
    <x v="7"/>
    <x v="72"/>
    <x v="262"/>
    <x v="0"/>
    <n v="836.99649999999997"/>
    <n v="809.53"/>
    <e v="#N/A"/>
    <x v="266"/>
    <n v="15277.99"/>
    <n v="0"/>
    <n v="20"/>
    <n v="5"/>
    <n v="0"/>
    <s v="Jack's New England Clam Chowder"/>
    <s v="Konbu"/>
    <s v="yes"/>
    <e v="#N/A"/>
    <s v="Jack's New England Clam Chowder"/>
    <n v="-61.44"/>
    <m/>
  </r>
  <r>
    <x v="7"/>
    <x v="72"/>
    <x v="263"/>
    <x v="1"/>
    <n v="877.81526315789461"/>
    <n v="815.54"/>
    <e v="#N/A"/>
    <x v="267"/>
    <n v="15277.99"/>
    <n v="0"/>
    <n v="19"/>
    <n v="5"/>
    <n v="0"/>
    <s v="Konbu"/>
    <s v="Konbu"/>
    <s v="no"/>
    <e v="#N/A"/>
    <s v="Konbu"/>
    <n v="-168"/>
    <m/>
  </r>
  <r>
    <x v="7"/>
    <x v="72"/>
    <x v="264"/>
    <x v="2"/>
    <n v="917.24944444444429"/>
    <n v="819.37"/>
    <e v="#N/A"/>
    <x v="268"/>
    <n v="15277.99"/>
    <n v="0"/>
    <n v="18"/>
    <n v="4"/>
    <n v="0"/>
    <s v="Konbu"/>
    <s v="Konbu"/>
    <s v="no"/>
    <e v="#N/A"/>
    <s v="Konbu"/>
    <n v="-469.5"/>
    <m/>
  </r>
  <r>
    <x v="7"/>
    <x v="72"/>
    <x v="265"/>
    <x v="3"/>
    <n v="943.58764705882356"/>
    <n v="823.2"/>
    <e v="#N/A"/>
    <x v="269"/>
    <n v="15277.99"/>
    <n v="0"/>
    <n v="17"/>
    <n v="4"/>
    <n v="0"/>
    <s v="Konbu"/>
    <s v="Konbu"/>
    <s v="no"/>
    <e v="#N/A"/>
    <s v="Konbu"/>
    <n v="-60"/>
    <m/>
  </r>
  <r>
    <x v="7"/>
    <x v="73"/>
    <x v="266"/>
    <x v="0"/>
    <n v="998.81187499999999"/>
    <n v="882.22500000000002"/>
    <e v="#N/A"/>
    <x v="270"/>
    <n v="15277.99"/>
    <n v="0"/>
    <n v="16"/>
    <n v="4"/>
    <n v="0"/>
    <s v="Konbu"/>
    <s v="Nord-Ost Matjeshering"/>
    <s v="yes"/>
    <e v="#N/A"/>
    <s v="Konbu"/>
    <n v="-1308.24"/>
    <m/>
  </r>
  <r>
    <x v="7"/>
    <x v="73"/>
    <x v="267"/>
    <x v="1"/>
    <n v="978.18333333333328"/>
    <n v="823.2"/>
    <e v="#N/A"/>
    <x v="271"/>
    <n v="13969.75"/>
    <n v="0"/>
    <n v="15"/>
    <n v="4"/>
    <n v="0"/>
    <s v="Nord-Ost Matjeshering"/>
    <s v="Nord-Ost Matjeshering"/>
    <s v="no"/>
    <e v="#N/A"/>
    <s v="Nord-Ost Matjeshering"/>
    <n v="-1838.19"/>
    <m/>
  </r>
  <r>
    <x v="7"/>
    <x v="73"/>
    <x v="268"/>
    <x v="2"/>
    <n v="916.75428571428563"/>
    <n v="819.37"/>
    <e v="#N/A"/>
    <x v="272"/>
    <n v="12131.560000000001"/>
    <n v="0"/>
    <n v="14"/>
    <n v="3"/>
    <n v="0"/>
    <s v="Nord-Ost Matjeshering"/>
    <s v="Nord-Ost Matjeshering"/>
    <s v="no"/>
    <e v="#N/A"/>
    <s v="Nord-Ost Matjeshering"/>
    <n v="-815.54"/>
    <m/>
  </r>
  <r>
    <x v="7"/>
    <x v="73"/>
    <x v="269"/>
    <x v="3"/>
    <n v="924.54000000000008"/>
    <n v="823.2"/>
    <e v="#N/A"/>
    <x v="273"/>
    <n v="11316.02"/>
    <n v="0"/>
    <n v="13"/>
    <n v="3"/>
    <n v="0"/>
    <s v="Nord-Ost Matjeshering"/>
    <s v="Nord-Ost Matjeshering"/>
    <s v="no"/>
    <e v="#N/A"/>
    <s v="Nord-Ost Matjeshering"/>
    <n v="-1922.33"/>
    <m/>
  </r>
  <r>
    <x v="7"/>
    <x v="74"/>
    <x v="270"/>
    <x v="0"/>
    <n v="841.39083333333338"/>
    <n v="813.36"/>
    <e v="#N/A"/>
    <x v="274"/>
    <n v="9393.69"/>
    <n v="0"/>
    <n v="12"/>
    <n v="3"/>
    <n v="0"/>
    <s v="Nord-Ost Matjeshering"/>
    <s v="Röd Kaviar"/>
    <s v="yes"/>
    <e v="#N/A"/>
    <s v="Nord-Ost Matjeshering"/>
    <n v="-216"/>
    <m/>
  </r>
  <r>
    <x v="7"/>
    <x v="74"/>
    <x v="271"/>
    <x v="1"/>
    <n v="898.24454545454546"/>
    <n v="823.2"/>
    <e v="#N/A"/>
    <x v="275"/>
    <n v="9393.69"/>
    <n v="0"/>
    <n v="11"/>
    <n v="3"/>
    <n v="0"/>
    <s v="Röd Kaviar"/>
    <s v="Röd Kaviar"/>
    <s v="no"/>
    <e v="#N/A"/>
    <s v="Röd Kaviar"/>
    <n v="-714"/>
    <m/>
  </r>
  <r>
    <x v="7"/>
    <x v="74"/>
    <x v="272"/>
    <x v="2"/>
    <n v="916.6690000000001"/>
    <n v="882.22500000000002"/>
    <e v="#N/A"/>
    <x v="276"/>
    <n v="8679.69"/>
    <n v="0"/>
    <n v="10"/>
    <n v="2"/>
    <n v="0"/>
    <s v="Röd Kaviar"/>
    <s v="Röd Kaviar"/>
    <s v="no"/>
    <e v="#N/A"/>
    <s v="Röd Kaviar"/>
    <n v="-1646.25"/>
    <m/>
  </r>
  <r>
    <x v="7"/>
    <x v="74"/>
    <x v="273"/>
    <x v="3"/>
    <n v="835.60444444444443"/>
    <n v="823.2"/>
    <e v="#N/A"/>
    <x v="277"/>
    <n v="7033.4400000000005"/>
    <n v="0"/>
    <n v="9"/>
    <n v="2"/>
    <n v="0"/>
    <s v="Röd Kaviar"/>
    <s v="Röd Kaviar"/>
    <s v="no"/>
    <e v="#N/A"/>
    <s v="Röd Kaviar"/>
    <n v="-941.25"/>
    <m/>
  </r>
  <r>
    <x v="7"/>
    <x v="75"/>
    <x v="274"/>
    <x v="0"/>
    <n v="822.39874999999995"/>
    <n v="813.36"/>
    <e v="#N/A"/>
    <x v="278"/>
    <n v="6092.19"/>
    <n v="0"/>
    <n v="8"/>
    <n v="2"/>
    <n v="0"/>
    <s v="Röd Kaviar"/>
    <s v="Røgede sild"/>
    <s v="yes"/>
    <e v="#N/A"/>
    <s v="Röd Kaviar"/>
    <n v="-205.2"/>
    <m/>
  </r>
  <r>
    <x v="7"/>
    <x v="75"/>
    <x v="275"/>
    <x v="1"/>
    <n v="910.56999999999994"/>
    <n v="823.2"/>
    <e v="#N/A"/>
    <x v="279"/>
    <n v="6092.19"/>
    <n v="0"/>
    <n v="7"/>
    <n v="2"/>
    <n v="0"/>
    <s v="Røgede sild"/>
    <s v="Røgede sild"/>
    <s v="no"/>
    <e v="#N/A"/>
    <s v="Røgede sild"/>
    <n v="-1007"/>
    <m/>
  </r>
  <r>
    <x v="7"/>
    <x v="75"/>
    <x v="276"/>
    <x v="2"/>
    <n v="894.49833333333333"/>
    <n v="813.36"/>
    <e v="#N/A"/>
    <x v="280"/>
    <n v="5085.1899999999996"/>
    <n v="0"/>
    <n v="6"/>
    <n v="1"/>
    <n v="0"/>
    <s v="Røgede sild"/>
    <s v="Røgede sild"/>
    <s v="no"/>
    <e v="#N/A"/>
    <s v="Røgede sild"/>
    <n v="-190"/>
    <m/>
  </r>
  <r>
    <x v="7"/>
    <x v="75"/>
    <x v="277"/>
    <x v="3"/>
    <n v="1035.3979999999999"/>
    <n v="823.2"/>
    <e v="#N/A"/>
    <x v="281"/>
    <n v="5085.1899999999996"/>
    <n v="0"/>
    <n v="5"/>
    <n v="1"/>
    <n v="0"/>
    <s v="Røgede sild"/>
    <s v="Røgede sild"/>
    <s v="no"/>
    <e v="#N/A"/>
    <s v="Røgede sild"/>
    <n v="-1953.67"/>
    <m/>
  </r>
  <r>
    <x v="7"/>
    <x v="76"/>
    <x v="278"/>
    <x v="0"/>
    <n v="805.82999999999993"/>
    <n v="813.36"/>
    <e v="#N/A"/>
    <x v="282"/>
    <n v="3131.5199999999995"/>
    <n v="0"/>
    <n v="4"/>
    <n v="1"/>
    <n v="0"/>
    <s v="Røgede sild"/>
    <s v="Spegesild"/>
    <s v="yes"/>
    <e v="#N/A"/>
    <s v="Røgede sild"/>
    <n v="-803.52"/>
    <m/>
  </r>
  <r>
    <x v="7"/>
    <x v="76"/>
    <x v="279"/>
    <x v="1"/>
    <n v="806.6"/>
    <n v="823.2"/>
    <e v="#N/A"/>
    <x v="283"/>
    <n v="2328"/>
    <n v="0"/>
    <n v="3"/>
    <n v="1"/>
    <n v="0"/>
    <s v="Spegesild"/>
    <s v="Spegesild"/>
    <s v="no"/>
    <e v="#N/A"/>
    <s v="Spegesild"/>
    <n v="-91.8"/>
    <m/>
  </r>
  <r>
    <x v="7"/>
    <x v="76"/>
    <x v="280"/>
    <x v="2"/>
    <n v="1164"/>
    <n v="1164"/>
    <e v="#N/A"/>
    <x v="284"/>
    <n v="2328"/>
    <n v="0"/>
    <n v="2"/>
    <n v="0"/>
    <n v="0"/>
    <s v="Spegesild"/>
    <s v="Spegesild"/>
    <s v="no"/>
    <e v="#N/A"/>
    <s v="Spegesild"/>
    <n v="-1504.8"/>
    <m/>
  </r>
  <r>
    <x v="7"/>
    <x v="76"/>
    <x v="281"/>
    <x v="3"/>
    <n v="823.2"/>
    <n v="823.2"/>
    <e v="#N/A"/>
    <x v="285"/>
    <n v="823.2"/>
    <n v="0"/>
    <n v="1"/>
    <n v="0"/>
    <n v="0"/>
    <s v="Spegesild"/>
    <s v="Spegesild"/>
    <s v="no"/>
    <e v="#N/A"/>
    <s v="Spegesild"/>
    <n v="-823.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CCBC98-E9AD-4256-A3A7-C49974A76D77}"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44" firstHeaderRow="1" firstDataRow="1" firstDataCol="1"/>
  <pivotFields count="20">
    <pivotField axis="axisRow" showAll="0">
      <items count="9">
        <item x="0"/>
        <item x="1"/>
        <item x="2"/>
        <item x="3"/>
        <item x="4"/>
        <item x="5"/>
        <item x="6"/>
        <item x="7"/>
        <item t="default"/>
      </items>
    </pivotField>
    <pivotField showAll="0">
      <items count="78">
        <item x="54"/>
        <item x="12"/>
        <item x="65"/>
        <item x="37"/>
        <item x="66"/>
        <item x="0"/>
        <item x="1"/>
        <item x="2"/>
        <item x="13"/>
        <item x="14"/>
        <item x="24"/>
        <item x="3"/>
        <item x="67"/>
        <item x="47"/>
        <item x="38"/>
        <item x="39"/>
        <item x="15"/>
        <item x="48"/>
        <item x="40"/>
        <item x="16"/>
        <item x="68"/>
        <item x="4"/>
        <item x="41"/>
        <item x="17"/>
        <item x="25"/>
        <item x="49"/>
        <item x="69"/>
        <item x="70"/>
        <item x="5"/>
        <item x="71"/>
        <item x="72"/>
        <item x="6"/>
        <item x="7"/>
        <item x="60"/>
        <item x="18"/>
        <item x="19"/>
        <item x="61"/>
        <item x="42"/>
        <item x="26"/>
        <item x="55"/>
        <item x="43"/>
        <item x="73"/>
        <item x="20"/>
        <item x="27"/>
        <item x="21"/>
        <item x="8"/>
        <item x="56"/>
        <item x="28"/>
        <item x="57"/>
        <item x="44"/>
        <item x="45"/>
        <item x="46"/>
        <item x="50"/>
        <item x="9"/>
        <item x="74"/>
        <item x="75"/>
        <item x="62"/>
        <item x="10"/>
        <item x="29"/>
        <item x="30"/>
        <item x="51"/>
        <item x="31"/>
        <item x="32"/>
        <item x="22"/>
        <item x="76"/>
        <item x="11"/>
        <item x="33"/>
        <item x="34"/>
        <item x="58"/>
        <item x="63"/>
        <item x="59"/>
        <item x="52"/>
        <item x="64"/>
        <item x="35"/>
        <item x="23"/>
        <item x="53"/>
        <item x="36"/>
        <item t="default"/>
      </items>
    </pivotField>
    <pivotField dataField="1" numFmtId="164" showAll="0">
      <items count="283">
        <item x="30"/>
        <item x="265"/>
        <item x="262"/>
        <item x="254"/>
        <item x="86"/>
        <item x="54"/>
        <item x="182"/>
        <item x="279"/>
        <item x="142"/>
        <item x="220"/>
        <item x="47"/>
        <item x="143"/>
        <item x="85"/>
        <item x="263"/>
        <item x="137"/>
        <item x="55"/>
        <item x="38"/>
        <item x="170"/>
        <item x="276"/>
        <item x="95"/>
        <item x="178"/>
        <item x="124"/>
        <item x="274"/>
        <item x="248"/>
        <item x="180"/>
        <item x="35"/>
        <item x="270"/>
        <item x="18"/>
        <item x="49"/>
        <item x="172"/>
        <item x="5"/>
        <item x="141"/>
        <item x="81"/>
        <item x="245"/>
        <item x="129"/>
        <item x="53"/>
        <item x="140"/>
        <item x="87"/>
        <item x="19"/>
        <item x="122"/>
        <item x="29"/>
        <item x="9"/>
        <item x="32"/>
        <item x="258"/>
        <item x="126"/>
        <item x="192"/>
        <item x="221"/>
        <item x="247"/>
        <item x="249"/>
        <item x="191"/>
        <item x="48"/>
        <item x="153"/>
        <item x="162"/>
        <item x="17"/>
        <item x="260"/>
        <item x="264"/>
        <item x="232"/>
        <item x="144"/>
        <item x="217"/>
        <item x="108"/>
        <item x="97"/>
        <item x="181"/>
        <item x="160"/>
        <item x="75"/>
        <item x="28"/>
        <item x="16"/>
        <item x="251"/>
        <item x="45"/>
        <item x="183"/>
        <item x="8"/>
        <item x="46"/>
        <item x="93"/>
        <item x="161"/>
        <item x="218"/>
        <item x="130"/>
        <item x="52"/>
        <item x="0"/>
        <item x="271"/>
        <item x="171"/>
        <item x="84"/>
        <item x="58"/>
        <item x="40"/>
        <item x="114"/>
        <item x="190"/>
        <item x="196"/>
        <item x="278"/>
        <item x="268"/>
        <item x="67"/>
        <item x="128"/>
        <item x="281"/>
        <item x="94"/>
        <item x="123"/>
        <item x="82"/>
        <item x="125"/>
        <item x="206"/>
        <item x="96"/>
        <item x="1"/>
        <item x="173"/>
        <item x="186"/>
        <item x="69"/>
        <item x="207"/>
        <item x="273"/>
        <item x="127"/>
        <item x="121"/>
        <item x="216"/>
        <item x="188"/>
        <item x="219"/>
        <item x="189"/>
        <item x="184"/>
        <item x="185"/>
        <item x="101"/>
        <item x="275"/>
        <item x="42"/>
        <item x="73"/>
        <item x="39"/>
        <item x="107"/>
        <item x="233"/>
        <item x="61"/>
        <item x="10"/>
        <item x="72"/>
        <item x="24"/>
        <item x="131"/>
        <item x="164"/>
        <item x="2"/>
        <item x="22"/>
        <item x="250"/>
        <item x="68"/>
        <item x="37"/>
        <item x="259"/>
        <item x="89"/>
        <item x="33"/>
        <item x="149"/>
        <item x="106"/>
        <item x="44"/>
        <item x="56"/>
        <item x="70"/>
        <item x="266"/>
        <item x="205"/>
        <item x="15"/>
        <item x="202"/>
        <item x="51"/>
        <item x="63"/>
        <item x="158"/>
        <item x="111"/>
        <item x="246"/>
        <item x="163"/>
        <item x="201"/>
        <item x="20"/>
        <item x="222"/>
        <item x="113"/>
        <item x="116"/>
        <item x="146"/>
        <item x="237"/>
        <item x="241"/>
        <item x="210"/>
        <item x="280"/>
        <item x="31"/>
        <item x="36"/>
        <item x="79"/>
        <item x="234"/>
        <item x="92"/>
        <item x="272"/>
        <item x="195"/>
        <item x="43"/>
        <item x="98"/>
        <item x="112"/>
        <item x="62"/>
        <item x="27"/>
        <item x="115"/>
        <item x="194"/>
        <item x="41"/>
        <item x="57"/>
        <item x="60"/>
        <item x="102"/>
        <item x="105"/>
        <item x="25"/>
        <item x="267"/>
        <item x="100"/>
        <item x="224"/>
        <item x="231"/>
        <item x="77"/>
        <item x="269"/>
        <item x="257"/>
        <item x="109"/>
        <item x="277"/>
        <item x="154"/>
        <item x="65"/>
        <item x="59"/>
        <item x="229"/>
        <item x="7"/>
        <item x="90"/>
        <item x="6"/>
        <item x="209"/>
        <item x="3"/>
        <item x="64"/>
        <item x="240"/>
        <item x="230"/>
        <item x="104"/>
        <item x="256"/>
        <item x="152"/>
        <item x="74"/>
        <item x="238"/>
        <item x="187"/>
        <item x="157"/>
        <item x="242"/>
        <item x="11"/>
        <item x="139"/>
        <item x="138"/>
        <item x="261"/>
        <item x="83"/>
        <item x="99"/>
        <item x="148"/>
        <item x="197"/>
        <item x="76"/>
        <item x="147"/>
        <item x="34"/>
        <item x="255"/>
        <item x="235"/>
        <item x="4"/>
        <item x="91"/>
        <item x="193"/>
        <item x="71"/>
        <item x="50"/>
        <item x="145"/>
        <item x="78"/>
        <item x="156"/>
        <item x="159"/>
        <item x="135"/>
        <item x="80"/>
        <item x="26"/>
        <item x="227"/>
        <item x="179"/>
        <item x="253"/>
        <item x="132"/>
        <item x="228"/>
        <item x="252"/>
        <item x="236"/>
        <item x="66"/>
        <item x="239"/>
        <item x="199"/>
        <item x="23"/>
        <item x="133"/>
        <item x="198"/>
        <item x="211"/>
        <item x="226"/>
        <item x="203"/>
        <item x="110"/>
        <item x="136"/>
        <item x="213"/>
        <item x="150"/>
        <item x="155"/>
        <item x="21"/>
        <item x="118"/>
        <item x="117"/>
        <item x="244"/>
        <item x="88"/>
        <item x="168"/>
        <item x="208"/>
        <item x="103"/>
        <item x="165"/>
        <item x="119"/>
        <item x="151"/>
        <item x="212"/>
        <item x="204"/>
        <item x="200"/>
        <item x="120"/>
        <item x="176"/>
        <item x="174"/>
        <item x="243"/>
        <item x="14"/>
        <item x="167"/>
        <item x="223"/>
        <item x="214"/>
        <item x="177"/>
        <item x="166"/>
        <item x="175"/>
        <item x="134"/>
        <item x="225"/>
        <item x="169"/>
        <item x="13"/>
        <item x="215"/>
        <item x="12"/>
        <item t="default"/>
      </items>
    </pivotField>
    <pivotField axis="axisRow" showAll="0">
      <items count="5">
        <item x="0"/>
        <item x="1"/>
        <item x="2"/>
        <item x="3"/>
        <item t="default"/>
      </items>
    </pivotField>
    <pivotField numFmtId="164" showAll="0"/>
    <pivotField numFmtId="164" showAll="0"/>
    <pivotField showAll="0"/>
    <pivotField numFmtId="164" showAll="0">
      <items count="287">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3"/>
  </rowFields>
  <rowItems count="41">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t="grand">
      <x/>
    </i>
  </rowItems>
  <colItems count="1">
    <i/>
  </colItems>
  <dataFields count="1">
    <dataField name="Sum of Sales" fld="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1B50B4A-D114-425F-9F69-9080B592FD90}" sourceName="Category">
  <pivotTables>
    <pivotTable tabId="5" name="PivotTable1"/>
  </pivotTables>
  <data>
    <tabular pivotCacheId="286573447">
      <items count="8">
        <i x="0" s="1"/>
        <i x="1" s="1"/>
        <i x="2" s="1"/>
        <i x="3" s="1"/>
        <i x="4" s="1"/>
        <i x="5" s="1"/>
        <i x="6"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C6E82DF-4276-4DB4-9FAC-D2A6645F7ECE}" sourceName="Product">
  <pivotTables>
    <pivotTable tabId="5" name="PivotTable1"/>
  </pivotTables>
  <data>
    <tabular pivotCacheId="286573447">
      <items count="77">
        <i x="54" s="1"/>
        <i x="12" s="1"/>
        <i x="65" s="1"/>
        <i x="37" s="1"/>
        <i x="66" s="1"/>
        <i x="0" s="1"/>
        <i x="1" s="1"/>
        <i x="2" s="1"/>
        <i x="13" s="1"/>
        <i x="14" s="1"/>
        <i x="24" s="1"/>
        <i x="3" s="1"/>
        <i x="67" s="1"/>
        <i x="47" s="1"/>
        <i x="38" s="1"/>
        <i x="39" s="1"/>
        <i x="15" s="1"/>
        <i x="48" s="1"/>
        <i x="40" s="1"/>
        <i x="16" s="1"/>
        <i x="68" s="1"/>
        <i x="4" s="1"/>
        <i x="41" s="1"/>
        <i x="17" s="1"/>
        <i x="25" s="1"/>
        <i x="49" s="1"/>
        <i x="69" s="1"/>
        <i x="70" s="1"/>
        <i x="5" s="1"/>
        <i x="71" s="1"/>
        <i x="72" s="1"/>
        <i x="6" s="1"/>
        <i x="7" s="1"/>
        <i x="60" s="1"/>
        <i x="18" s="1"/>
        <i x="19" s="1"/>
        <i x="61" s="1"/>
        <i x="42" s="1"/>
        <i x="26" s="1"/>
        <i x="55" s="1"/>
        <i x="43" s="1"/>
        <i x="73" s="1"/>
        <i x="20" s="1"/>
        <i x="27" s="1"/>
        <i x="21" s="1"/>
        <i x="8" s="1"/>
        <i x="56" s="1"/>
        <i x="28" s="1"/>
        <i x="57" s="1"/>
        <i x="44" s="1"/>
        <i x="45" s="1"/>
        <i x="46" s="1"/>
        <i x="50" s="1"/>
        <i x="9" s="1"/>
        <i x="74" s="1"/>
        <i x="75" s="1"/>
        <i x="62" s="1"/>
        <i x="10" s="1"/>
        <i x="29" s="1"/>
        <i x="30" s="1"/>
        <i x="51" s="1"/>
        <i x="31" s="1"/>
        <i x="32" s="1"/>
        <i x="22" s="1"/>
        <i x="76" s="1"/>
        <i x="11" s="1"/>
        <i x="33" s="1"/>
        <i x="34" s="1"/>
        <i x="58" s="1"/>
        <i x="63" s="1"/>
        <i x="59" s="1"/>
        <i x="52" s="1"/>
        <i x="64" s="1"/>
        <i x="35" s="1"/>
        <i x="23" s="1"/>
        <i x="53" s="1"/>
        <i x="3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 xr10:uid="{98DA4F7C-6AC9-4802-BE7A-B6DA51B86CBF}" sourceName="Sales">
  <pivotTables>
    <pivotTable tabId="5" name="PivotTable1"/>
  </pivotTables>
  <data>
    <tabular pivotCacheId="286573447">
      <items count="282">
        <i x="30" s="1"/>
        <i x="265" s="1"/>
        <i x="262" s="1"/>
        <i x="254" s="1"/>
        <i x="86" s="1"/>
        <i x="54" s="1"/>
        <i x="182" s="1"/>
        <i x="279" s="1"/>
        <i x="142" s="1"/>
        <i x="220" s="1"/>
        <i x="47" s="1"/>
        <i x="143" s="1"/>
        <i x="85" s="1"/>
        <i x="263" s="1"/>
        <i x="137" s="1"/>
        <i x="55" s="1"/>
        <i x="38" s="1"/>
        <i x="170" s="1"/>
        <i x="276" s="1"/>
        <i x="95" s="1"/>
        <i x="178" s="1"/>
        <i x="124" s="1"/>
        <i x="274" s="1"/>
        <i x="248" s="1"/>
        <i x="180" s="1"/>
        <i x="35" s="1"/>
        <i x="270" s="1"/>
        <i x="18" s="1"/>
        <i x="49" s="1"/>
        <i x="172" s="1"/>
        <i x="5" s="1"/>
        <i x="141" s="1"/>
        <i x="81" s="1"/>
        <i x="245" s="1"/>
        <i x="129" s="1"/>
        <i x="53" s="1"/>
        <i x="140" s="1"/>
        <i x="87" s="1"/>
        <i x="19" s="1"/>
        <i x="122" s="1"/>
        <i x="29" s="1"/>
        <i x="9" s="1"/>
        <i x="32" s="1"/>
        <i x="258" s="1"/>
        <i x="126" s="1"/>
        <i x="192" s="1"/>
        <i x="221" s="1"/>
        <i x="247" s="1"/>
        <i x="249" s="1"/>
        <i x="191" s="1"/>
        <i x="48" s="1"/>
        <i x="153" s="1"/>
        <i x="162" s="1"/>
        <i x="17" s="1"/>
        <i x="260" s="1"/>
        <i x="264" s="1"/>
        <i x="232" s="1"/>
        <i x="144" s="1"/>
        <i x="217" s="1"/>
        <i x="108" s="1"/>
        <i x="97" s="1"/>
        <i x="181" s="1"/>
        <i x="160" s="1"/>
        <i x="75" s="1"/>
        <i x="28" s="1"/>
        <i x="16" s="1"/>
        <i x="251" s="1"/>
        <i x="45" s="1"/>
        <i x="183" s="1"/>
        <i x="8" s="1"/>
        <i x="46" s="1"/>
        <i x="93" s="1"/>
        <i x="161" s="1"/>
        <i x="218" s="1"/>
        <i x="130" s="1"/>
        <i x="52" s="1"/>
        <i x="0" s="1"/>
        <i x="271" s="1"/>
        <i x="171" s="1"/>
        <i x="84" s="1"/>
        <i x="58" s="1"/>
        <i x="40" s="1"/>
        <i x="114" s="1"/>
        <i x="190" s="1"/>
        <i x="196" s="1"/>
        <i x="278" s="1"/>
        <i x="268" s="1"/>
        <i x="67" s="1"/>
        <i x="128" s="1"/>
        <i x="281" s="1"/>
        <i x="94" s="1"/>
        <i x="123" s="1"/>
        <i x="82" s="1"/>
        <i x="125" s="1"/>
        <i x="206" s="1"/>
        <i x="96" s="1"/>
        <i x="1" s="1"/>
        <i x="173" s="1"/>
        <i x="186" s="1"/>
        <i x="69" s="1"/>
        <i x="207" s="1"/>
        <i x="273" s="1"/>
        <i x="127" s="1"/>
        <i x="121" s="1"/>
        <i x="216" s="1"/>
        <i x="188" s="1"/>
        <i x="219" s="1"/>
        <i x="189" s="1"/>
        <i x="184" s="1"/>
        <i x="185" s="1"/>
        <i x="101" s="1"/>
        <i x="275" s="1"/>
        <i x="42" s="1"/>
        <i x="73" s="1"/>
        <i x="39" s="1"/>
        <i x="107" s="1"/>
        <i x="233" s="1"/>
        <i x="61" s="1"/>
        <i x="10" s="1"/>
        <i x="72" s="1"/>
        <i x="24" s="1"/>
        <i x="131" s="1"/>
        <i x="164" s="1"/>
        <i x="2" s="1"/>
        <i x="22" s="1"/>
        <i x="250" s="1"/>
        <i x="68" s="1"/>
        <i x="37" s="1"/>
        <i x="259" s="1"/>
        <i x="89" s="1"/>
        <i x="33" s="1"/>
        <i x="149" s="1"/>
        <i x="106" s="1"/>
        <i x="44" s="1"/>
        <i x="56" s="1"/>
        <i x="70" s="1"/>
        <i x="266" s="1"/>
        <i x="205" s="1"/>
        <i x="15" s="1"/>
        <i x="202" s="1"/>
        <i x="51" s="1"/>
        <i x="63" s="1"/>
        <i x="158" s="1"/>
        <i x="111" s="1"/>
        <i x="246" s="1"/>
        <i x="163" s="1"/>
        <i x="201" s="1"/>
        <i x="20" s="1"/>
        <i x="222" s="1"/>
        <i x="113" s="1"/>
        <i x="116" s="1"/>
        <i x="146" s="1"/>
        <i x="237" s="1"/>
        <i x="241" s="1"/>
        <i x="210" s="1"/>
        <i x="280" s="1"/>
        <i x="31" s="1"/>
        <i x="36" s="1"/>
        <i x="79" s="1"/>
        <i x="234" s="1"/>
        <i x="92" s="1"/>
        <i x="272" s="1"/>
        <i x="195" s="1"/>
        <i x="43" s="1"/>
        <i x="98" s="1"/>
        <i x="112" s="1"/>
        <i x="62" s="1"/>
        <i x="27" s="1"/>
        <i x="115" s="1"/>
        <i x="194" s="1"/>
        <i x="41" s="1"/>
        <i x="57" s="1"/>
        <i x="60" s="1"/>
        <i x="102" s="1"/>
        <i x="105" s="1"/>
        <i x="25" s="1"/>
        <i x="267" s="1"/>
        <i x="100" s="1"/>
        <i x="224" s="1"/>
        <i x="231" s="1"/>
        <i x="77" s="1"/>
        <i x="269" s="1"/>
        <i x="257" s="1"/>
        <i x="109" s="1"/>
        <i x="277" s="1"/>
        <i x="154" s="1"/>
        <i x="65" s="1"/>
        <i x="59" s="1"/>
        <i x="229" s="1"/>
        <i x="7" s="1"/>
        <i x="90" s="1"/>
        <i x="6" s="1"/>
        <i x="209" s="1"/>
        <i x="3" s="1"/>
        <i x="64" s="1"/>
        <i x="240" s="1"/>
        <i x="230" s="1"/>
        <i x="104" s="1"/>
        <i x="256" s="1"/>
        <i x="152" s="1"/>
        <i x="74" s="1"/>
        <i x="238" s="1"/>
        <i x="187" s="1"/>
        <i x="157" s="1"/>
        <i x="242" s="1"/>
        <i x="11" s="1"/>
        <i x="139" s="1"/>
        <i x="138" s="1"/>
        <i x="261" s="1"/>
        <i x="83" s="1"/>
        <i x="99" s="1"/>
        <i x="148" s="1"/>
        <i x="197" s="1"/>
        <i x="76" s="1"/>
        <i x="147" s="1"/>
        <i x="34" s="1"/>
        <i x="255" s="1"/>
        <i x="235" s="1"/>
        <i x="4" s="1"/>
        <i x="91" s="1"/>
        <i x="193" s="1"/>
        <i x="71" s="1"/>
        <i x="50" s="1"/>
        <i x="145" s="1"/>
        <i x="78" s="1"/>
        <i x="156" s="1"/>
        <i x="159" s="1"/>
        <i x="135" s="1"/>
        <i x="80" s="1"/>
        <i x="26" s="1"/>
        <i x="227" s="1"/>
        <i x="179" s="1"/>
        <i x="253" s="1"/>
        <i x="132" s="1"/>
        <i x="228" s="1"/>
        <i x="252" s="1"/>
        <i x="236" s="1"/>
        <i x="66" s="1"/>
        <i x="239" s="1"/>
        <i x="199" s="1"/>
        <i x="23" s="1"/>
        <i x="133" s="1"/>
        <i x="198" s="1"/>
        <i x="211" s="1"/>
        <i x="226" s="1"/>
        <i x="203" s="1"/>
        <i x="110" s="1"/>
        <i x="136" s="1"/>
        <i x="213" s="1"/>
        <i x="150" s="1"/>
        <i x="155" s="1"/>
        <i x="21" s="1"/>
        <i x="118" s="1"/>
        <i x="117" s="1"/>
        <i x="244" s="1"/>
        <i x="88" s="1"/>
        <i x="168" s="1"/>
        <i x="208" s="1"/>
        <i x="103" s="1"/>
        <i x="165" s="1"/>
        <i x="119" s="1"/>
        <i x="151" s="1"/>
        <i x="212" s="1"/>
        <i x="204" s="1"/>
        <i x="200" s="1"/>
        <i x="120" s="1"/>
        <i x="176" s="1"/>
        <i x="174" s="1"/>
        <i x="243" s="1"/>
        <i x="14" s="1"/>
        <i x="167" s="1"/>
        <i x="223" s="1"/>
        <i x="214" s="1"/>
        <i x="177" s="1"/>
        <i x="166" s="1"/>
        <i x="175" s="1"/>
        <i x="134" s="1"/>
        <i x="225" s="1"/>
        <i x="169" s="1"/>
        <i x="13" s="1"/>
        <i x="215" s="1"/>
        <i x="1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14C90365-ABF5-4C6D-B9EC-7A6249F86C69}" sourceName="Quarter">
  <pivotTables>
    <pivotTable tabId="5" name="PivotTable1"/>
  </pivotTables>
  <data>
    <tabular pivotCacheId="286573447">
      <items count="4">
        <i x="0" s="1"/>
        <i x="1"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m" xr10:uid="{4FD55FE0-56D7-42DD-B954-F94A948CB767}" sourceName="Sum">
  <pivotTables>
    <pivotTable tabId="5" name="PivotTable1"/>
  </pivotTables>
  <data>
    <tabular pivotCacheId="286573447">
      <items count="286">
        <i x="285" s="1"/>
        <i x="284" s="1"/>
        <i x="283" s="1"/>
        <i x="282" s="1"/>
        <i x="281" s="1"/>
        <i x="280" s="1"/>
        <i x="279" s="1"/>
        <i x="278" s="1"/>
        <i x="277" s="1"/>
        <i x="276" s="1"/>
        <i x="275" s="1"/>
        <i x="274" s="1"/>
        <i x="273" s="1"/>
        <i x="272" s="1"/>
        <i x="271" s="1"/>
        <i x="270" s="1"/>
        <i x="269" s="1"/>
        <i x="268" s="1"/>
        <i x="267" s="1"/>
        <i x="266" s="1"/>
        <i x="265" s="1"/>
        <i x="264" s="1"/>
        <i x="263" s="1"/>
        <i x="262" s="1"/>
        <i x="261" s="1"/>
        <i x="260" s="1"/>
        <i x="259" s="1"/>
        <i x="258" s="1"/>
        <i x="257" s="1"/>
        <i x="256" s="1"/>
        <i x="255" s="1"/>
        <i x="254" s="1"/>
        <i x="253" s="1"/>
        <i x="252" s="1"/>
        <i x="251" s="1"/>
        <i x="250" s="1"/>
        <i x="249" s="1"/>
        <i x="248" s="1"/>
        <i x="247" s="1"/>
        <i x="246" s="1"/>
        <i x="245" s="1"/>
        <i x="244" s="1"/>
        <i x="243" s="1"/>
        <i x="242" s="1"/>
        <i x="241" s="1"/>
        <i x="240" s="1"/>
        <i x="239" s="1"/>
        <i x="238" s="1"/>
        <i x="237" s="1"/>
        <i x="236" s="1"/>
        <i x="235" s="1"/>
        <i x="234" s="1"/>
        <i x="233" s="1"/>
        <i x="232" s="1"/>
        <i x="231" s="1"/>
        <i x="230" s="1"/>
        <i x="229" s="1"/>
        <i x="228" s="1"/>
        <i x="227" s="1"/>
        <i x="226" s="1"/>
        <i x="225" s="1"/>
        <i x="224" s="1"/>
        <i x="223" s="1"/>
        <i x="222" s="1"/>
        <i x="221" s="1"/>
        <i x="220" s="1"/>
        <i x="219" s="1"/>
        <i x="218" s="1"/>
        <i x="217" s="1"/>
        <i x="216" s="1"/>
        <i x="215" s="1"/>
        <i x="214" s="1"/>
        <i x="213" s="1"/>
        <i x="212" s="1"/>
        <i x="211" s="1"/>
        <i x="210" s="1"/>
        <i x="209" s="1"/>
        <i x="208" s="1"/>
        <i x="207" s="1"/>
        <i x="206" s="1"/>
        <i x="205" s="1"/>
        <i x="204" s="1"/>
        <i x="203" s="1"/>
        <i x="202" s="1"/>
        <i x="201" s="1"/>
        <i x="200" s="1"/>
        <i x="199" s="1"/>
        <i x="198" s="1"/>
        <i x="197" s="1"/>
        <i x="196" s="1"/>
        <i x="195" s="1"/>
        <i x="194" s="1"/>
        <i x="193" s="1"/>
        <i x="192" s="1"/>
        <i x="191" s="1"/>
        <i x="190" s="1"/>
        <i x="189" s="1"/>
        <i x="188" s="1"/>
        <i x="187" s="1"/>
        <i x="186" s="1"/>
        <i x="185" s="1"/>
        <i x="184" s="1"/>
        <i x="183" s="1"/>
        <i x="182" s="1"/>
        <i x="181" s="1"/>
        <i x="180" s="1"/>
        <i x="179" s="1"/>
        <i x="178" s="1"/>
        <i x="177" s="1"/>
        <i x="176" s="1"/>
        <i x="175" s="1"/>
        <i x="174" s="1"/>
        <i x="173" s="1"/>
        <i x="172" s="1"/>
        <i x="171" s="1"/>
        <i x="170" s="1"/>
        <i x="169" s="1"/>
        <i x="168" s="1"/>
        <i x="167" s="1"/>
        <i x="166" s="1"/>
        <i x="165" s="1"/>
        <i x="164" s="1"/>
        <i x="163" s="1"/>
        <i x="162" s="1"/>
        <i x="161" s="1"/>
        <i x="160" s="1"/>
        <i x="159" s="1"/>
        <i x="158" s="1"/>
        <i x="157" s="1"/>
        <i x="156" s="1"/>
        <i x="155" s="1"/>
        <i x="154" s="1"/>
        <i x="153" s="1"/>
        <i x="152" s="1"/>
        <i x="151" s="1"/>
        <i x="150" s="1"/>
        <i x="149" s="1"/>
        <i x="148" s="1"/>
        <i x="147" s="1"/>
        <i x="146" s="1"/>
        <i x="145" s="1"/>
        <i x="144" s="1"/>
        <i x="143" s="1"/>
        <i x="142" s="1"/>
        <i x="141" s="1"/>
        <i x="140" s="1"/>
        <i x="139" s="1"/>
        <i x="138" s="1"/>
        <i x="137" s="1"/>
        <i x="136" s="1"/>
        <i x="135" s="1"/>
        <i x="134" s="1"/>
        <i x="133" s="1"/>
        <i x="132" s="1"/>
        <i x="131" s="1"/>
        <i x="130" s="1"/>
        <i x="129" s="1"/>
        <i x="128" s="1"/>
        <i x="127" s="1"/>
        <i x="126" s="1"/>
        <i x="125" s="1"/>
        <i x="124" s="1"/>
        <i x="123" s="1"/>
        <i x="122" s="1"/>
        <i x="121" s="1"/>
        <i x="120" s="1"/>
        <i x="119" s="1"/>
        <i x="118" s="1"/>
        <i x="117" s="1"/>
        <i x="116" s="1"/>
        <i x="115" s="1"/>
        <i x="114" s="1"/>
        <i x="113" s="1"/>
        <i x="112" s="1"/>
        <i x="111" s="1"/>
        <i x="110" s="1"/>
        <i x="109" s="1"/>
        <i x="108" s="1"/>
        <i x="107" s="1"/>
        <i x="106" s="1"/>
        <i x="105" s="1"/>
        <i x="104" s="1"/>
        <i x="103" s="1"/>
        <i x="102" s="1"/>
        <i x="101" s="1"/>
        <i x="100" s="1"/>
        <i x="99" s="1"/>
        <i x="98" s="1"/>
        <i x="97" s="1"/>
        <i x="96" s="1"/>
        <i x="95" s="1"/>
        <i x="94" s="1"/>
        <i x="93" s="1"/>
        <i x="92" s="1"/>
        <i x="91" s="1"/>
        <i x="90" s="1"/>
        <i x="89" s="1"/>
        <i x="88" s="1"/>
        <i x="87" s="1"/>
        <i x="86" s="1"/>
        <i x="85" s="1"/>
        <i x="84" s="1"/>
        <i x="83" s="1"/>
        <i x="82" s="1"/>
        <i x="81" s="1"/>
        <i x="80" s="1"/>
        <i x="79" s="1"/>
        <i x="78" s="1"/>
        <i x="77" s="1"/>
        <i x="76" s="1"/>
        <i x="75" s="1"/>
        <i x="74" s="1"/>
        <i x="73" s="1"/>
        <i x="72" s="1"/>
        <i x="71" s="1"/>
        <i x="70" s="1"/>
        <i x="69" s="1"/>
        <i x="68" s="1"/>
        <i x="67" s="1"/>
        <i x="66" s="1"/>
        <i x="65" s="1"/>
        <i x="64" s="1"/>
        <i x="63" s="1"/>
        <i x="62" s="1"/>
        <i x="61" s="1"/>
        <i x="60" s="1"/>
        <i x="59" s="1"/>
        <i x="58" s="1"/>
        <i x="57" s="1"/>
        <i x="56" s="1"/>
        <i x="55" s="1"/>
        <i x="54" s="1"/>
        <i x="53" s="1"/>
        <i x="52" s="1"/>
        <i x="51" s="1"/>
        <i x="50" s="1"/>
        <i x="49" s="1"/>
        <i x="48" s="1"/>
        <i x="47" s="1"/>
        <i x="46" s="1"/>
        <i x="45" s="1"/>
        <i x="44" s="1"/>
        <i x="43" s="1"/>
        <i x="42" s="1"/>
        <i x="41" s="1"/>
        <i x="40" s="1"/>
        <i x="39" s="1"/>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355E5AD7-89A2-4571-81A6-A2B1823913BE}" cache="Slicer_Category" caption="Category" startItem="5" rowHeight="225425"/>
  <slicer name="Product" xr10:uid="{84C2115D-DCCA-4551-B9B2-56F16345B976}" cache="Slicer_Product" caption="Product" startItem="9" rowHeight="225425"/>
  <slicer name="Sales" xr10:uid="{D0EC12F8-1E9A-47EA-B93F-FB54A3AEACE8}" cache="Slicer_Sales" caption="Sales" startItem="19" rowHeight="225425"/>
  <slicer name="Quarter" xr10:uid="{6F5E4DC9-AD6E-4B95-A504-E4F6D7011B8C}" cache="Slicer_Quarter" caption="Quarter" rowHeight="225425"/>
  <slicer name="Sum" xr10:uid="{5EE05A0F-BB61-473C-8B5C-ADA962F24B39}" cache="Slicer_Sum" caption="Sum" startItem="9" rowHeight="22542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E9133-1DE4-49A6-804D-B7996560201F}">
  <dimension ref="A3:B44"/>
  <sheetViews>
    <sheetView zoomScaleNormal="100" workbookViewId="0">
      <selection activeCell="L3" sqref="L3"/>
    </sheetView>
  </sheetViews>
  <sheetFormatPr defaultRowHeight="12.75" x14ac:dyDescent="0.2"/>
  <cols>
    <col min="1" max="1" width="16.42578125" bestFit="1" customWidth="1"/>
    <col min="2" max="2" width="13.140625" bestFit="1" customWidth="1"/>
  </cols>
  <sheetData>
    <row r="3" spans="1:2" x14ac:dyDescent="0.2">
      <c r="A3" s="6" t="s">
        <v>95</v>
      </c>
      <c r="B3" t="s">
        <v>94</v>
      </c>
    </row>
    <row r="4" spans="1:2" x14ac:dyDescent="0.2">
      <c r="A4" s="7" t="s">
        <v>4</v>
      </c>
      <c r="B4" s="8">
        <v>102074.29</v>
      </c>
    </row>
    <row r="5" spans="1:2" x14ac:dyDescent="0.2">
      <c r="A5" s="9" t="s">
        <v>6</v>
      </c>
      <c r="B5" s="8">
        <v>35858.199999999997</v>
      </c>
    </row>
    <row r="6" spans="1:2" x14ac:dyDescent="0.2">
      <c r="A6" s="9" t="s">
        <v>7</v>
      </c>
      <c r="B6" s="8">
        <v>25466.949999999997</v>
      </c>
    </row>
    <row r="7" spans="1:2" x14ac:dyDescent="0.2">
      <c r="A7" s="9" t="s">
        <v>8</v>
      </c>
      <c r="B7" s="8">
        <v>20845.09</v>
      </c>
    </row>
    <row r="8" spans="1:2" x14ac:dyDescent="0.2">
      <c r="A8" s="9" t="s">
        <v>9</v>
      </c>
      <c r="B8" s="8">
        <v>19904.05</v>
      </c>
    </row>
    <row r="9" spans="1:2" x14ac:dyDescent="0.2">
      <c r="A9" s="7" t="s">
        <v>21</v>
      </c>
      <c r="B9" s="8">
        <v>55277.56</v>
      </c>
    </row>
    <row r="10" spans="1:2" x14ac:dyDescent="0.2">
      <c r="A10" s="9" t="s">
        <v>6</v>
      </c>
      <c r="B10" s="8">
        <v>11922.16</v>
      </c>
    </row>
    <row r="11" spans="1:2" x14ac:dyDescent="0.2">
      <c r="A11" s="9" t="s">
        <v>7</v>
      </c>
      <c r="B11" s="8">
        <v>13347.27</v>
      </c>
    </row>
    <row r="12" spans="1:2" x14ac:dyDescent="0.2">
      <c r="A12" s="9" t="s">
        <v>8</v>
      </c>
      <c r="B12" s="8">
        <v>14001.949999999999</v>
      </c>
    </row>
    <row r="13" spans="1:2" x14ac:dyDescent="0.2">
      <c r="A13" s="9" t="s">
        <v>9</v>
      </c>
      <c r="B13" s="8">
        <v>16006.18</v>
      </c>
    </row>
    <row r="14" spans="1:2" x14ac:dyDescent="0.2">
      <c r="A14" s="7" t="s">
        <v>34</v>
      </c>
      <c r="B14" s="8">
        <v>80894.11</v>
      </c>
    </row>
    <row r="15" spans="1:2" x14ac:dyDescent="0.2">
      <c r="A15" s="9" t="s">
        <v>6</v>
      </c>
      <c r="B15" s="8">
        <v>21082.75</v>
      </c>
    </row>
    <row r="16" spans="1:2" x14ac:dyDescent="0.2">
      <c r="A16" s="9" t="s">
        <v>7</v>
      </c>
      <c r="B16" s="8">
        <v>22065.51</v>
      </c>
    </row>
    <row r="17" spans="1:2" x14ac:dyDescent="0.2">
      <c r="A17" s="9" t="s">
        <v>8</v>
      </c>
      <c r="B17" s="8">
        <v>17964.859999999997</v>
      </c>
    </row>
    <row r="18" spans="1:2" x14ac:dyDescent="0.2">
      <c r="A18" s="9" t="s">
        <v>9</v>
      </c>
      <c r="B18" s="8">
        <v>19780.990000000002</v>
      </c>
    </row>
    <row r="19" spans="1:2" x14ac:dyDescent="0.2">
      <c r="A19" s="7" t="s">
        <v>48</v>
      </c>
      <c r="B19" s="8">
        <v>114749.75</v>
      </c>
    </row>
    <row r="20" spans="1:2" x14ac:dyDescent="0.2">
      <c r="A20" s="9" t="s">
        <v>6</v>
      </c>
      <c r="B20" s="8">
        <v>24118.720000000001</v>
      </c>
    </row>
    <row r="21" spans="1:2" x14ac:dyDescent="0.2">
      <c r="A21" s="9" t="s">
        <v>7</v>
      </c>
      <c r="B21" s="8">
        <v>27254.120000000003</v>
      </c>
    </row>
    <row r="22" spans="1:2" x14ac:dyDescent="0.2">
      <c r="A22" s="9" t="s">
        <v>8</v>
      </c>
      <c r="B22" s="8">
        <v>28627.539999999997</v>
      </c>
    </row>
    <row r="23" spans="1:2" x14ac:dyDescent="0.2">
      <c r="A23" s="9" t="s">
        <v>9</v>
      </c>
      <c r="B23" s="8">
        <v>34749.369999999995</v>
      </c>
    </row>
    <row r="24" spans="1:2" x14ac:dyDescent="0.2">
      <c r="A24" s="7" t="s">
        <v>59</v>
      </c>
      <c r="B24" s="8">
        <v>55948.820000000007</v>
      </c>
    </row>
    <row r="25" spans="1:2" x14ac:dyDescent="0.2">
      <c r="A25" s="9" t="s">
        <v>6</v>
      </c>
      <c r="B25" s="8">
        <v>12697.100000000002</v>
      </c>
    </row>
    <row r="26" spans="1:2" x14ac:dyDescent="0.2">
      <c r="A26" s="9" t="s">
        <v>7</v>
      </c>
      <c r="B26" s="8">
        <v>14629.3</v>
      </c>
    </row>
    <row r="27" spans="1:2" x14ac:dyDescent="0.2">
      <c r="A27" s="9" t="s">
        <v>8</v>
      </c>
      <c r="B27" s="8">
        <v>15310.720000000001</v>
      </c>
    </row>
    <row r="28" spans="1:2" x14ac:dyDescent="0.2">
      <c r="A28" s="9" t="s">
        <v>9</v>
      </c>
      <c r="B28" s="8">
        <v>13311.7</v>
      </c>
    </row>
    <row r="29" spans="1:2" x14ac:dyDescent="0.2">
      <c r="A29" s="7" t="s">
        <v>67</v>
      </c>
      <c r="B29" s="8">
        <v>81338.06</v>
      </c>
    </row>
    <row r="30" spans="1:2" x14ac:dyDescent="0.2">
      <c r="A30" s="9" t="s">
        <v>6</v>
      </c>
      <c r="B30" s="8">
        <v>21598.149999999998</v>
      </c>
    </row>
    <row r="31" spans="1:2" x14ac:dyDescent="0.2">
      <c r="A31" s="9" t="s">
        <v>7</v>
      </c>
      <c r="B31" s="8">
        <v>13694.55</v>
      </c>
    </row>
    <row r="32" spans="1:2" x14ac:dyDescent="0.2">
      <c r="A32" s="9" t="s">
        <v>8</v>
      </c>
      <c r="B32" s="8">
        <v>15843.51</v>
      </c>
    </row>
    <row r="33" spans="1:2" x14ac:dyDescent="0.2">
      <c r="A33" s="9" t="s">
        <v>9</v>
      </c>
      <c r="B33" s="8">
        <v>30201.85</v>
      </c>
    </row>
    <row r="34" spans="1:2" x14ac:dyDescent="0.2">
      <c r="A34" s="7" t="s">
        <v>74</v>
      </c>
      <c r="B34" s="8">
        <v>53019.98</v>
      </c>
    </row>
    <row r="35" spans="1:2" x14ac:dyDescent="0.2">
      <c r="A35" s="9" t="s">
        <v>6</v>
      </c>
      <c r="B35" s="8">
        <v>8980.74</v>
      </c>
    </row>
    <row r="36" spans="1:2" x14ac:dyDescent="0.2">
      <c r="A36" s="9" t="s">
        <v>7</v>
      </c>
      <c r="B36" s="8">
        <v>15583.66</v>
      </c>
    </row>
    <row r="37" spans="1:2" x14ac:dyDescent="0.2">
      <c r="A37" s="9" t="s">
        <v>8</v>
      </c>
      <c r="B37" s="8">
        <v>8302.9700000000012</v>
      </c>
    </row>
    <row r="38" spans="1:2" x14ac:dyDescent="0.2">
      <c r="A38" s="9" t="s">
        <v>9</v>
      </c>
      <c r="B38" s="8">
        <v>20152.61</v>
      </c>
    </row>
    <row r="39" spans="1:2" x14ac:dyDescent="0.2">
      <c r="A39" s="7" t="s">
        <v>80</v>
      </c>
      <c r="B39" s="8">
        <v>65544.19</v>
      </c>
    </row>
    <row r="40" spans="1:2" x14ac:dyDescent="0.2">
      <c r="A40" s="9" t="s">
        <v>6</v>
      </c>
      <c r="B40" s="8">
        <v>7445.409999999998</v>
      </c>
    </row>
    <row r="41" spans="1:2" x14ac:dyDescent="0.2">
      <c r="A41" s="9" t="s">
        <v>7</v>
      </c>
      <c r="B41" s="8">
        <v>13613.41</v>
      </c>
    </row>
    <row r="42" spans="1:2" x14ac:dyDescent="0.2">
      <c r="A42" s="9" t="s">
        <v>8</v>
      </c>
      <c r="B42" s="8">
        <v>23423.57</v>
      </c>
    </row>
    <row r="43" spans="1:2" x14ac:dyDescent="0.2">
      <c r="A43" s="9" t="s">
        <v>9</v>
      </c>
      <c r="B43" s="8">
        <v>21061.8</v>
      </c>
    </row>
    <row r="44" spans="1:2" x14ac:dyDescent="0.2">
      <c r="A44" s="7" t="s">
        <v>93</v>
      </c>
      <c r="B44" s="8">
        <v>608846.76</v>
      </c>
    </row>
  </sheetData>
  <pageMargins left="0.7" right="0.7" top="0.75" bottom="0.75" header="0.3" footer="0.3"/>
  <pageSetup orientation="portrait" horizontalDpi="1200" verticalDpi="12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03FED-78AD-4C20-BDB2-6AB985EC9FC0}">
  <dimension ref="A1"/>
  <sheetViews>
    <sheetView topLeftCell="H17" workbookViewId="0">
      <selection activeCell="G1" sqref="A1:XFD1048576"/>
    </sheetView>
  </sheetViews>
  <sheetFormatPr defaultRowHeight="12.75" x14ac:dyDescent="0.2"/>
  <cols>
    <col min="1" max="16384" width="9.140625" style="1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18"/>
  </sheetPr>
  <dimension ref="A1:W287"/>
  <sheetViews>
    <sheetView tabSelected="1" workbookViewId="0">
      <selection activeCell="X1" sqref="X1"/>
    </sheetView>
  </sheetViews>
  <sheetFormatPr defaultRowHeight="12.75" x14ac:dyDescent="0.2"/>
  <cols>
    <col min="1" max="1" width="13.42578125" bestFit="1" customWidth="1"/>
    <col min="2" max="2" width="30.85546875" bestFit="1" customWidth="1"/>
    <col min="3" max="3" width="10.140625" style="1" bestFit="1" customWidth="1"/>
    <col min="4" max="5" width="10.85546875" customWidth="1"/>
    <col min="8" max="8" width="11.140625" bestFit="1" customWidth="1"/>
    <col min="14" max="14" width="30.85546875" bestFit="1" customWidth="1"/>
    <col min="15" max="15" width="31.28515625" customWidth="1"/>
    <col min="18" max="18" width="10.28515625" bestFit="1" customWidth="1"/>
    <col min="19" max="19" width="8.85546875" customWidth="1"/>
    <col min="20" max="20" width="11" customWidth="1"/>
    <col min="21" max="21" width="14.42578125" bestFit="1" customWidth="1"/>
    <col min="22" max="22" width="27.42578125" bestFit="1" customWidth="1"/>
    <col min="23" max="23" width="12.85546875" bestFit="1" customWidth="1"/>
  </cols>
  <sheetData>
    <row r="1" spans="1:23" ht="15.75" x14ac:dyDescent="0.25">
      <c r="A1" s="11" t="s">
        <v>0</v>
      </c>
      <c r="B1" s="12" t="s">
        <v>1</v>
      </c>
      <c r="C1" s="13" t="s">
        <v>2</v>
      </c>
      <c r="D1" s="11" t="s">
        <v>3</v>
      </c>
      <c r="E1" s="14" t="s">
        <v>96</v>
      </c>
      <c r="F1" s="14" t="s">
        <v>97</v>
      </c>
      <c r="G1" s="14" t="s">
        <v>98</v>
      </c>
      <c r="H1" s="14" t="s">
        <v>99</v>
      </c>
      <c r="I1" s="14" t="s">
        <v>100</v>
      </c>
      <c r="J1" s="14" t="s">
        <v>101</v>
      </c>
      <c r="K1" s="14" t="s">
        <v>102</v>
      </c>
      <c r="L1" s="14" t="s">
        <v>103</v>
      </c>
      <c r="M1" s="14" t="s">
        <v>104</v>
      </c>
      <c r="N1" s="14" t="s">
        <v>105</v>
      </c>
      <c r="O1" s="14" t="s">
        <v>106</v>
      </c>
      <c r="P1" s="14" t="s">
        <v>107</v>
      </c>
      <c r="Q1" s="14" t="s">
        <v>108</v>
      </c>
      <c r="R1" s="14" t="s">
        <v>109</v>
      </c>
      <c r="S1" s="14" t="s">
        <v>110</v>
      </c>
      <c r="T1" s="16" t="s">
        <v>111</v>
      </c>
      <c r="U1" s="16"/>
      <c r="V1" s="20" t="s">
        <v>121</v>
      </c>
      <c r="W1" s="20" t="s">
        <v>122</v>
      </c>
    </row>
    <row r="2" spans="1:23" x14ac:dyDescent="0.2">
      <c r="A2" s="2" t="s">
        <v>4</v>
      </c>
      <c r="B2" s="2" t="s">
        <v>5</v>
      </c>
      <c r="C2" s="3">
        <v>705.6</v>
      </c>
      <c r="D2" s="2" t="s">
        <v>6</v>
      </c>
      <c r="E2" s="10">
        <f>AVERAGE(C2:C287)</f>
        <v>2128.8348251748243</v>
      </c>
      <c r="F2" s="1">
        <f>MEDIAN(C2:C287)</f>
        <v>1328.4</v>
      </c>
      <c r="G2" s="1">
        <f>MODE(C2:C87)</f>
        <v>1233.8</v>
      </c>
      <c r="H2" s="1">
        <f>SUM(C2:C287)</f>
        <v>608846.75999999978</v>
      </c>
      <c r="I2">
        <f>SUMIF(C2:C287,"&gt;590")</f>
        <v>587146.96999999974</v>
      </c>
      <c r="J2">
        <f>SUMIFS(C2:C287,A2:A287,"Beverages",D2:D287,"Qtr 2")</f>
        <v>25466.949999999997</v>
      </c>
      <c r="K2">
        <f>COUNT(C2:C287)</f>
        <v>286</v>
      </c>
      <c r="L2">
        <f>COUNTIF(D2:D287,"Qtr 2")</f>
        <v>74</v>
      </c>
      <c r="M2">
        <f>COUNTIFS(B2:B287,"Ipoh Coffee",D2:D287,"Qtr 4")</f>
        <v>1</v>
      </c>
      <c r="N2" t="str">
        <f>VLOOKUP(A2,A1:D287,2,0)</f>
        <v>Chai</v>
      </c>
      <c r="O2" t="str">
        <f>HLOOKUP(O1,A1:D287,2,1)</f>
        <v>Beverages</v>
      </c>
      <c r="P2" t="str">
        <f>IF(D2="qtr 1","yes","no")</f>
        <v>yes</v>
      </c>
      <c r="Q2" t="str">
        <f>IF(G2&gt;1000,"HIGHER",IF(G2&lt;1000,"LOWER",IF(G2=#N/A,"NOT FOUND")))</f>
        <v>HIGHER</v>
      </c>
      <c r="R2" t="str">
        <f>_xlfn.IFNA(N2,"NOT EXIST")</f>
        <v>Chai</v>
      </c>
      <c r="S2">
        <f>-INDEX(A1:D287,2,3)</f>
        <v>-705.6</v>
      </c>
      <c r="T2" s="15" t="s">
        <v>112</v>
      </c>
      <c r="U2" s="17">
        <f ca="1">TODAY()</f>
        <v>44803</v>
      </c>
      <c r="V2">
        <f>_xlfn.STDEV.P(C2:C287)</f>
        <v>2641.029998995903</v>
      </c>
      <c r="W2">
        <f>_xlfn.VAR.P(C2:C287)</f>
        <v>6975039.4555962998</v>
      </c>
    </row>
    <row r="3" spans="1:23" x14ac:dyDescent="0.2">
      <c r="A3" s="4" t="s">
        <v>4</v>
      </c>
      <c r="B3" s="4" t="s">
        <v>5</v>
      </c>
      <c r="C3" s="5">
        <v>878.4</v>
      </c>
      <c r="D3" s="4" t="s">
        <v>7</v>
      </c>
      <c r="E3" s="10">
        <f t="shared" ref="E3:E66" si="0">AVERAGE(C3:C288)</f>
        <v>2133.8286315789464</v>
      </c>
      <c r="F3" s="1">
        <f t="shared" ref="F3:F66" si="1">MEDIAN(C3:C288)</f>
        <v>1337.6</v>
      </c>
      <c r="G3" s="1">
        <f t="shared" ref="G3:G66" si="2">MODE(C3:C88)</f>
        <v>1233.8</v>
      </c>
      <c r="H3" s="1">
        <f t="shared" ref="H3:H66" si="3">SUM(C3:C288)</f>
        <v>608141.1599999998</v>
      </c>
      <c r="I3">
        <f t="shared" ref="I3:I66" si="4">SUMIF(C3:C288,"&gt;590")</f>
        <v>586441.36999999976</v>
      </c>
      <c r="J3">
        <f t="shared" ref="J3:J66" si="5">SUMIFS(C3:C288,A3:A288,"Beverages",D3:D288,"Qtr 2")</f>
        <v>25466.949999999997</v>
      </c>
      <c r="K3">
        <f t="shared" ref="K3:K66" si="6">COUNT(C3:C288)</f>
        <v>285</v>
      </c>
      <c r="L3">
        <f t="shared" ref="L3:L66" si="7">COUNTIF(D3:D288,"Qtr 2")</f>
        <v>74</v>
      </c>
      <c r="M3">
        <f t="shared" ref="M3:M66" si="8">COUNTIFS(B3:B288,"Ipoh Coffee",D3:D288,"Qtr 4")</f>
        <v>1</v>
      </c>
      <c r="N3" t="str">
        <f t="shared" ref="N3:N66" si="9">VLOOKUP(A3,A2:D288,2,0)</f>
        <v>Chai</v>
      </c>
      <c r="O3" t="str">
        <f t="shared" ref="O3:O66" si="10">HLOOKUP(O2,A2:D288,2,1)</f>
        <v>Beverages</v>
      </c>
      <c r="P3" t="str">
        <f t="shared" ref="P3:P66" si="11">IF(D3="qtr 1","yes","no")</f>
        <v>no</v>
      </c>
      <c r="Q3" t="str">
        <f t="shared" ref="Q3:Q66" si="12">IF(G3&gt;1000,"HIGHER",IF(G3&lt;1000,"LOWER",IF(G3=#N/A,"NOT FOUND")))</f>
        <v>HIGHER</v>
      </c>
      <c r="R3" t="str">
        <f t="shared" ref="R3:R66" si="13">_xlfn.IFNA(N3,"NOT EXIST")</f>
        <v>Chai</v>
      </c>
      <c r="S3">
        <f t="shared" ref="S3:S66" si="14">-INDEX(A2:D288,2,3)</f>
        <v>-878.4</v>
      </c>
      <c r="T3" s="15" t="s">
        <v>113</v>
      </c>
      <c r="U3">
        <f ca="1">DAY(NOW())</f>
        <v>30</v>
      </c>
      <c r="V3">
        <f t="shared" ref="V3:V66" si="15">_xlfn.STDEV.P(C3:C288)</f>
        <v>2644.3110597962154</v>
      </c>
      <c r="W3">
        <f t="shared" ref="W3:W66" si="16">_xlfn.VAR.P(C3:C288)</f>
        <v>6992380.9809605852</v>
      </c>
    </row>
    <row r="4" spans="1:23" x14ac:dyDescent="0.2">
      <c r="A4" s="2" t="s">
        <v>4</v>
      </c>
      <c r="B4" s="2" t="s">
        <v>5</v>
      </c>
      <c r="C4" s="3">
        <v>1174.5</v>
      </c>
      <c r="D4" s="2" t="s">
        <v>8</v>
      </c>
      <c r="E4" s="10">
        <f t="shared" si="0"/>
        <v>2138.2491549295769</v>
      </c>
      <c r="F4" s="1">
        <f t="shared" si="1"/>
        <v>1342.48</v>
      </c>
      <c r="G4" s="1">
        <f t="shared" si="2"/>
        <v>1233.8</v>
      </c>
      <c r="H4" s="1">
        <f t="shared" si="3"/>
        <v>607262.75999999978</v>
      </c>
      <c r="I4">
        <f t="shared" si="4"/>
        <v>585562.96999999974</v>
      </c>
      <c r="J4">
        <f t="shared" si="5"/>
        <v>24588.550000000003</v>
      </c>
      <c r="K4">
        <f t="shared" si="6"/>
        <v>284</v>
      </c>
      <c r="L4">
        <f t="shared" si="7"/>
        <v>73</v>
      </c>
      <c r="M4">
        <f t="shared" si="8"/>
        <v>1</v>
      </c>
      <c r="N4" t="str">
        <f t="shared" si="9"/>
        <v>Chai</v>
      </c>
      <c r="O4" t="str">
        <f t="shared" si="10"/>
        <v>Beverages</v>
      </c>
      <c r="P4" t="str">
        <f t="shared" si="11"/>
        <v>no</v>
      </c>
      <c r="Q4" t="str">
        <f t="shared" si="12"/>
        <v>HIGHER</v>
      </c>
      <c r="R4" t="str">
        <f t="shared" si="13"/>
        <v>Chai</v>
      </c>
      <c r="S4">
        <f t="shared" si="14"/>
        <v>-1174.5</v>
      </c>
      <c r="T4" s="15" t="s">
        <v>114</v>
      </c>
      <c r="U4">
        <f ca="1">YEAR(NOW())</f>
        <v>2022</v>
      </c>
      <c r="V4">
        <f t="shared" si="15"/>
        <v>2647.9110347866795</v>
      </c>
      <c r="W4">
        <f t="shared" si="16"/>
        <v>7011432.848145064</v>
      </c>
    </row>
    <row r="5" spans="1:23" x14ac:dyDescent="0.2">
      <c r="A5" s="4" t="s">
        <v>4</v>
      </c>
      <c r="B5" s="4" t="s">
        <v>5</v>
      </c>
      <c r="C5" s="5">
        <v>2128.5</v>
      </c>
      <c r="D5" s="4" t="s">
        <v>9</v>
      </c>
      <c r="E5" s="10">
        <f t="shared" si="0"/>
        <v>2141.6546289752641</v>
      </c>
      <c r="F5" s="1">
        <f t="shared" si="1"/>
        <v>1347.36</v>
      </c>
      <c r="G5" s="1">
        <f t="shared" si="2"/>
        <v>1233.8</v>
      </c>
      <c r="H5" s="1">
        <f t="shared" si="3"/>
        <v>606088.25999999978</v>
      </c>
      <c r="I5">
        <f t="shared" si="4"/>
        <v>584388.46999999974</v>
      </c>
      <c r="J5">
        <f t="shared" si="5"/>
        <v>24588.550000000003</v>
      </c>
      <c r="K5">
        <f t="shared" si="6"/>
        <v>283</v>
      </c>
      <c r="L5">
        <f t="shared" si="7"/>
        <v>73</v>
      </c>
      <c r="M5">
        <f t="shared" si="8"/>
        <v>1</v>
      </c>
      <c r="N5" t="str">
        <f t="shared" si="9"/>
        <v>Chai</v>
      </c>
      <c r="O5" t="str">
        <f t="shared" si="10"/>
        <v>Beverages</v>
      </c>
      <c r="P5" t="str">
        <f t="shared" si="11"/>
        <v>no</v>
      </c>
      <c r="Q5" t="str">
        <f t="shared" si="12"/>
        <v>HIGHER</v>
      </c>
      <c r="R5" t="str">
        <f t="shared" si="13"/>
        <v>Chai</v>
      </c>
      <c r="S5">
        <f t="shared" si="14"/>
        <v>-2128.5</v>
      </c>
      <c r="T5" s="15" t="s">
        <v>115</v>
      </c>
      <c r="U5">
        <f ca="1">MONTH(NOW())</f>
        <v>8</v>
      </c>
      <c r="V5">
        <f t="shared" si="15"/>
        <v>2651.9642926040265</v>
      </c>
      <c r="W5">
        <f t="shared" si="16"/>
        <v>7032914.6092467736</v>
      </c>
    </row>
    <row r="6" spans="1:23" x14ac:dyDescent="0.2">
      <c r="A6" s="2" t="s">
        <v>4</v>
      </c>
      <c r="B6" s="2" t="s">
        <v>10</v>
      </c>
      <c r="C6" s="3">
        <v>2720.8</v>
      </c>
      <c r="D6" s="2" t="s">
        <v>6</v>
      </c>
      <c r="E6" s="10">
        <f t="shared" si="0"/>
        <v>2141.7012765957438</v>
      </c>
      <c r="F6" s="1">
        <f t="shared" si="1"/>
        <v>1342.48</v>
      </c>
      <c r="G6" s="1">
        <f t="shared" si="2"/>
        <v>1233.8</v>
      </c>
      <c r="H6" s="1">
        <f t="shared" si="3"/>
        <v>603959.75999999978</v>
      </c>
      <c r="I6">
        <f t="shared" si="4"/>
        <v>582259.96999999974</v>
      </c>
      <c r="J6">
        <f t="shared" si="5"/>
        <v>24588.550000000003</v>
      </c>
      <c r="K6">
        <f t="shared" si="6"/>
        <v>282</v>
      </c>
      <c r="L6">
        <f t="shared" si="7"/>
        <v>73</v>
      </c>
      <c r="M6">
        <f t="shared" si="8"/>
        <v>1</v>
      </c>
      <c r="N6" t="str">
        <f t="shared" si="9"/>
        <v>Chai</v>
      </c>
      <c r="O6" t="str">
        <f t="shared" si="10"/>
        <v>Beverages</v>
      </c>
      <c r="P6" t="str">
        <f t="shared" si="11"/>
        <v>yes</v>
      </c>
      <c r="Q6" t="str">
        <f t="shared" si="12"/>
        <v>HIGHER</v>
      </c>
      <c r="R6" t="str">
        <f t="shared" si="13"/>
        <v>Chai</v>
      </c>
      <c r="S6">
        <f t="shared" si="14"/>
        <v>-2720.8</v>
      </c>
      <c r="T6" s="15" t="s">
        <v>116</v>
      </c>
      <c r="U6">
        <f ca="1">HOUR(NOW())</f>
        <v>21</v>
      </c>
      <c r="V6">
        <f t="shared" si="15"/>
        <v>2656.6620799316197</v>
      </c>
      <c r="W6">
        <f t="shared" si="16"/>
        <v>7057853.4069465995</v>
      </c>
    </row>
    <row r="7" spans="1:23" x14ac:dyDescent="0.2">
      <c r="A7" s="4" t="s">
        <v>4</v>
      </c>
      <c r="B7" s="4" t="s">
        <v>10</v>
      </c>
      <c r="C7" s="5">
        <v>228</v>
      </c>
      <c r="D7" s="4" t="s">
        <v>7</v>
      </c>
      <c r="E7" s="10">
        <f t="shared" si="0"/>
        <v>2139.6404270462626</v>
      </c>
      <c r="F7" s="1">
        <f t="shared" si="1"/>
        <v>1337.6</v>
      </c>
      <c r="G7" s="1">
        <f t="shared" si="2"/>
        <v>1233.8</v>
      </c>
      <c r="H7" s="1">
        <f t="shared" si="3"/>
        <v>601238.95999999985</v>
      </c>
      <c r="I7">
        <f t="shared" si="4"/>
        <v>579539.16999999969</v>
      </c>
      <c r="J7">
        <f t="shared" si="5"/>
        <v>24588.550000000003</v>
      </c>
      <c r="K7">
        <f t="shared" si="6"/>
        <v>281</v>
      </c>
      <c r="L7">
        <f t="shared" si="7"/>
        <v>73</v>
      </c>
      <c r="M7">
        <f t="shared" si="8"/>
        <v>1</v>
      </c>
      <c r="N7" t="str">
        <f t="shared" si="9"/>
        <v>Chang</v>
      </c>
      <c r="O7" t="str">
        <f t="shared" si="10"/>
        <v>Beverages</v>
      </c>
      <c r="P7" t="str">
        <f t="shared" si="11"/>
        <v>no</v>
      </c>
      <c r="Q7" t="str">
        <f t="shared" si="12"/>
        <v>HIGHER</v>
      </c>
      <c r="R7" t="str">
        <f t="shared" si="13"/>
        <v>Chang</v>
      </c>
      <c r="S7">
        <f t="shared" si="14"/>
        <v>-228</v>
      </c>
      <c r="T7" s="15" t="s">
        <v>117</v>
      </c>
      <c r="U7">
        <f ca="1">MINUTE(NOW())</f>
        <v>20</v>
      </c>
      <c r="V7">
        <f t="shared" si="15"/>
        <v>2661.1600178383592</v>
      </c>
      <c r="W7">
        <f t="shared" si="16"/>
        <v>7081772.6405414566</v>
      </c>
    </row>
    <row r="8" spans="1:23" x14ac:dyDescent="0.2">
      <c r="A8" s="2" t="s">
        <v>4</v>
      </c>
      <c r="B8" s="2" t="s">
        <v>10</v>
      </c>
      <c r="C8" s="3">
        <v>2061.5</v>
      </c>
      <c r="D8" s="2" t="s">
        <v>8</v>
      </c>
      <c r="E8" s="10">
        <f t="shared" si="0"/>
        <v>2146.4677142857136</v>
      </c>
      <c r="F8" s="1">
        <f t="shared" si="1"/>
        <v>1342.48</v>
      </c>
      <c r="G8" s="1">
        <f t="shared" si="2"/>
        <v>1233.8</v>
      </c>
      <c r="H8" s="1">
        <f t="shared" si="3"/>
        <v>601010.95999999985</v>
      </c>
      <c r="I8">
        <f t="shared" si="4"/>
        <v>579539.16999999969</v>
      </c>
      <c r="J8">
        <f t="shared" si="5"/>
        <v>24360.550000000003</v>
      </c>
      <c r="K8">
        <f t="shared" si="6"/>
        <v>280</v>
      </c>
      <c r="L8">
        <f t="shared" si="7"/>
        <v>72</v>
      </c>
      <c r="M8">
        <f t="shared" si="8"/>
        <v>1</v>
      </c>
      <c r="N8" t="str">
        <f t="shared" si="9"/>
        <v>Chang</v>
      </c>
      <c r="O8" t="str">
        <f t="shared" si="10"/>
        <v>Beverages</v>
      </c>
      <c r="P8" t="str">
        <f t="shared" si="11"/>
        <v>no</v>
      </c>
      <c r="Q8" t="str">
        <f t="shared" si="12"/>
        <v>HIGHER</v>
      </c>
      <c r="R8" t="str">
        <f t="shared" si="13"/>
        <v>Chang</v>
      </c>
      <c r="S8">
        <f t="shared" si="14"/>
        <v>-2061.5</v>
      </c>
      <c r="T8" s="15" t="s">
        <v>118</v>
      </c>
      <c r="U8">
        <f ca="1">SECOND(NOW())</f>
        <v>11</v>
      </c>
      <c r="V8">
        <f t="shared" si="15"/>
        <v>2663.4501601383886</v>
      </c>
      <c r="W8">
        <f t="shared" si="16"/>
        <v>7093966.7555412073</v>
      </c>
    </row>
    <row r="9" spans="1:23" x14ac:dyDescent="0.2">
      <c r="A9" s="4" t="s">
        <v>4</v>
      </c>
      <c r="B9" s="4" t="s">
        <v>10</v>
      </c>
      <c r="C9" s="5">
        <v>2028.25</v>
      </c>
      <c r="D9" s="4" t="s">
        <v>9</v>
      </c>
      <c r="E9" s="10">
        <f t="shared" si="0"/>
        <v>2146.772258064515</v>
      </c>
      <c r="F9" s="1">
        <f t="shared" si="1"/>
        <v>1337.6</v>
      </c>
      <c r="G9" s="1">
        <f t="shared" si="2"/>
        <v>1233.8</v>
      </c>
      <c r="H9" s="1">
        <f t="shared" si="3"/>
        <v>598949.45999999973</v>
      </c>
      <c r="I9">
        <f t="shared" si="4"/>
        <v>577477.66999999969</v>
      </c>
      <c r="J9">
        <f t="shared" si="5"/>
        <v>24360.550000000003</v>
      </c>
      <c r="K9">
        <f t="shared" si="6"/>
        <v>279</v>
      </c>
      <c r="L9">
        <f t="shared" si="7"/>
        <v>72</v>
      </c>
      <c r="M9">
        <f t="shared" si="8"/>
        <v>1</v>
      </c>
      <c r="N9" t="str">
        <f t="shared" si="9"/>
        <v>Chang</v>
      </c>
      <c r="O9" t="str">
        <f t="shared" si="10"/>
        <v>Beverages</v>
      </c>
      <c r="P9" t="str">
        <f t="shared" si="11"/>
        <v>no</v>
      </c>
      <c r="Q9" t="str">
        <f t="shared" si="12"/>
        <v>HIGHER</v>
      </c>
      <c r="R9" t="str">
        <f t="shared" si="13"/>
        <v>Chang</v>
      </c>
      <c r="S9">
        <f t="shared" si="14"/>
        <v>-2028.25</v>
      </c>
      <c r="T9" s="15" t="s">
        <v>119</v>
      </c>
      <c r="U9">
        <f ca="1">WEEKDAY(NOW())</f>
        <v>3</v>
      </c>
      <c r="V9">
        <f t="shared" si="15"/>
        <v>2668.2142325059349</v>
      </c>
      <c r="W9">
        <f t="shared" si="16"/>
        <v>7119367.1905472362</v>
      </c>
    </row>
    <row r="10" spans="1:23" x14ac:dyDescent="0.2">
      <c r="A10" s="2" t="s">
        <v>4</v>
      </c>
      <c r="B10" s="2" t="s">
        <v>11</v>
      </c>
      <c r="C10" s="3">
        <v>590.4</v>
      </c>
      <c r="D10" s="2" t="s">
        <v>6</v>
      </c>
      <c r="E10" s="10">
        <f t="shared" si="0"/>
        <v>2147.1985971223012</v>
      </c>
      <c r="F10" s="1">
        <f t="shared" si="1"/>
        <v>1328.4</v>
      </c>
      <c r="G10" s="1">
        <f t="shared" si="2"/>
        <v>1233.8</v>
      </c>
      <c r="H10" s="1">
        <f t="shared" si="3"/>
        <v>596921.20999999973</v>
      </c>
      <c r="I10">
        <f t="shared" si="4"/>
        <v>575449.41999999969</v>
      </c>
      <c r="J10">
        <f t="shared" si="5"/>
        <v>24360.550000000003</v>
      </c>
      <c r="K10">
        <f t="shared" si="6"/>
        <v>278</v>
      </c>
      <c r="L10">
        <f t="shared" si="7"/>
        <v>72</v>
      </c>
      <c r="M10">
        <f t="shared" si="8"/>
        <v>1</v>
      </c>
      <c r="N10" t="str">
        <f t="shared" si="9"/>
        <v>Chang</v>
      </c>
      <c r="O10" t="str">
        <f t="shared" si="10"/>
        <v>Beverages</v>
      </c>
      <c r="P10" t="str">
        <f t="shared" si="11"/>
        <v>yes</v>
      </c>
      <c r="Q10" t="str">
        <f t="shared" si="12"/>
        <v>HIGHER</v>
      </c>
      <c r="R10" t="str">
        <f t="shared" si="13"/>
        <v>Chang</v>
      </c>
      <c r="S10">
        <f t="shared" si="14"/>
        <v>-590.4</v>
      </c>
      <c r="T10" s="15" t="s">
        <v>120</v>
      </c>
      <c r="U10" s="18">
        <f ca="1">NOW()</f>
        <v>44803.889011921296</v>
      </c>
      <c r="V10">
        <f t="shared" si="15"/>
        <v>2672.9993850752726</v>
      </c>
      <c r="W10">
        <f t="shared" si="16"/>
        <v>7144925.7126127854</v>
      </c>
    </row>
    <row r="11" spans="1:23" x14ac:dyDescent="0.2">
      <c r="A11" s="4" t="s">
        <v>4</v>
      </c>
      <c r="B11" s="4" t="s">
        <v>11</v>
      </c>
      <c r="C11" s="5">
        <v>360</v>
      </c>
      <c r="D11" s="4" t="s">
        <v>7</v>
      </c>
      <c r="E11" s="10">
        <f t="shared" si="0"/>
        <v>2152.8188086642585</v>
      </c>
      <c r="F11" s="1">
        <f t="shared" si="1"/>
        <v>1337.6</v>
      </c>
      <c r="G11" s="1">
        <f t="shared" si="2"/>
        <v>1233.8</v>
      </c>
      <c r="H11" s="1">
        <f t="shared" si="3"/>
        <v>596330.80999999959</v>
      </c>
      <c r="I11">
        <f t="shared" si="4"/>
        <v>574859.01999999967</v>
      </c>
      <c r="J11">
        <f t="shared" si="5"/>
        <v>24360.550000000003</v>
      </c>
      <c r="K11">
        <f t="shared" si="6"/>
        <v>277</v>
      </c>
      <c r="L11">
        <f t="shared" si="7"/>
        <v>72</v>
      </c>
      <c r="M11">
        <f t="shared" si="8"/>
        <v>1</v>
      </c>
      <c r="N11" t="str">
        <f t="shared" si="9"/>
        <v>Chartreuse verte</v>
      </c>
      <c r="O11" t="str">
        <f t="shared" si="10"/>
        <v>Beverages</v>
      </c>
      <c r="P11" t="str">
        <f t="shared" si="11"/>
        <v>no</v>
      </c>
      <c r="Q11" t="str">
        <f t="shared" si="12"/>
        <v>HIGHER</v>
      </c>
      <c r="R11" t="str">
        <f t="shared" si="13"/>
        <v>Chartreuse verte</v>
      </c>
      <c r="S11">
        <f t="shared" si="14"/>
        <v>-360</v>
      </c>
      <c r="V11">
        <f t="shared" si="15"/>
        <v>2676.1798414964865</v>
      </c>
      <c r="W11">
        <f t="shared" si="16"/>
        <v>7161938.5440321593</v>
      </c>
    </row>
    <row r="12" spans="1:23" x14ac:dyDescent="0.2">
      <c r="A12" s="2" t="s">
        <v>4</v>
      </c>
      <c r="B12" s="2" t="s">
        <v>11</v>
      </c>
      <c r="C12" s="3">
        <v>1100.7</v>
      </c>
      <c r="D12" s="2" t="s">
        <v>8</v>
      </c>
      <c r="E12" s="10">
        <f t="shared" si="0"/>
        <v>2159.3145289855056</v>
      </c>
      <c r="F12" s="1">
        <f t="shared" si="1"/>
        <v>1342.48</v>
      </c>
      <c r="G12" s="1">
        <f t="shared" si="2"/>
        <v>1233.8</v>
      </c>
      <c r="H12" s="1">
        <f t="shared" si="3"/>
        <v>595970.80999999959</v>
      </c>
      <c r="I12">
        <f t="shared" si="4"/>
        <v>574859.01999999967</v>
      </c>
      <c r="J12">
        <f t="shared" si="5"/>
        <v>24000.550000000003</v>
      </c>
      <c r="K12">
        <f t="shared" si="6"/>
        <v>276</v>
      </c>
      <c r="L12">
        <f t="shared" si="7"/>
        <v>71</v>
      </c>
      <c r="M12">
        <f t="shared" si="8"/>
        <v>1</v>
      </c>
      <c r="N12" t="str">
        <f t="shared" si="9"/>
        <v>Chartreuse verte</v>
      </c>
      <c r="O12" t="str">
        <f t="shared" si="10"/>
        <v>Beverages</v>
      </c>
      <c r="P12" t="str">
        <f t="shared" si="11"/>
        <v>no</v>
      </c>
      <c r="Q12" t="str">
        <f t="shared" si="12"/>
        <v>HIGHER</v>
      </c>
      <c r="R12" t="str">
        <f t="shared" si="13"/>
        <v>Chartreuse verte</v>
      </c>
      <c r="S12">
        <f t="shared" si="14"/>
        <v>-1100.7</v>
      </c>
      <c r="V12">
        <f t="shared" si="15"/>
        <v>2678.8429877052668</v>
      </c>
      <c r="W12">
        <f t="shared" si="16"/>
        <v>7176199.7527776808</v>
      </c>
    </row>
    <row r="13" spans="1:23" x14ac:dyDescent="0.2">
      <c r="A13" s="4" t="s">
        <v>4</v>
      </c>
      <c r="B13" s="4" t="s">
        <v>11</v>
      </c>
      <c r="C13" s="5">
        <v>2424.6</v>
      </c>
      <c r="D13" s="4" t="s">
        <v>9</v>
      </c>
      <c r="E13" s="10">
        <f t="shared" si="0"/>
        <v>2163.1640363636352</v>
      </c>
      <c r="F13" s="1">
        <f t="shared" si="1"/>
        <v>1347.36</v>
      </c>
      <c r="G13" s="1">
        <f t="shared" si="2"/>
        <v>1233.8</v>
      </c>
      <c r="H13" s="1">
        <f t="shared" si="3"/>
        <v>594870.10999999964</v>
      </c>
      <c r="I13">
        <f t="shared" si="4"/>
        <v>573758.31999999972</v>
      </c>
      <c r="J13">
        <f t="shared" si="5"/>
        <v>24000.550000000003</v>
      </c>
      <c r="K13">
        <f t="shared" si="6"/>
        <v>275</v>
      </c>
      <c r="L13">
        <f t="shared" si="7"/>
        <v>71</v>
      </c>
      <c r="M13">
        <f t="shared" si="8"/>
        <v>1</v>
      </c>
      <c r="N13" t="str">
        <f t="shared" si="9"/>
        <v>Chartreuse verte</v>
      </c>
      <c r="O13" t="str">
        <f t="shared" si="10"/>
        <v>Beverages</v>
      </c>
      <c r="P13" t="str">
        <f t="shared" si="11"/>
        <v>no</v>
      </c>
      <c r="Q13" t="str">
        <f t="shared" si="12"/>
        <v>HIGHER</v>
      </c>
      <c r="R13" t="str">
        <f t="shared" si="13"/>
        <v>Chartreuse verte</v>
      </c>
      <c r="S13">
        <f t="shared" si="14"/>
        <v>-2424.6</v>
      </c>
      <c r="V13">
        <f t="shared" si="15"/>
        <v>2682.9470851023107</v>
      </c>
      <c r="W13">
        <f t="shared" si="16"/>
        <v>7198205.0614589853</v>
      </c>
    </row>
    <row r="14" spans="1:23" x14ac:dyDescent="0.2">
      <c r="A14" s="2" t="s">
        <v>4</v>
      </c>
      <c r="B14" s="2" t="s">
        <v>12</v>
      </c>
      <c r="C14" s="3">
        <v>25127.360000000001</v>
      </c>
      <c r="D14" s="2" t="s">
        <v>6</v>
      </c>
      <c r="E14" s="10">
        <f t="shared" si="0"/>
        <v>2162.2098905109478</v>
      </c>
      <c r="F14" s="1">
        <f t="shared" si="1"/>
        <v>1342.48</v>
      </c>
      <c r="G14" s="1">
        <f t="shared" si="2"/>
        <v>1233.8</v>
      </c>
      <c r="H14" s="1">
        <f t="shared" si="3"/>
        <v>592445.50999999966</v>
      </c>
      <c r="I14">
        <f t="shared" si="4"/>
        <v>571333.71999999974</v>
      </c>
      <c r="J14">
        <f t="shared" si="5"/>
        <v>24000.550000000003</v>
      </c>
      <c r="K14">
        <f t="shared" si="6"/>
        <v>274</v>
      </c>
      <c r="L14">
        <f t="shared" si="7"/>
        <v>71</v>
      </c>
      <c r="M14">
        <f t="shared" si="8"/>
        <v>1</v>
      </c>
      <c r="N14" t="str">
        <f t="shared" si="9"/>
        <v>Chartreuse verte</v>
      </c>
      <c r="O14" t="str">
        <f t="shared" si="10"/>
        <v>Beverages</v>
      </c>
      <c r="P14" t="str">
        <f t="shared" si="11"/>
        <v>yes</v>
      </c>
      <c r="Q14" t="str">
        <f t="shared" si="12"/>
        <v>HIGHER</v>
      </c>
      <c r="R14" t="str">
        <f t="shared" si="13"/>
        <v>Chartreuse verte</v>
      </c>
      <c r="S14">
        <f t="shared" si="14"/>
        <v>-25127.360000000001</v>
      </c>
      <c r="V14">
        <f t="shared" si="15"/>
        <v>2687.7919421741735</v>
      </c>
      <c r="W14">
        <f t="shared" si="16"/>
        <v>7224225.5244164169</v>
      </c>
    </row>
    <row r="15" spans="1:23" x14ac:dyDescent="0.2">
      <c r="A15" s="4" t="s">
        <v>4</v>
      </c>
      <c r="B15" s="4" t="s">
        <v>12</v>
      </c>
      <c r="C15" s="5">
        <v>12806.1</v>
      </c>
      <c r="D15" s="4" t="s">
        <v>7</v>
      </c>
      <c r="E15" s="10">
        <f t="shared" si="0"/>
        <v>2078.0884615384603</v>
      </c>
      <c r="F15" s="1">
        <f t="shared" si="1"/>
        <v>1337.6</v>
      </c>
      <c r="G15" s="1">
        <f t="shared" si="2"/>
        <v>1233.8</v>
      </c>
      <c r="H15" s="1">
        <f t="shared" si="3"/>
        <v>567318.14999999967</v>
      </c>
      <c r="I15">
        <f t="shared" si="4"/>
        <v>546206.35999999987</v>
      </c>
      <c r="J15">
        <f t="shared" si="5"/>
        <v>24000.550000000003</v>
      </c>
      <c r="K15">
        <f t="shared" si="6"/>
        <v>273</v>
      </c>
      <c r="L15">
        <f t="shared" si="7"/>
        <v>71</v>
      </c>
      <c r="M15">
        <f t="shared" si="8"/>
        <v>1</v>
      </c>
      <c r="N15" t="str">
        <f t="shared" si="9"/>
        <v>Côte de Blaye</v>
      </c>
      <c r="O15" t="str">
        <f t="shared" si="10"/>
        <v>Beverages</v>
      </c>
      <c r="P15" t="str">
        <f t="shared" si="11"/>
        <v>no</v>
      </c>
      <c r="Q15" t="str">
        <f t="shared" si="12"/>
        <v>HIGHER</v>
      </c>
      <c r="R15" t="str">
        <f t="shared" si="13"/>
        <v>Côte de Blaye</v>
      </c>
      <c r="S15">
        <f t="shared" si="14"/>
        <v>-12806.1</v>
      </c>
      <c r="V15">
        <f t="shared" si="15"/>
        <v>2304.7234607181072</v>
      </c>
      <c r="W15">
        <f t="shared" si="16"/>
        <v>5311750.2303844476</v>
      </c>
    </row>
    <row r="16" spans="1:23" x14ac:dyDescent="0.2">
      <c r="A16" s="2" t="s">
        <v>4</v>
      </c>
      <c r="B16" s="2" t="s">
        <v>12</v>
      </c>
      <c r="C16" s="3">
        <v>7312.12</v>
      </c>
      <c r="D16" s="2" t="s">
        <v>8</v>
      </c>
      <c r="E16" s="10">
        <f t="shared" si="0"/>
        <v>2038.6472426470582</v>
      </c>
      <c r="F16" s="1">
        <f t="shared" si="1"/>
        <v>1328.4</v>
      </c>
      <c r="G16" s="1">
        <f t="shared" si="2"/>
        <v>1233.8</v>
      </c>
      <c r="H16" s="1">
        <f t="shared" si="3"/>
        <v>554512.04999999981</v>
      </c>
      <c r="I16">
        <f t="shared" si="4"/>
        <v>533400.25999999989</v>
      </c>
      <c r="J16">
        <f t="shared" si="5"/>
        <v>11194.449999999999</v>
      </c>
      <c r="K16">
        <f t="shared" si="6"/>
        <v>272</v>
      </c>
      <c r="L16">
        <f t="shared" si="7"/>
        <v>70</v>
      </c>
      <c r="M16">
        <f t="shared" si="8"/>
        <v>1</v>
      </c>
      <c r="N16" t="str">
        <f t="shared" si="9"/>
        <v>Côte de Blaye</v>
      </c>
      <c r="O16" t="str">
        <f t="shared" si="10"/>
        <v>Beverages</v>
      </c>
      <c r="P16" t="str">
        <f t="shared" si="11"/>
        <v>no</v>
      </c>
      <c r="Q16" t="str">
        <f t="shared" si="12"/>
        <v>HIGHER</v>
      </c>
      <c r="R16" t="str">
        <f t="shared" si="13"/>
        <v>Côte de Blaye</v>
      </c>
      <c r="S16">
        <f t="shared" si="14"/>
        <v>-7312.12</v>
      </c>
      <c r="V16">
        <f t="shared" si="15"/>
        <v>2215.0840306347095</v>
      </c>
      <c r="W16">
        <f t="shared" si="16"/>
        <v>4906597.2627729112</v>
      </c>
    </row>
    <row r="17" spans="1:23" x14ac:dyDescent="0.2">
      <c r="A17" s="4" t="s">
        <v>4</v>
      </c>
      <c r="B17" s="4" t="s">
        <v>12</v>
      </c>
      <c r="C17" s="5">
        <v>1317.5</v>
      </c>
      <c r="D17" s="4" t="s">
        <v>9</v>
      </c>
      <c r="E17" s="10">
        <f t="shared" si="0"/>
        <v>2019.1879335793351</v>
      </c>
      <c r="F17" s="1">
        <f t="shared" si="1"/>
        <v>1319.2</v>
      </c>
      <c r="G17" s="1">
        <f t="shared" si="2"/>
        <v>1233.8</v>
      </c>
      <c r="H17" s="1">
        <f t="shared" si="3"/>
        <v>547199.92999999982</v>
      </c>
      <c r="I17">
        <f t="shared" si="4"/>
        <v>526088.13999999978</v>
      </c>
      <c r="J17">
        <f t="shared" si="5"/>
        <v>11194.449999999999</v>
      </c>
      <c r="K17">
        <f t="shared" si="6"/>
        <v>271</v>
      </c>
      <c r="L17">
        <f t="shared" si="7"/>
        <v>70</v>
      </c>
      <c r="M17">
        <f t="shared" si="8"/>
        <v>1</v>
      </c>
      <c r="N17" t="str">
        <f t="shared" si="9"/>
        <v>Côte de Blaye</v>
      </c>
      <c r="O17" t="str">
        <f t="shared" si="10"/>
        <v>Beverages</v>
      </c>
      <c r="P17" t="str">
        <f t="shared" si="11"/>
        <v>no</v>
      </c>
      <c r="Q17" t="str">
        <f t="shared" si="12"/>
        <v>HIGHER</v>
      </c>
      <c r="R17" t="str">
        <f t="shared" si="13"/>
        <v>Côte de Blaye</v>
      </c>
      <c r="S17">
        <f t="shared" si="14"/>
        <v>-1317.5</v>
      </c>
      <c r="V17">
        <f t="shared" si="15"/>
        <v>2195.8383334783216</v>
      </c>
      <c r="W17">
        <f t="shared" si="16"/>
        <v>4821705.986772852</v>
      </c>
    </row>
    <row r="18" spans="1:23" x14ac:dyDescent="0.2">
      <c r="A18" s="2" t="s">
        <v>4</v>
      </c>
      <c r="B18" s="2" t="s">
        <v>13</v>
      </c>
      <c r="C18" s="3">
        <v>529.20000000000005</v>
      </c>
      <c r="D18" s="2" t="s">
        <v>6</v>
      </c>
      <c r="E18" s="10">
        <f t="shared" si="0"/>
        <v>2021.7867777777772</v>
      </c>
      <c r="F18" s="1">
        <f t="shared" si="1"/>
        <v>1328.4</v>
      </c>
      <c r="G18" s="1">
        <f t="shared" si="2"/>
        <v>1233.8</v>
      </c>
      <c r="H18" s="1">
        <f t="shared" si="3"/>
        <v>545882.42999999982</v>
      </c>
      <c r="I18">
        <f t="shared" si="4"/>
        <v>524770.63999999978</v>
      </c>
      <c r="J18">
        <f t="shared" si="5"/>
        <v>11194.449999999999</v>
      </c>
      <c r="K18">
        <f t="shared" si="6"/>
        <v>270</v>
      </c>
      <c r="L18">
        <f t="shared" si="7"/>
        <v>70</v>
      </c>
      <c r="M18">
        <f t="shared" si="8"/>
        <v>1</v>
      </c>
      <c r="N18" t="str">
        <f t="shared" si="9"/>
        <v>Côte de Blaye</v>
      </c>
      <c r="O18" t="str">
        <f t="shared" si="10"/>
        <v>Beverages</v>
      </c>
      <c r="P18" t="str">
        <f t="shared" si="11"/>
        <v>yes</v>
      </c>
      <c r="Q18" t="str">
        <f t="shared" si="12"/>
        <v>HIGHER</v>
      </c>
      <c r="R18" t="str">
        <f t="shared" si="13"/>
        <v>Côte de Blaye</v>
      </c>
      <c r="S18">
        <f t="shared" si="14"/>
        <v>-529.20000000000005</v>
      </c>
      <c r="V18">
        <f t="shared" si="15"/>
        <v>2199.4849000363165</v>
      </c>
      <c r="W18">
        <f t="shared" si="16"/>
        <v>4837733.8254877655</v>
      </c>
    </row>
    <row r="19" spans="1:23" x14ac:dyDescent="0.2">
      <c r="A19" s="4" t="s">
        <v>4</v>
      </c>
      <c r="B19" s="4" t="s">
        <v>13</v>
      </c>
      <c r="C19" s="5">
        <v>467.55</v>
      </c>
      <c r="D19" s="4" t="s">
        <v>7</v>
      </c>
      <c r="E19" s="10">
        <f t="shared" si="0"/>
        <v>2027.3354275092927</v>
      </c>
      <c r="F19" s="1">
        <f t="shared" si="1"/>
        <v>1337.6</v>
      </c>
      <c r="G19" s="1">
        <f t="shared" si="2"/>
        <v>1233.8</v>
      </c>
      <c r="H19" s="1">
        <f t="shared" si="3"/>
        <v>545353.22999999975</v>
      </c>
      <c r="I19">
        <f t="shared" si="4"/>
        <v>524770.63999999978</v>
      </c>
      <c r="J19">
        <f t="shared" si="5"/>
        <v>11194.449999999999</v>
      </c>
      <c r="K19">
        <f t="shared" si="6"/>
        <v>269</v>
      </c>
      <c r="L19">
        <f t="shared" si="7"/>
        <v>70</v>
      </c>
      <c r="M19">
        <f t="shared" si="8"/>
        <v>1</v>
      </c>
      <c r="N19" t="str">
        <f t="shared" si="9"/>
        <v>Guaraná Fantástica</v>
      </c>
      <c r="O19" t="str">
        <f t="shared" si="10"/>
        <v>Beverages</v>
      </c>
      <c r="P19" t="str">
        <f t="shared" si="11"/>
        <v>no</v>
      </c>
      <c r="Q19" t="str">
        <f t="shared" si="12"/>
        <v>HIGHER</v>
      </c>
      <c r="R19" t="str">
        <f t="shared" si="13"/>
        <v>Guaraná Fantástica</v>
      </c>
      <c r="S19">
        <f t="shared" si="14"/>
        <v>-467.55</v>
      </c>
      <c r="V19">
        <f t="shared" si="15"/>
        <v>2201.6823879400358</v>
      </c>
      <c r="W19">
        <f t="shared" si="16"/>
        <v>4847405.3373653386</v>
      </c>
    </row>
    <row r="20" spans="1:23" x14ac:dyDescent="0.2">
      <c r="A20" s="2" t="s">
        <v>4</v>
      </c>
      <c r="B20" s="2" t="s">
        <v>13</v>
      </c>
      <c r="C20" s="3">
        <v>219.37</v>
      </c>
      <c r="D20" s="2" t="s">
        <v>8</v>
      </c>
      <c r="E20" s="10">
        <f t="shared" si="0"/>
        <v>2033.1555223880591</v>
      </c>
      <c r="F20" s="1">
        <f t="shared" si="1"/>
        <v>1342.48</v>
      </c>
      <c r="G20" s="1">
        <f t="shared" si="2"/>
        <v>1233.8</v>
      </c>
      <c r="H20" s="1">
        <f t="shared" si="3"/>
        <v>544885.67999999982</v>
      </c>
      <c r="I20">
        <f t="shared" si="4"/>
        <v>524770.63999999978</v>
      </c>
      <c r="J20">
        <f t="shared" si="5"/>
        <v>10726.9</v>
      </c>
      <c r="K20">
        <f t="shared" si="6"/>
        <v>268</v>
      </c>
      <c r="L20">
        <f t="shared" si="7"/>
        <v>69</v>
      </c>
      <c r="M20">
        <f t="shared" si="8"/>
        <v>1</v>
      </c>
      <c r="N20" t="str">
        <f t="shared" si="9"/>
        <v>Guaraná Fantástica</v>
      </c>
      <c r="O20" t="str">
        <f t="shared" si="10"/>
        <v>Beverages</v>
      </c>
      <c r="P20" t="str">
        <f t="shared" si="11"/>
        <v>no</v>
      </c>
      <c r="Q20" t="str">
        <f t="shared" si="12"/>
        <v>HIGHER</v>
      </c>
      <c r="R20" t="str">
        <f t="shared" si="13"/>
        <v>Guaraná Fantástica</v>
      </c>
      <c r="S20">
        <f t="shared" si="14"/>
        <v>-219.37</v>
      </c>
      <c r="V20">
        <f t="shared" si="15"/>
        <v>2203.7197412626447</v>
      </c>
      <c r="W20">
        <f t="shared" si="16"/>
        <v>4856380.6980306981</v>
      </c>
    </row>
    <row r="21" spans="1:23" x14ac:dyDescent="0.2">
      <c r="A21" s="4" t="s">
        <v>4</v>
      </c>
      <c r="B21" s="4" t="s">
        <v>13</v>
      </c>
      <c r="C21" s="5">
        <v>337.5</v>
      </c>
      <c r="D21" s="4" t="s">
        <v>9</v>
      </c>
      <c r="E21" s="10">
        <f t="shared" si="0"/>
        <v>2039.9487265917596</v>
      </c>
      <c r="F21" s="1">
        <f t="shared" si="1"/>
        <v>1347.36</v>
      </c>
      <c r="G21" s="1">
        <f t="shared" si="2"/>
        <v>1233.8</v>
      </c>
      <c r="H21" s="1">
        <f t="shared" si="3"/>
        <v>544666.30999999982</v>
      </c>
      <c r="I21">
        <f t="shared" si="4"/>
        <v>524770.63999999978</v>
      </c>
      <c r="J21">
        <f t="shared" si="5"/>
        <v>10726.9</v>
      </c>
      <c r="K21">
        <f t="shared" si="6"/>
        <v>267</v>
      </c>
      <c r="L21">
        <f t="shared" si="7"/>
        <v>69</v>
      </c>
      <c r="M21">
        <f t="shared" si="8"/>
        <v>1</v>
      </c>
      <c r="N21" t="str">
        <f t="shared" si="9"/>
        <v>Guaraná Fantástica</v>
      </c>
      <c r="O21" t="str">
        <f t="shared" si="10"/>
        <v>Beverages</v>
      </c>
      <c r="P21" t="str">
        <f t="shared" si="11"/>
        <v>no</v>
      </c>
      <c r="Q21" t="str">
        <f t="shared" si="12"/>
        <v>HIGHER</v>
      </c>
      <c r="R21" t="str">
        <f t="shared" si="13"/>
        <v>Guaraná Fantástica</v>
      </c>
      <c r="S21">
        <f t="shared" si="14"/>
        <v>-337.5</v>
      </c>
      <c r="V21">
        <f t="shared" si="15"/>
        <v>2205.0400963984694</v>
      </c>
      <c r="W21">
        <f t="shared" si="16"/>
        <v>4862201.8267249707</v>
      </c>
    </row>
    <row r="22" spans="1:23" x14ac:dyDescent="0.2">
      <c r="A22" s="2" t="s">
        <v>4</v>
      </c>
      <c r="B22" s="2" t="s">
        <v>14</v>
      </c>
      <c r="C22" s="3">
        <v>1398.4</v>
      </c>
      <c r="D22" s="2" t="s">
        <v>6</v>
      </c>
      <c r="E22" s="10">
        <f t="shared" si="0"/>
        <v>2046.3489097744355</v>
      </c>
      <c r="F22" s="1">
        <f t="shared" si="1"/>
        <v>1352.4</v>
      </c>
      <c r="G22" s="1">
        <f t="shared" si="2"/>
        <v>1233.8</v>
      </c>
      <c r="H22" s="1">
        <f t="shared" si="3"/>
        <v>544328.80999999982</v>
      </c>
      <c r="I22">
        <f t="shared" si="4"/>
        <v>524770.63999999978</v>
      </c>
      <c r="J22">
        <f t="shared" si="5"/>
        <v>10726.9</v>
      </c>
      <c r="K22">
        <f t="shared" si="6"/>
        <v>266</v>
      </c>
      <c r="L22">
        <f t="shared" si="7"/>
        <v>69</v>
      </c>
      <c r="M22">
        <f t="shared" si="8"/>
        <v>1</v>
      </c>
      <c r="N22" t="str">
        <f t="shared" si="9"/>
        <v>Guaraná Fantástica</v>
      </c>
      <c r="O22" t="str">
        <f t="shared" si="10"/>
        <v>Beverages</v>
      </c>
      <c r="P22" t="str">
        <f t="shared" si="11"/>
        <v>yes</v>
      </c>
      <c r="Q22" t="str">
        <f t="shared" si="12"/>
        <v>HIGHER</v>
      </c>
      <c r="R22" t="str">
        <f t="shared" si="13"/>
        <v>Guaraná Fantástica</v>
      </c>
      <c r="S22">
        <f t="shared" si="14"/>
        <v>-1398.4</v>
      </c>
      <c r="V22">
        <f t="shared" si="15"/>
        <v>2206.704292583559</v>
      </c>
      <c r="W22">
        <f t="shared" si="16"/>
        <v>4869543.8349067057</v>
      </c>
    </row>
    <row r="23" spans="1:23" x14ac:dyDescent="0.2">
      <c r="A23" s="4" t="s">
        <v>4</v>
      </c>
      <c r="B23" s="4" t="s">
        <v>14</v>
      </c>
      <c r="C23" s="5">
        <v>4496.5</v>
      </c>
      <c r="D23" s="4" t="s">
        <v>7</v>
      </c>
      <c r="E23" s="10">
        <f t="shared" si="0"/>
        <v>2048.7939999999994</v>
      </c>
      <c r="F23" s="1">
        <f t="shared" si="1"/>
        <v>1347.36</v>
      </c>
      <c r="G23" s="1">
        <f t="shared" si="2"/>
        <v>1233.8</v>
      </c>
      <c r="H23" s="1">
        <f t="shared" si="3"/>
        <v>542930.4099999998</v>
      </c>
      <c r="I23">
        <f t="shared" si="4"/>
        <v>523372.23999999982</v>
      </c>
      <c r="J23">
        <f t="shared" si="5"/>
        <v>10726.9</v>
      </c>
      <c r="K23">
        <f t="shared" si="6"/>
        <v>265</v>
      </c>
      <c r="L23">
        <f t="shared" si="7"/>
        <v>69</v>
      </c>
      <c r="M23">
        <f t="shared" si="8"/>
        <v>1</v>
      </c>
      <c r="N23" t="str">
        <f t="shared" si="9"/>
        <v>Ipoh Coffee</v>
      </c>
      <c r="O23" t="str">
        <f t="shared" si="10"/>
        <v>Beverages</v>
      </c>
      <c r="P23" t="str">
        <f t="shared" si="11"/>
        <v>no</v>
      </c>
      <c r="Q23" t="str">
        <f t="shared" si="12"/>
        <v>HIGHER</v>
      </c>
      <c r="R23" t="str">
        <f t="shared" si="13"/>
        <v>Ipoh Coffee</v>
      </c>
      <c r="S23">
        <f t="shared" si="14"/>
        <v>-4496.5</v>
      </c>
      <c r="V23">
        <f t="shared" si="15"/>
        <v>2210.5042863580693</v>
      </c>
      <c r="W23">
        <f t="shared" si="16"/>
        <v>4886329.2000073977</v>
      </c>
    </row>
    <row r="24" spans="1:23" x14ac:dyDescent="0.2">
      <c r="A24" s="2" t="s">
        <v>4</v>
      </c>
      <c r="B24" s="2" t="s">
        <v>14</v>
      </c>
      <c r="C24" s="3">
        <v>1196</v>
      </c>
      <c r="D24" s="2" t="s">
        <v>8</v>
      </c>
      <c r="E24" s="10">
        <f t="shared" si="0"/>
        <v>2039.5223863636361</v>
      </c>
      <c r="F24" s="1">
        <f t="shared" si="1"/>
        <v>1342.48</v>
      </c>
      <c r="G24" s="1">
        <f t="shared" si="2"/>
        <v>1233.8</v>
      </c>
      <c r="H24" s="1">
        <f t="shared" si="3"/>
        <v>538433.90999999992</v>
      </c>
      <c r="I24">
        <f t="shared" si="4"/>
        <v>518875.73999999982</v>
      </c>
      <c r="J24">
        <f t="shared" si="5"/>
        <v>6230.4</v>
      </c>
      <c r="K24">
        <f t="shared" si="6"/>
        <v>264</v>
      </c>
      <c r="L24">
        <f t="shared" si="7"/>
        <v>68</v>
      </c>
      <c r="M24">
        <f t="shared" si="8"/>
        <v>1</v>
      </c>
      <c r="N24" t="str">
        <f t="shared" si="9"/>
        <v>Ipoh Coffee</v>
      </c>
      <c r="O24" t="str">
        <f t="shared" si="10"/>
        <v>Beverages</v>
      </c>
      <c r="P24" t="str">
        <f t="shared" si="11"/>
        <v>no</v>
      </c>
      <c r="Q24" t="str">
        <f t="shared" si="12"/>
        <v>HIGHER</v>
      </c>
      <c r="R24" t="str">
        <f t="shared" si="13"/>
        <v>Ipoh Coffee</v>
      </c>
      <c r="S24">
        <f t="shared" si="14"/>
        <v>-1196</v>
      </c>
      <c r="V24">
        <f t="shared" si="15"/>
        <v>2209.5379325976428</v>
      </c>
      <c r="W24">
        <f t="shared" si="16"/>
        <v>4882057.8755878657</v>
      </c>
    </row>
    <row r="25" spans="1:23" x14ac:dyDescent="0.2">
      <c r="A25" s="4" t="s">
        <v>4</v>
      </c>
      <c r="B25" s="4" t="s">
        <v>14</v>
      </c>
      <c r="C25" s="5">
        <v>3979</v>
      </c>
      <c r="D25" s="4" t="s">
        <v>9</v>
      </c>
      <c r="E25" s="10">
        <f t="shared" si="0"/>
        <v>2042.7296958174902</v>
      </c>
      <c r="F25" s="1">
        <f t="shared" si="1"/>
        <v>1347.36</v>
      </c>
      <c r="G25" s="1">
        <f t="shared" si="2"/>
        <v>1233.8</v>
      </c>
      <c r="H25" s="1">
        <f t="shared" si="3"/>
        <v>537237.90999999992</v>
      </c>
      <c r="I25">
        <f t="shared" si="4"/>
        <v>517679.73999999982</v>
      </c>
      <c r="J25">
        <f t="shared" si="5"/>
        <v>6230.4</v>
      </c>
      <c r="K25">
        <f t="shared" si="6"/>
        <v>263</v>
      </c>
      <c r="L25">
        <f t="shared" si="7"/>
        <v>68</v>
      </c>
      <c r="M25">
        <f t="shared" si="8"/>
        <v>1</v>
      </c>
      <c r="N25" t="str">
        <f t="shared" si="9"/>
        <v>Ipoh Coffee</v>
      </c>
      <c r="O25" t="str">
        <f t="shared" si="10"/>
        <v>Beverages</v>
      </c>
      <c r="P25" t="str">
        <f t="shared" si="11"/>
        <v>no</v>
      </c>
      <c r="Q25" t="str">
        <f t="shared" si="12"/>
        <v>HIGHER</v>
      </c>
      <c r="R25" t="str">
        <f t="shared" si="13"/>
        <v>Ipoh Coffee</v>
      </c>
      <c r="S25">
        <f t="shared" si="14"/>
        <v>-3979</v>
      </c>
      <c r="V25">
        <f t="shared" si="15"/>
        <v>2213.1211239178633</v>
      </c>
      <c r="W25">
        <f t="shared" si="16"/>
        <v>4897905.1091314657</v>
      </c>
    </row>
    <row r="26" spans="1:23" x14ac:dyDescent="0.2">
      <c r="A26" s="2" t="s">
        <v>4</v>
      </c>
      <c r="B26" s="2" t="s">
        <v>15</v>
      </c>
      <c r="C26" s="3">
        <v>1141.92</v>
      </c>
      <c r="D26" s="2" t="s">
        <v>6</v>
      </c>
      <c r="E26" s="10">
        <f t="shared" si="0"/>
        <v>2035.3393511450379</v>
      </c>
      <c r="F26" s="1">
        <f t="shared" si="1"/>
        <v>1342.48</v>
      </c>
      <c r="G26" s="1">
        <f t="shared" si="2"/>
        <v>1233.8</v>
      </c>
      <c r="H26" s="1">
        <f t="shared" si="3"/>
        <v>533258.90999999992</v>
      </c>
      <c r="I26">
        <f t="shared" si="4"/>
        <v>513700.73999999982</v>
      </c>
      <c r="J26">
        <f t="shared" si="5"/>
        <v>6230.4</v>
      </c>
      <c r="K26">
        <f t="shared" si="6"/>
        <v>262</v>
      </c>
      <c r="L26">
        <f t="shared" si="7"/>
        <v>68</v>
      </c>
      <c r="M26">
        <f t="shared" si="8"/>
        <v>0</v>
      </c>
      <c r="N26" t="str">
        <f t="shared" si="9"/>
        <v>Ipoh Coffee</v>
      </c>
      <c r="O26" t="str">
        <f t="shared" si="10"/>
        <v>Beverages</v>
      </c>
      <c r="P26" t="str">
        <f t="shared" si="11"/>
        <v>yes</v>
      </c>
      <c r="Q26" t="str">
        <f t="shared" si="12"/>
        <v>HIGHER</v>
      </c>
      <c r="R26" t="str">
        <f t="shared" si="13"/>
        <v>Ipoh Coffee</v>
      </c>
      <c r="S26">
        <f t="shared" si="14"/>
        <v>-1141.92</v>
      </c>
      <c r="V26">
        <f t="shared" si="15"/>
        <v>2214.0991579691745</v>
      </c>
      <c r="W26">
        <f t="shared" si="16"/>
        <v>4902235.081319808</v>
      </c>
    </row>
    <row r="27" spans="1:23" x14ac:dyDescent="0.2">
      <c r="A27" s="4" t="s">
        <v>4</v>
      </c>
      <c r="B27" s="4" t="s">
        <v>15</v>
      </c>
      <c r="C27" s="5">
        <v>1774.08</v>
      </c>
      <c r="D27" s="4" t="s">
        <v>7</v>
      </c>
      <c r="E27" s="10">
        <f t="shared" si="0"/>
        <v>2038.762413793103</v>
      </c>
      <c r="F27" s="1">
        <f t="shared" si="1"/>
        <v>1347.36</v>
      </c>
      <c r="G27" s="1">
        <f t="shared" si="2"/>
        <v>1233.8</v>
      </c>
      <c r="H27" s="1">
        <f t="shared" si="3"/>
        <v>532116.98999999987</v>
      </c>
      <c r="I27">
        <f t="shared" si="4"/>
        <v>512558.81999999983</v>
      </c>
      <c r="J27">
        <f t="shared" si="5"/>
        <v>6230.4</v>
      </c>
      <c r="K27">
        <f t="shared" si="6"/>
        <v>261</v>
      </c>
      <c r="L27">
        <f t="shared" si="7"/>
        <v>68</v>
      </c>
      <c r="M27">
        <f t="shared" si="8"/>
        <v>0</v>
      </c>
      <c r="N27" t="str">
        <f t="shared" si="9"/>
        <v>Lakkalikööri</v>
      </c>
      <c r="O27" t="str">
        <f t="shared" si="10"/>
        <v>Beverages</v>
      </c>
      <c r="P27" t="str">
        <f t="shared" si="11"/>
        <v>no</v>
      </c>
      <c r="Q27" t="str">
        <f t="shared" si="12"/>
        <v>HIGHER</v>
      </c>
      <c r="R27" t="str">
        <f t="shared" si="13"/>
        <v>Lakkalikööri</v>
      </c>
      <c r="S27">
        <f t="shared" si="14"/>
        <v>-1774.08</v>
      </c>
      <c r="V27">
        <f t="shared" si="15"/>
        <v>2217.6446161281265</v>
      </c>
      <c r="W27">
        <f t="shared" si="16"/>
        <v>4917947.6434420655</v>
      </c>
    </row>
    <row r="28" spans="1:23" x14ac:dyDescent="0.2">
      <c r="A28" s="2" t="s">
        <v>4</v>
      </c>
      <c r="B28" s="2" t="s">
        <v>15</v>
      </c>
      <c r="C28" s="3">
        <v>3261.6</v>
      </c>
      <c r="D28" s="2" t="s">
        <v>8</v>
      </c>
      <c r="E28" s="10">
        <f t="shared" si="0"/>
        <v>2039.7804230769232</v>
      </c>
      <c r="F28" s="1">
        <f t="shared" si="1"/>
        <v>1342.48</v>
      </c>
      <c r="G28" s="1">
        <f t="shared" si="2"/>
        <v>1233.8</v>
      </c>
      <c r="H28" s="1">
        <f t="shared" si="3"/>
        <v>530342.91</v>
      </c>
      <c r="I28">
        <f t="shared" si="4"/>
        <v>510784.73999999982</v>
      </c>
      <c r="J28">
        <f t="shared" si="5"/>
        <v>4456.32</v>
      </c>
      <c r="K28">
        <f t="shared" si="6"/>
        <v>260</v>
      </c>
      <c r="L28">
        <f t="shared" si="7"/>
        <v>67</v>
      </c>
      <c r="M28">
        <f t="shared" si="8"/>
        <v>0</v>
      </c>
      <c r="N28" t="str">
        <f t="shared" si="9"/>
        <v>Lakkalikööri</v>
      </c>
      <c r="O28" t="str">
        <f t="shared" si="10"/>
        <v>Beverages</v>
      </c>
      <c r="P28" t="str">
        <f t="shared" si="11"/>
        <v>no</v>
      </c>
      <c r="Q28" t="str">
        <f t="shared" si="12"/>
        <v>HIGHER</v>
      </c>
      <c r="R28" t="str">
        <f t="shared" si="13"/>
        <v>Lakkalikööri</v>
      </c>
      <c r="S28">
        <f t="shared" si="14"/>
        <v>-3261.6</v>
      </c>
      <c r="V28">
        <f t="shared" si="15"/>
        <v>2221.8443557523706</v>
      </c>
      <c r="W28">
        <f t="shared" si="16"/>
        <v>4936592.3411886664</v>
      </c>
    </row>
    <row r="29" spans="1:23" x14ac:dyDescent="0.2">
      <c r="A29" s="4" t="s">
        <v>4</v>
      </c>
      <c r="B29" s="4" t="s">
        <v>15</v>
      </c>
      <c r="C29" s="5">
        <v>1705.5</v>
      </c>
      <c r="D29" s="4" t="s">
        <v>9</v>
      </c>
      <c r="E29" s="10">
        <f t="shared" si="0"/>
        <v>2035.0629729729728</v>
      </c>
      <c r="F29" s="1">
        <f t="shared" si="1"/>
        <v>1337.6</v>
      </c>
      <c r="G29" s="1">
        <f t="shared" si="2"/>
        <v>1233.8</v>
      </c>
      <c r="H29" s="1">
        <f t="shared" si="3"/>
        <v>527081.30999999994</v>
      </c>
      <c r="I29">
        <f t="shared" si="4"/>
        <v>507523.13999999978</v>
      </c>
      <c r="J29">
        <f t="shared" si="5"/>
        <v>4456.32</v>
      </c>
      <c r="K29">
        <f t="shared" si="6"/>
        <v>259</v>
      </c>
      <c r="L29">
        <f t="shared" si="7"/>
        <v>67</v>
      </c>
      <c r="M29">
        <f t="shared" si="8"/>
        <v>0</v>
      </c>
      <c r="N29" t="str">
        <f t="shared" si="9"/>
        <v>Lakkalikööri</v>
      </c>
      <c r="O29" t="str">
        <f t="shared" si="10"/>
        <v>Beverages</v>
      </c>
      <c r="P29" t="str">
        <f t="shared" si="11"/>
        <v>no</v>
      </c>
      <c r="Q29" t="str">
        <f t="shared" si="12"/>
        <v>HIGHER</v>
      </c>
      <c r="R29" t="str">
        <f t="shared" si="13"/>
        <v>Lakkalikööri</v>
      </c>
      <c r="S29">
        <f t="shared" si="14"/>
        <v>-1705.5</v>
      </c>
      <c r="V29">
        <f t="shared" si="15"/>
        <v>2224.8295251664904</v>
      </c>
      <c r="W29">
        <f t="shared" si="16"/>
        <v>4949866.416052551</v>
      </c>
    </row>
    <row r="30" spans="1:23" x14ac:dyDescent="0.2">
      <c r="A30" s="2" t="s">
        <v>4</v>
      </c>
      <c r="B30" s="2" t="s">
        <v>16</v>
      </c>
      <c r="C30" s="3">
        <v>518</v>
      </c>
      <c r="D30" s="2" t="s">
        <v>7</v>
      </c>
      <c r="E30" s="10">
        <f t="shared" si="0"/>
        <v>2036.3403488372087</v>
      </c>
      <c r="F30" s="1">
        <f t="shared" si="1"/>
        <v>1328.4</v>
      </c>
      <c r="G30" s="1">
        <f t="shared" si="2"/>
        <v>1233.8</v>
      </c>
      <c r="H30" s="1">
        <f t="shared" si="3"/>
        <v>525375.80999999982</v>
      </c>
      <c r="I30">
        <f t="shared" si="4"/>
        <v>505817.63999999978</v>
      </c>
      <c r="J30">
        <f t="shared" si="5"/>
        <v>4456.32</v>
      </c>
      <c r="K30">
        <f t="shared" si="6"/>
        <v>258</v>
      </c>
      <c r="L30">
        <f t="shared" si="7"/>
        <v>67</v>
      </c>
      <c r="M30">
        <f t="shared" si="8"/>
        <v>0</v>
      </c>
      <c r="N30" t="str">
        <f t="shared" si="9"/>
        <v>Lakkalikööri</v>
      </c>
      <c r="O30" t="str">
        <f t="shared" si="10"/>
        <v>Beverages</v>
      </c>
      <c r="P30" t="str">
        <f t="shared" si="11"/>
        <v>no</v>
      </c>
      <c r="Q30" t="str">
        <f t="shared" si="12"/>
        <v>HIGHER</v>
      </c>
      <c r="R30" t="str">
        <f t="shared" si="13"/>
        <v>Lakkalikööri</v>
      </c>
      <c r="S30">
        <f t="shared" si="14"/>
        <v>-518</v>
      </c>
      <c r="V30">
        <f t="shared" si="15"/>
        <v>2229.0422466432583</v>
      </c>
      <c r="W30">
        <f t="shared" si="16"/>
        <v>4968629.3373204246</v>
      </c>
    </row>
    <row r="31" spans="1:23" x14ac:dyDescent="0.2">
      <c r="A31" s="4" t="s">
        <v>4</v>
      </c>
      <c r="B31" s="4" t="s">
        <v>16</v>
      </c>
      <c r="C31" s="5">
        <v>350</v>
      </c>
      <c r="D31" s="4" t="s">
        <v>8</v>
      </c>
      <c r="E31" s="10">
        <f t="shared" si="0"/>
        <v>2042.2482879377426</v>
      </c>
      <c r="F31" s="1">
        <f t="shared" si="1"/>
        <v>1337.6</v>
      </c>
      <c r="G31" s="1">
        <f t="shared" si="2"/>
        <v>1233.8</v>
      </c>
      <c r="H31" s="1">
        <f t="shared" si="3"/>
        <v>524857.80999999982</v>
      </c>
      <c r="I31">
        <f t="shared" si="4"/>
        <v>505817.63999999978</v>
      </c>
      <c r="J31">
        <f t="shared" si="5"/>
        <v>3938.32</v>
      </c>
      <c r="K31">
        <f t="shared" si="6"/>
        <v>257</v>
      </c>
      <c r="L31">
        <f t="shared" si="7"/>
        <v>66</v>
      </c>
      <c r="M31">
        <f t="shared" si="8"/>
        <v>0</v>
      </c>
      <c r="N31" t="str">
        <f t="shared" si="9"/>
        <v>Laughing Lumberjack Lager</v>
      </c>
      <c r="O31" t="str">
        <f t="shared" si="10"/>
        <v>Beverages</v>
      </c>
      <c r="P31" t="str">
        <f t="shared" si="11"/>
        <v>no</v>
      </c>
      <c r="Q31" t="str">
        <f t="shared" si="12"/>
        <v>HIGHER</v>
      </c>
      <c r="R31" t="str">
        <f t="shared" si="13"/>
        <v>Laughing Lumberjack Lager</v>
      </c>
      <c r="S31">
        <f t="shared" si="14"/>
        <v>-350</v>
      </c>
      <c r="V31">
        <f t="shared" si="15"/>
        <v>2231.3577389885636</v>
      </c>
      <c r="W31">
        <f t="shared" si="16"/>
        <v>4978957.3593441546</v>
      </c>
    </row>
    <row r="32" spans="1:23" x14ac:dyDescent="0.2">
      <c r="A32" s="2" t="s">
        <v>4</v>
      </c>
      <c r="B32" s="2" t="s">
        <v>16</v>
      </c>
      <c r="C32" s="3">
        <v>42</v>
      </c>
      <c r="D32" s="2" t="s">
        <v>9</v>
      </c>
      <c r="E32" s="10">
        <f t="shared" si="0"/>
        <v>2048.8586328124993</v>
      </c>
      <c r="F32" s="1">
        <f t="shared" si="1"/>
        <v>1342.48</v>
      </c>
      <c r="G32" s="1">
        <f t="shared" si="2"/>
        <v>1233.8</v>
      </c>
      <c r="H32" s="1">
        <f t="shared" si="3"/>
        <v>524507.80999999982</v>
      </c>
      <c r="I32">
        <f t="shared" si="4"/>
        <v>505817.63999999978</v>
      </c>
      <c r="J32">
        <f t="shared" si="5"/>
        <v>3938.32</v>
      </c>
      <c r="K32">
        <f t="shared" si="6"/>
        <v>256</v>
      </c>
      <c r="L32">
        <f t="shared" si="7"/>
        <v>66</v>
      </c>
      <c r="M32">
        <f t="shared" si="8"/>
        <v>0</v>
      </c>
      <c r="N32" t="str">
        <f t="shared" si="9"/>
        <v>Laughing Lumberjack Lager</v>
      </c>
      <c r="O32" t="str">
        <f t="shared" si="10"/>
        <v>Beverages</v>
      </c>
      <c r="P32" t="str">
        <f t="shared" si="11"/>
        <v>no</v>
      </c>
      <c r="Q32" t="str">
        <f t="shared" si="12"/>
        <v>HIGHER</v>
      </c>
      <c r="R32" t="str">
        <f t="shared" si="13"/>
        <v>Laughing Lumberjack Lager</v>
      </c>
      <c r="S32">
        <f t="shared" si="14"/>
        <v>-42</v>
      </c>
      <c r="V32">
        <f t="shared" si="15"/>
        <v>2233.1986857583324</v>
      </c>
      <c r="W32">
        <f t="shared" si="16"/>
        <v>4987176.3700727439</v>
      </c>
    </row>
    <row r="33" spans="1:23" x14ac:dyDescent="0.2">
      <c r="A33" s="4" t="s">
        <v>4</v>
      </c>
      <c r="B33" s="4" t="s">
        <v>17</v>
      </c>
      <c r="C33" s="5">
        <v>1508.4</v>
      </c>
      <c r="D33" s="4" t="s">
        <v>6</v>
      </c>
      <c r="E33" s="10">
        <f t="shared" si="0"/>
        <v>2056.728666666666</v>
      </c>
      <c r="F33" s="1">
        <f t="shared" si="1"/>
        <v>1347.36</v>
      </c>
      <c r="G33" s="1">
        <f t="shared" si="2"/>
        <v>1233.8</v>
      </c>
      <c r="H33" s="1">
        <f t="shared" si="3"/>
        <v>524465.80999999982</v>
      </c>
      <c r="I33">
        <f t="shared" si="4"/>
        <v>505817.63999999978</v>
      </c>
      <c r="J33">
        <f t="shared" si="5"/>
        <v>3938.32</v>
      </c>
      <c r="K33">
        <f t="shared" si="6"/>
        <v>255</v>
      </c>
      <c r="L33">
        <f t="shared" si="7"/>
        <v>66</v>
      </c>
      <c r="M33">
        <f t="shared" si="8"/>
        <v>0</v>
      </c>
      <c r="N33" t="str">
        <f t="shared" si="9"/>
        <v>Laughing Lumberjack Lager</v>
      </c>
      <c r="O33" t="str">
        <f t="shared" si="10"/>
        <v>Beverages</v>
      </c>
      <c r="P33" t="str">
        <f t="shared" si="11"/>
        <v>yes</v>
      </c>
      <c r="Q33" t="str">
        <f t="shared" si="12"/>
        <v>HIGHER</v>
      </c>
      <c r="R33" t="str">
        <f t="shared" si="13"/>
        <v>Laughing Lumberjack Lager</v>
      </c>
      <c r="S33">
        <f t="shared" si="14"/>
        <v>-1508.4</v>
      </c>
      <c r="V33">
        <f t="shared" si="15"/>
        <v>2234.0272920561106</v>
      </c>
      <c r="W33">
        <f t="shared" si="16"/>
        <v>4990877.9416515585</v>
      </c>
    </row>
    <row r="34" spans="1:23" x14ac:dyDescent="0.2">
      <c r="A34" s="2" t="s">
        <v>4</v>
      </c>
      <c r="B34" s="2" t="s">
        <v>17</v>
      </c>
      <c r="C34" s="3">
        <v>384</v>
      </c>
      <c r="D34" s="2" t="s">
        <v>7</v>
      </c>
      <c r="E34" s="10">
        <f t="shared" si="0"/>
        <v>2058.8874409448813</v>
      </c>
      <c r="F34" s="1">
        <f t="shared" si="1"/>
        <v>1342.48</v>
      </c>
      <c r="G34" s="1">
        <f t="shared" si="2"/>
        <v>1233.8</v>
      </c>
      <c r="H34" s="1">
        <f t="shared" si="3"/>
        <v>522957.40999999986</v>
      </c>
      <c r="I34">
        <f t="shared" si="4"/>
        <v>504309.23999999982</v>
      </c>
      <c r="J34">
        <f t="shared" si="5"/>
        <v>3938.32</v>
      </c>
      <c r="K34">
        <f t="shared" si="6"/>
        <v>254</v>
      </c>
      <c r="L34">
        <f t="shared" si="7"/>
        <v>66</v>
      </c>
      <c r="M34">
        <f t="shared" si="8"/>
        <v>0</v>
      </c>
      <c r="N34" t="str">
        <f t="shared" si="9"/>
        <v>Outback Lager</v>
      </c>
      <c r="O34" t="str">
        <f t="shared" si="10"/>
        <v>Beverages</v>
      </c>
      <c r="P34" t="str">
        <f t="shared" si="11"/>
        <v>no</v>
      </c>
      <c r="Q34" t="str">
        <f t="shared" si="12"/>
        <v>HIGHER</v>
      </c>
      <c r="R34" t="str">
        <f t="shared" si="13"/>
        <v>Outback Lager</v>
      </c>
      <c r="S34">
        <f t="shared" si="14"/>
        <v>-384</v>
      </c>
      <c r="V34">
        <f t="shared" si="15"/>
        <v>2238.1551977640197</v>
      </c>
      <c r="W34">
        <f t="shared" si="16"/>
        <v>5009338.6892780988</v>
      </c>
    </row>
    <row r="35" spans="1:23" x14ac:dyDescent="0.2">
      <c r="A35" s="4" t="s">
        <v>4</v>
      </c>
      <c r="B35" s="4" t="s">
        <v>17</v>
      </c>
      <c r="C35" s="5">
        <v>1252.5</v>
      </c>
      <c r="D35" s="4" t="s">
        <v>8</v>
      </c>
      <c r="E35" s="10">
        <f t="shared" si="0"/>
        <v>2065.5075494071139</v>
      </c>
      <c r="F35" s="1">
        <f t="shared" si="1"/>
        <v>1347.36</v>
      </c>
      <c r="G35" s="1">
        <f t="shared" si="2"/>
        <v>1233.8</v>
      </c>
      <c r="H35" s="1">
        <f t="shared" si="3"/>
        <v>522573.40999999986</v>
      </c>
      <c r="I35">
        <f t="shared" si="4"/>
        <v>504309.23999999982</v>
      </c>
      <c r="J35">
        <f t="shared" si="5"/>
        <v>3554.32</v>
      </c>
      <c r="K35">
        <f t="shared" si="6"/>
        <v>253</v>
      </c>
      <c r="L35">
        <f t="shared" si="7"/>
        <v>65</v>
      </c>
      <c r="M35">
        <f t="shared" si="8"/>
        <v>0</v>
      </c>
      <c r="N35" t="str">
        <f t="shared" si="9"/>
        <v>Outback Lager</v>
      </c>
      <c r="O35" t="str">
        <f t="shared" si="10"/>
        <v>Beverages</v>
      </c>
      <c r="P35" t="str">
        <f t="shared" si="11"/>
        <v>no</v>
      </c>
      <c r="Q35" t="str">
        <f t="shared" si="12"/>
        <v>HIGHER</v>
      </c>
      <c r="R35" t="str">
        <f t="shared" si="13"/>
        <v>Outback Lager</v>
      </c>
      <c r="S35">
        <f t="shared" si="14"/>
        <v>-1252.5</v>
      </c>
      <c r="V35">
        <f t="shared" si="15"/>
        <v>2240.0907759700481</v>
      </c>
      <c r="W35">
        <f t="shared" si="16"/>
        <v>5018006.6845860919</v>
      </c>
    </row>
    <row r="36" spans="1:23" x14ac:dyDescent="0.2">
      <c r="A36" s="2" t="s">
        <v>4</v>
      </c>
      <c r="B36" s="2" t="s">
        <v>17</v>
      </c>
      <c r="C36" s="3">
        <v>2683.5</v>
      </c>
      <c r="D36" s="2" t="s">
        <v>9</v>
      </c>
      <c r="E36" s="10">
        <f t="shared" si="0"/>
        <v>2068.7337698412693</v>
      </c>
      <c r="F36" s="1">
        <f t="shared" si="1"/>
        <v>1352.4</v>
      </c>
      <c r="G36" s="1">
        <f t="shared" si="2"/>
        <v>1233.8</v>
      </c>
      <c r="H36" s="1">
        <f t="shared" si="3"/>
        <v>521320.90999999986</v>
      </c>
      <c r="I36">
        <f t="shared" si="4"/>
        <v>503056.73999999982</v>
      </c>
      <c r="J36">
        <f t="shared" si="5"/>
        <v>3554.32</v>
      </c>
      <c r="K36">
        <f t="shared" si="6"/>
        <v>252</v>
      </c>
      <c r="L36">
        <f t="shared" si="7"/>
        <v>65</v>
      </c>
      <c r="M36">
        <f t="shared" si="8"/>
        <v>0</v>
      </c>
      <c r="N36" t="str">
        <f t="shared" si="9"/>
        <v>Outback Lager</v>
      </c>
      <c r="O36" t="str">
        <f t="shared" si="10"/>
        <v>Beverages</v>
      </c>
      <c r="P36" t="str">
        <f t="shared" si="11"/>
        <v>no</v>
      </c>
      <c r="Q36" t="str">
        <f t="shared" si="12"/>
        <v>HIGHER</v>
      </c>
      <c r="R36" t="str">
        <f t="shared" si="13"/>
        <v>Outback Lager</v>
      </c>
      <c r="S36">
        <f t="shared" si="14"/>
        <v>-2683.5</v>
      </c>
      <c r="V36">
        <f t="shared" si="15"/>
        <v>2243.944308457234</v>
      </c>
      <c r="W36">
        <f t="shared" si="16"/>
        <v>5035286.0594576141</v>
      </c>
    </row>
    <row r="37" spans="1:23" x14ac:dyDescent="0.2">
      <c r="A37" s="4" t="s">
        <v>4</v>
      </c>
      <c r="B37" s="4" t="s">
        <v>18</v>
      </c>
      <c r="C37" s="5">
        <v>214.52</v>
      </c>
      <c r="D37" s="4" t="s">
        <v>6</v>
      </c>
      <c r="E37" s="10">
        <f t="shared" si="0"/>
        <v>2066.2845019920314</v>
      </c>
      <c r="F37" s="1">
        <f t="shared" si="1"/>
        <v>1347.36</v>
      </c>
      <c r="G37" s="1">
        <f t="shared" si="2"/>
        <v>1233.8</v>
      </c>
      <c r="H37" s="1">
        <f t="shared" si="3"/>
        <v>518637.40999999986</v>
      </c>
      <c r="I37">
        <f t="shared" si="4"/>
        <v>500373.23999999976</v>
      </c>
      <c r="J37">
        <f t="shared" si="5"/>
        <v>3554.32</v>
      </c>
      <c r="K37">
        <f t="shared" si="6"/>
        <v>251</v>
      </c>
      <c r="L37">
        <f t="shared" si="7"/>
        <v>65</v>
      </c>
      <c r="M37">
        <f t="shared" si="8"/>
        <v>0</v>
      </c>
      <c r="N37" t="str">
        <f t="shared" si="9"/>
        <v>Outback Lager</v>
      </c>
      <c r="O37" t="str">
        <f t="shared" si="10"/>
        <v>Beverages</v>
      </c>
      <c r="P37" t="str">
        <f t="shared" si="11"/>
        <v>yes</v>
      </c>
      <c r="Q37" t="str">
        <f t="shared" si="12"/>
        <v>HIGHER</v>
      </c>
      <c r="R37" t="str">
        <f t="shared" si="13"/>
        <v>Outback Lager</v>
      </c>
      <c r="S37">
        <f t="shared" si="14"/>
        <v>-214.52</v>
      </c>
      <c r="V37">
        <f t="shared" si="15"/>
        <v>2248.0736718394219</v>
      </c>
      <c r="W37">
        <f t="shared" si="16"/>
        <v>5053835.2340175817</v>
      </c>
    </row>
    <row r="38" spans="1:23" x14ac:dyDescent="0.2">
      <c r="A38" s="2" t="s">
        <v>4</v>
      </c>
      <c r="B38" s="2" t="s">
        <v>18</v>
      </c>
      <c r="C38" s="3">
        <v>1508.92</v>
      </c>
      <c r="D38" s="2" t="s">
        <v>7</v>
      </c>
      <c r="E38" s="10">
        <f t="shared" si="0"/>
        <v>2073.6915599999993</v>
      </c>
      <c r="F38" s="1">
        <f t="shared" si="1"/>
        <v>1352.4</v>
      </c>
      <c r="G38" s="1">
        <f t="shared" si="2"/>
        <v>1233.8</v>
      </c>
      <c r="H38" s="1">
        <f t="shared" si="3"/>
        <v>518422.88999999984</v>
      </c>
      <c r="I38">
        <f t="shared" si="4"/>
        <v>500373.23999999976</v>
      </c>
      <c r="J38">
        <f t="shared" si="5"/>
        <v>3554.32</v>
      </c>
      <c r="K38">
        <f t="shared" si="6"/>
        <v>250</v>
      </c>
      <c r="L38">
        <f t="shared" si="7"/>
        <v>65</v>
      </c>
      <c r="M38">
        <f t="shared" si="8"/>
        <v>0</v>
      </c>
      <c r="N38" t="str">
        <f t="shared" si="9"/>
        <v>Rhönbräu Klosterbier</v>
      </c>
      <c r="O38" t="str">
        <f t="shared" si="10"/>
        <v>Beverages</v>
      </c>
      <c r="P38" t="str">
        <f t="shared" si="11"/>
        <v>no</v>
      </c>
      <c r="Q38" t="str">
        <f t="shared" si="12"/>
        <v>HIGHER</v>
      </c>
      <c r="R38" t="str">
        <f t="shared" si="13"/>
        <v>Rhönbräu Klosterbier</v>
      </c>
      <c r="S38">
        <f t="shared" si="14"/>
        <v>-1508.92</v>
      </c>
      <c r="V38">
        <f t="shared" si="15"/>
        <v>2249.5065199643163</v>
      </c>
      <c r="W38">
        <f t="shared" si="16"/>
        <v>5060279.5833619684</v>
      </c>
    </row>
    <row r="39" spans="1:23" x14ac:dyDescent="0.2">
      <c r="A39" s="4" t="s">
        <v>4</v>
      </c>
      <c r="B39" s="4" t="s">
        <v>18</v>
      </c>
      <c r="C39" s="5">
        <v>1233.8</v>
      </c>
      <c r="D39" s="4" t="s">
        <v>8</v>
      </c>
      <c r="E39" s="10">
        <f t="shared" si="0"/>
        <v>2075.9597188755015</v>
      </c>
      <c r="F39" s="1">
        <f t="shared" si="1"/>
        <v>1347.36</v>
      </c>
      <c r="G39" s="1">
        <f t="shared" si="2"/>
        <v>1233.8</v>
      </c>
      <c r="H39" s="1">
        <f t="shared" si="3"/>
        <v>516913.96999999991</v>
      </c>
      <c r="I39">
        <f t="shared" si="4"/>
        <v>498864.31999999983</v>
      </c>
      <c r="J39">
        <f t="shared" si="5"/>
        <v>2045.4</v>
      </c>
      <c r="K39">
        <f t="shared" si="6"/>
        <v>249</v>
      </c>
      <c r="L39">
        <f t="shared" si="7"/>
        <v>64</v>
      </c>
      <c r="M39">
        <f t="shared" si="8"/>
        <v>0</v>
      </c>
      <c r="N39" t="str">
        <f t="shared" si="9"/>
        <v>Rhönbräu Klosterbier</v>
      </c>
      <c r="O39" t="str">
        <f t="shared" si="10"/>
        <v>Beverages</v>
      </c>
      <c r="P39" t="str">
        <f t="shared" si="11"/>
        <v>no</v>
      </c>
      <c r="Q39" t="str">
        <f t="shared" si="12"/>
        <v>HIGHER</v>
      </c>
      <c r="R39" t="str">
        <f t="shared" si="13"/>
        <v>Rhönbräu Klosterbier</v>
      </c>
      <c r="S39">
        <f t="shared" si="14"/>
        <v>-1233.8</v>
      </c>
      <c r="V39">
        <f t="shared" si="15"/>
        <v>2253.7337587115626</v>
      </c>
      <c r="W39">
        <f t="shared" si="16"/>
        <v>5079315.8551561469</v>
      </c>
    </row>
    <row r="40" spans="1:23" x14ac:dyDescent="0.2">
      <c r="A40" s="2" t="s">
        <v>4</v>
      </c>
      <c r="B40" s="2" t="s">
        <v>18</v>
      </c>
      <c r="C40" s="3">
        <v>1233.8</v>
      </c>
      <c r="D40" s="2" t="s">
        <v>9</v>
      </c>
      <c r="E40" s="10">
        <f t="shared" si="0"/>
        <v>2079.3555241935478</v>
      </c>
      <c r="F40" s="1">
        <f t="shared" si="1"/>
        <v>1352.4</v>
      </c>
      <c r="G40" s="1" t="e">
        <f t="shared" si="2"/>
        <v>#N/A</v>
      </c>
      <c r="H40" s="1">
        <f t="shared" si="3"/>
        <v>515680.16999999987</v>
      </c>
      <c r="I40">
        <f t="shared" si="4"/>
        <v>497630.51999999979</v>
      </c>
      <c r="J40">
        <f t="shared" si="5"/>
        <v>2045.4</v>
      </c>
      <c r="K40">
        <f t="shared" si="6"/>
        <v>248</v>
      </c>
      <c r="L40">
        <f t="shared" si="7"/>
        <v>64</v>
      </c>
      <c r="M40">
        <f t="shared" si="8"/>
        <v>0</v>
      </c>
      <c r="N40" t="str">
        <f t="shared" si="9"/>
        <v>Rhönbräu Klosterbier</v>
      </c>
      <c r="O40" t="str">
        <f t="shared" si="10"/>
        <v>Beverages</v>
      </c>
      <c r="P40" t="str">
        <f t="shared" si="11"/>
        <v>no</v>
      </c>
      <c r="Q40" t="e">
        <f t="shared" si="12"/>
        <v>#N/A</v>
      </c>
      <c r="R40" t="str">
        <f t="shared" si="13"/>
        <v>Rhönbräu Klosterbier</v>
      </c>
      <c r="S40">
        <f t="shared" si="14"/>
        <v>-1233.8</v>
      </c>
      <c r="V40">
        <f t="shared" si="15"/>
        <v>2257.6371775663083</v>
      </c>
      <c r="W40">
        <f t="shared" si="16"/>
        <v>5096925.6255295658</v>
      </c>
    </row>
    <row r="41" spans="1:23" x14ac:dyDescent="0.2">
      <c r="A41" s="4" t="s">
        <v>4</v>
      </c>
      <c r="B41" s="4" t="s">
        <v>19</v>
      </c>
      <c r="C41" s="5">
        <v>179.2</v>
      </c>
      <c r="D41" s="4" t="s">
        <v>6</v>
      </c>
      <c r="E41" s="10">
        <f t="shared" si="0"/>
        <v>2082.7788259109307</v>
      </c>
      <c r="F41" s="1">
        <f t="shared" si="1"/>
        <v>1357.44</v>
      </c>
      <c r="G41" s="1" t="e">
        <f t="shared" si="2"/>
        <v>#N/A</v>
      </c>
      <c r="H41" s="1">
        <f t="shared" si="3"/>
        <v>514446.36999999988</v>
      </c>
      <c r="I41">
        <f t="shared" si="4"/>
        <v>496396.7199999998</v>
      </c>
      <c r="J41">
        <f t="shared" si="5"/>
        <v>2045.4</v>
      </c>
      <c r="K41">
        <f t="shared" si="6"/>
        <v>247</v>
      </c>
      <c r="L41">
        <f t="shared" si="7"/>
        <v>64</v>
      </c>
      <c r="M41">
        <f t="shared" si="8"/>
        <v>0</v>
      </c>
      <c r="N41" t="str">
        <f t="shared" si="9"/>
        <v>Rhönbräu Klosterbier</v>
      </c>
      <c r="O41" t="str">
        <f t="shared" si="10"/>
        <v>Beverages</v>
      </c>
      <c r="P41" t="str">
        <f t="shared" si="11"/>
        <v>yes</v>
      </c>
      <c r="Q41" t="e">
        <f t="shared" si="12"/>
        <v>#N/A</v>
      </c>
      <c r="R41" t="str">
        <f t="shared" si="13"/>
        <v>Rhönbräu Klosterbier</v>
      </c>
      <c r="S41">
        <f t="shared" si="14"/>
        <v>-179.2</v>
      </c>
      <c r="V41">
        <f t="shared" si="15"/>
        <v>2261.5602227833665</v>
      </c>
      <c r="W41">
        <f t="shared" si="16"/>
        <v>5114654.6412759507</v>
      </c>
    </row>
    <row r="42" spans="1:23" x14ac:dyDescent="0.2">
      <c r="A42" s="2" t="s">
        <v>4</v>
      </c>
      <c r="B42" s="2" t="s">
        <v>19</v>
      </c>
      <c r="C42" s="3">
        <v>1037.4000000000001</v>
      </c>
      <c r="D42" s="2" t="s">
        <v>7</v>
      </c>
      <c r="E42" s="10">
        <f t="shared" si="0"/>
        <v>2090.5169512195116</v>
      </c>
      <c r="F42" s="1">
        <f t="shared" si="1"/>
        <v>1359.12</v>
      </c>
      <c r="G42" s="1" t="e">
        <f t="shared" si="2"/>
        <v>#N/A</v>
      </c>
      <c r="H42" s="1">
        <f t="shared" si="3"/>
        <v>514267.16999999987</v>
      </c>
      <c r="I42">
        <f t="shared" si="4"/>
        <v>496396.7199999998</v>
      </c>
      <c r="J42">
        <f t="shared" si="5"/>
        <v>2045.4</v>
      </c>
      <c r="K42">
        <f t="shared" si="6"/>
        <v>246</v>
      </c>
      <c r="L42">
        <f t="shared" si="7"/>
        <v>64</v>
      </c>
      <c r="M42">
        <f t="shared" si="8"/>
        <v>0</v>
      </c>
      <c r="N42" t="str">
        <f t="shared" si="9"/>
        <v>Sasquatch Ale</v>
      </c>
      <c r="O42" t="str">
        <f t="shared" si="10"/>
        <v>Beverages</v>
      </c>
      <c r="P42" t="str">
        <f t="shared" si="11"/>
        <v>no</v>
      </c>
      <c r="Q42" t="e">
        <f t="shared" si="12"/>
        <v>#N/A</v>
      </c>
      <c r="R42" t="str">
        <f t="shared" si="13"/>
        <v>Sasquatch Ale</v>
      </c>
      <c r="S42">
        <f t="shared" si="14"/>
        <v>-1037.4000000000001</v>
      </c>
      <c r="V42">
        <f t="shared" si="15"/>
        <v>2262.8866322095278</v>
      </c>
      <c r="W42">
        <f t="shared" si="16"/>
        <v>5120655.9102325784</v>
      </c>
    </row>
    <row r="43" spans="1:23" x14ac:dyDescent="0.2">
      <c r="A43" s="4" t="s">
        <v>4</v>
      </c>
      <c r="B43" s="4" t="s">
        <v>19</v>
      </c>
      <c r="C43" s="5">
        <v>750.4</v>
      </c>
      <c r="D43" s="4" t="s">
        <v>9</v>
      </c>
      <c r="E43" s="10">
        <f t="shared" si="0"/>
        <v>2094.8153877551013</v>
      </c>
      <c r="F43" s="1">
        <f t="shared" si="1"/>
        <v>1360.8</v>
      </c>
      <c r="G43" s="1" t="e">
        <f t="shared" si="2"/>
        <v>#N/A</v>
      </c>
      <c r="H43" s="1">
        <f t="shared" si="3"/>
        <v>513229.76999999984</v>
      </c>
      <c r="I43">
        <f t="shared" si="4"/>
        <v>495359.31999999983</v>
      </c>
      <c r="J43">
        <f t="shared" si="5"/>
        <v>1008</v>
      </c>
      <c r="K43">
        <f t="shared" si="6"/>
        <v>245</v>
      </c>
      <c r="L43">
        <f t="shared" si="7"/>
        <v>63</v>
      </c>
      <c r="M43">
        <f t="shared" si="8"/>
        <v>0</v>
      </c>
      <c r="N43" t="str">
        <f t="shared" si="9"/>
        <v>Sasquatch Ale</v>
      </c>
      <c r="O43" t="str">
        <f t="shared" si="10"/>
        <v>Beverages</v>
      </c>
      <c r="P43" t="str">
        <f t="shared" si="11"/>
        <v>no</v>
      </c>
      <c r="Q43" t="e">
        <f t="shared" si="12"/>
        <v>#N/A</v>
      </c>
      <c r="R43" t="str">
        <f t="shared" si="13"/>
        <v>Sasquatch Ale</v>
      </c>
      <c r="S43">
        <f t="shared" si="14"/>
        <v>-750.4</v>
      </c>
      <c r="V43">
        <f t="shared" si="15"/>
        <v>2266.4975873944477</v>
      </c>
      <c r="W43">
        <f t="shared" si="16"/>
        <v>5137011.3136648517</v>
      </c>
    </row>
    <row r="44" spans="1:23" x14ac:dyDescent="0.2">
      <c r="A44" s="2" t="s">
        <v>4</v>
      </c>
      <c r="B44" s="2" t="s">
        <v>20</v>
      </c>
      <c r="C44" s="3">
        <v>1742.4</v>
      </c>
      <c r="D44" s="2" t="s">
        <v>6</v>
      </c>
      <c r="E44" s="10">
        <f t="shared" si="0"/>
        <v>2100.3252868852455</v>
      </c>
      <c r="F44" s="1">
        <f t="shared" si="1"/>
        <v>1377.35</v>
      </c>
      <c r="G44" s="1" t="e">
        <f t="shared" si="2"/>
        <v>#N/A</v>
      </c>
      <c r="H44" s="1">
        <f t="shared" si="3"/>
        <v>512479.36999999988</v>
      </c>
      <c r="I44">
        <f t="shared" si="4"/>
        <v>494608.91999999981</v>
      </c>
      <c r="J44">
        <f t="shared" si="5"/>
        <v>1008</v>
      </c>
      <c r="K44">
        <f t="shared" si="6"/>
        <v>244</v>
      </c>
      <c r="L44">
        <f t="shared" si="7"/>
        <v>63</v>
      </c>
      <c r="M44">
        <f t="shared" si="8"/>
        <v>0</v>
      </c>
      <c r="N44" t="str">
        <f t="shared" si="9"/>
        <v>Sasquatch Ale</v>
      </c>
      <c r="O44" t="str">
        <f t="shared" si="10"/>
        <v>Beverages</v>
      </c>
      <c r="P44" t="str">
        <f t="shared" si="11"/>
        <v>yes</v>
      </c>
      <c r="Q44" t="e">
        <f t="shared" si="12"/>
        <v>#N/A</v>
      </c>
      <c r="R44" t="str">
        <f t="shared" si="13"/>
        <v>Sasquatch Ale</v>
      </c>
      <c r="S44">
        <f t="shared" si="14"/>
        <v>-1742.4</v>
      </c>
      <c r="V44">
        <f t="shared" si="15"/>
        <v>2269.4992149275763</v>
      </c>
      <c r="W44">
        <f t="shared" si="16"/>
        <v>5150626.686556885</v>
      </c>
    </row>
    <row r="45" spans="1:23" x14ac:dyDescent="0.2">
      <c r="A45" s="4" t="s">
        <v>4</v>
      </c>
      <c r="B45" s="4" t="s">
        <v>20</v>
      </c>
      <c r="C45" s="5">
        <v>1008</v>
      </c>
      <c r="D45" s="4" t="s">
        <v>7</v>
      </c>
      <c r="E45" s="10">
        <f t="shared" si="0"/>
        <v>2101.7982304526745</v>
      </c>
      <c r="F45" s="1">
        <f t="shared" si="1"/>
        <v>1360.8</v>
      </c>
      <c r="G45" s="1" t="e">
        <f t="shared" si="2"/>
        <v>#N/A</v>
      </c>
      <c r="H45" s="1">
        <f t="shared" si="3"/>
        <v>510736.96999999986</v>
      </c>
      <c r="I45">
        <f t="shared" si="4"/>
        <v>492866.51999999979</v>
      </c>
      <c r="J45">
        <f t="shared" si="5"/>
        <v>1008</v>
      </c>
      <c r="K45">
        <f t="shared" si="6"/>
        <v>243</v>
      </c>
      <c r="L45">
        <f t="shared" si="7"/>
        <v>63</v>
      </c>
      <c r="M45">
        <f t="shared" si="8"/>
        <v>0</v>
      </c>
      <c r="N45" t="str">
        <f t="shared" si="9"/>
        <v>Steeleye Stout</v>
      </c>
      <c r="O45" t="str">
        <f t="shared" si="10"/>
        <v>Beverages</v>
      </c>
      <c r="P45" t="str">
        <f t="shared" si="11"/>
        <v>no</v>
      </c>
      <c r="Q45" t="e">
        <f t="shared" si="12"/>
        <v>#N/A</v>
      </c>
      <c r="R45" t="str">
        <f t="shared" si="13"/>
        <v>Steeleye Stout</v>
      </c>
      <c r="S45">
        <f t="shared" si="14"/>
        <v>-1008</v>
      </c>
      <c r="V45">
        <f t="shared" si="15"/>
        <v>2274.0477804655025</v>
      </c>
      <c r="W45">
        <f t="shared" si="16"/>
        <v>5171293.3078400791</v>
      </c>
    </row>
    <row r="46" spans="1:23" x14ac:dyDescent="0.2">
      <c r="A46" s="2" t="s">
        <v>4</v>
      </c>
      <c r="B46" s="2" t="s">
        <v>20</v>
      </c>
      <c r="C46" s="3">
        <v>1683</v>
      </c>
      <c r="D46" s="2" t="s">
        <v>8</v>
      </c>
      <c r="E46" s="10">
        <f t="shared" si="0"/>
        <v>2106.3180578512392</v>
      </c>
      <c r="F46" s="1">
        <f t="shared" si="1"/>
        <v>1377.35</v>
      </c>
      <c r="G46" s="1" t="e">
        <f t="shared" si="2"/>
        <v>#N/A</v>
      </c>
      <c r="H46" s="1">
        <f t="shared" si="3"/>
        <v>509728.96999999986</v>
      </c>
      <c r="I46">
        <f t="shared" si="4"/>
        <v>491858.51999999979</v>
      </c>
      <c r="J46">
        <f t="shared" si="5"/>
        <v>0</v>
      </c>
      <c r="K46">
        <f t="shared" si="6"/>
        <v>242</v>
      </c>
      <c r="L46">
        <f t="shared" si="7"/>
        <v>62</v>
      </c>
      <c r="M46">
        <f t="shared" si="8"/>
        <v>0</v>
      </c>
      <c r="N46" t="str">
        <f t="shared" si="9"/>
        <v>Steeleye Stout</v>
      </c>
      <c r="O46" t="str">
        <f t="shared" si="10"/>
        <v>Beverages</v>
      </c>
      <c r="P46" t="str">
        <f t="shared" si="11"/>
        <v>no</v>
      </c>
      <c r="Q46" t="e">
        <f t="shared" si="12"/>
        <v>#N/A</v>
      </c>
      <c r="R46" t="str">
        <f t="shared" si="13"/>
        <v>Steeleye Stout</v>
      </c>
      <c r="S46">
        <f t="shared" si="14"/>
        <v>-1683</v>
      </c>
      <c r="V46">
        <f t="shared" si="15"/>
        <v>2277.6518786681986</v>
      </c>
      <c r="W46">
        <f t="shared" si="16"/>
        <v>5187698.0804007743</v>
      </c>
    </row>
    <row r="47" spans="1:23" x14ac:dyDescent="0.2">
      <c r="A47" s="4" t="s">
        <v>4</v>
      </c>
      <c r="B47" s="4" t="s">
        <v>20</v>
      </c>
      <c r="C47" s="5">
        <v>1273.5</v>
      </c>
      <c r="D47" s="4" t="s">
        <v>9</v>
      </c>
      <c r="E47" s="10">
        <f t="shared" si="0"/>
        <v>2108.0745643153523</v>
      </c>
      <c r="F47" s="1">
        <f t="shared" si="1"/>
        <v>1360.8</v>
      </c>
      <c r="G47" s="1" t="e">
        <f t="shared" si="2"/>
        <v>#N/A</v>
      </c>
      <c r="H47" s="1">
        <f t="shared" si="3"/>
        <v>508045.96999999986</v>
      </c>
      <c r="I47">
        <f t="shared" si="4"/>
        <v>490175.51999999984</v>
      </c>
      <c r="J47">
        <f t="shared" si="5"/>
        <v>0</v>
      </c>
      <c r="K47">
        <f t="shared" si="6"/>
        <v>241</v>
      </c>
      <c r="L47">
        <f t="shared" si="7"/>
        <v>62</v>
      </c>
      <c r="M47">
        <f t="shared" si="8"/>
        <v>0</v>
      </c>
      <c r="N47" t="str">
        <f t="shared" si="9"/>
        <v>Steeleye Stout</v>
      </c>
      <c r="O47" t="str">
        <f t="shared" si="10"/>
        <v>Beverages</v>
      </c>
      <c r="P47" t="str">
        <f t="shared" si="11"/>
        <v>no</v>
      </c>
      <c r="Q47" t="e">
        <f t="shared" si="12"/>
        <v>#N/A</v>
      </c>
      <c r="R47" t="str">
        <f t="shared" si="13"/>
        <v>Steeleye Stout</v>
      </c>
      <c r="S47">
        <f t="shared" si="14"/>
        <v>-1273.5</v>
      </c>
      <c r="V47">
        <f t="shared" si="15"/>
        <v>2282.2088318900096</v>
      </c>
      <c r="W47">
        <f t="shared" si="16"/>
        <v>5208477.1523567615</v>
      </c>
    </row>
    <row r="48" spans="1:23" x14ac:dyDescent="0.2">
      <c r="A48" s="2" t="s">
        <v>21</v>
      </c>
      <c r="B48" s="2" t="s">
        <v>22</v>
      </c>
      <c r="C48" s="3">
        <v>544</v>
      </c>
      <c r="D48" s="2" t="s">
        <v>6</v>
      </c>
      <c r="E48" s="10">
        <f t="shared" si="0"/>
        <v>2111.5519583333325</v>
      </c>
      <c r="F48" s="1">
        <f t="shared" si="1"/>
        <v>1377.35</v>
      </c>
      <c r="G48" s="1" t="e">
        <f t="shared" si="2"/>
        <v>#N/A</v>
      </c>
      <c r="H48" s="1">
        <f t="shared" si="3"/>
        <v>506772.46999999986</v>
      </c>
      <c r="I48">
        <f t="shared" si="4"/>
        <v>488902.01999999984</v>
      </c>
      <c r="J48">
        <f t="shared" si="5"/>
        <v>0</v>
      </c>
      <c r="K48">
        <f t="shared" si="6"/>
        <v>240</v>
      </c>
      <c r="L48">
        <f t="shared" si="7"/>
        <v>62</v>
      </c>
      <c r="M48">
        <f t="shared" si="8"/>
        <v>0</v>
      </c>
      <c r="N48" t="str">
        <f t="shared" si="9"/>
        <v>Aniseed Syrup</v>
      </c>
      <c r="O48" t="str">
        <f t="shared" si="10"/>
        <v>Condiments</v>
      </c>
      <c r="P48" t="str">
        <f t="shared" si="11"/>
        <v>yes</v>
      </c>
      <c r="Q48" t="e">
        <f t="shared" si="12"/>
        <v>#N/A</v>
      </c>
      <c r="R48" t="str">
        <f t="shared" si="13"/>
        <v>Aniseed Syrup</v>
      </c>
      <c r="S48">
        <f t="shared" si="14"/>
        <v>-544</v>
      </c>
      <c r="V48">
        <f t="shared" si="15"/>
        <v>2286.3212599337207</v>
      </c>
      <c r="W48">
        <f t="shared" si="16"/>
        <v>5227264.9036249164</v>
      </c>
    </row>
    <row r="49" spans="1:23" x14ac:dyDescent="0.2">
      <c r="A49" s="4" t="s">
        <v>21</v>
      </c>
      <c r="B49" s="4" t="s">
        <v>22</v>
      </c>
      <c r="C49" s="5">
        <v>600</v>
      </c>
      <c r="D49" s="4" t="s">
        <v>7</v>
      </c>
      <c r="E49" s="10">
        <f t="shared" si="0"/>
        <v>2118.1107531380749</v>
      </c>
      <c r="F49" s="1">
        <f t="shared" si="1"/>
        <v>1393.9</v>
      </c>
      <c r="G49" s="1" t="e">
        <f t="shared" si="2"/>
        <v>#N/A</v>
      </c>
      <c r="H49" s="1">
        <f t="shared" si="3"/>
        <v>506228.46999999986</v>
      </c>
      <c r="I49">
        <f t="shared" si="4"/>
        <v>488902.01999999984</v>
      </c>
      <c r="J49">
        <f t="shared" si="5"/>
        <v>0</v>
      </c>
      <c r="K49">
        <f t="shared" si="6"/>
        <v>239</v>
      </c>
      <c r="L49">
        <f t="shared" si="7"/>
        <v>62</v>
      </c>
      <c r="M49">
        <f t="shared" si="8"/>
        <v>0</v>
      </c>
      <c r="N49" t="str">
        <f t="shared" si="9"/>
        <v>Aniseed Syrup</v>
      </c>
      <c r="O49" t="str">
        <f t="shared" si="10"/>
        <v>Aniseed Syrup</v>
      </c>
      <c r="P49" t="str">
        <f t="shared" si="11"/>
        <v>no</v>
      </c>
      <c r="Q49" t="e">
        <f t="shared" si="12"/>
        <v>#N/A</v>
      </c>
      <c r="R49" t="str">
        <f t="shared" si="13"/>
        <v>Aniseed Syrup</v>
      </c>
      <c r="S49">
        <f t="shared" si="14"/>
        <v>-600</v>
      </c>
      <c r="V49">
        <f t="shared" si="15"/>
        <v>2288.8451313851579</v>
      </c>
      <c r="W49">
        <f t="shared" si="16"/>
        <v>5238812.0354655404</v>
      </c>
    </row>
    <row r="50" spans="1:23" x14ac:dyDescent="0.2">
      <c r="A50" s="2" t="s">
        <v>21</v>
      </c>
      <c r="B50" s="2" t="s">
        <v>22</v>
      </c>
      <c r="C50" s="3">
        <v>140</v>
      </c>
      <c r="D50" s="2" t="s">
        <v>8</v>
      </c>
      <c r="E50" s="10">
        <f t="shared" si="0"/>
        <v>2124.4893697478988</v>
      </c>
      <c r="F50" s="1">
        <f t="shared" si="1"/>
        <v>1395.2</v>
      </c>
      <c r="G50" s="1" t="e">
        <f t="shared" si="2"/>
        <v>#N/A</v>
      </c>
      <c r="H50" s="1">
        <f t="shared" si="3"/>
        <v>505628.46999999986</v>
      </c>
      <c r="I50">
        <f t="shared" si="4"/>
        <v>488302.01999999984</v>
      </c>
      <c r="J50">
        <f t="shared" si="5"/>
        <v>0</v>
      </c>
      <c r="K50">
        <f t="shared" si="6"/>
        <v>238</v>
      </c>
      <c r="L50">
        <f t="shared" si="7"/>
        <v>61</v>
      </c>
      <c r="M50">
        <f t="shared" si="8"/>
        <v>0</v>
      </c>
      <c r="N50" t="str">
        <f t="shared" si="9"/>
        <v>Aniseed Syrup</v>
      </c>
      <c r="O50" t="str">
        <f t="shared" si="10"/>
        <v>Aniseed Syrup</v>
      </c>
      <c r="P50" t="str">
        <f t="shared" si="11"/>
        <v>no</v>
      </c>
      <c r="Q50" t="e">
        <f t="shared" si="12"/>
        <v>#N/A</v>
      </c>
      <c r="R50" t="str">
        <f t="shared" si="13"/>
        <v>Aniseed Syrup</v>
      </c>
      <c r="S50">
        <f t="shared" si="14"/>
        <v>-140</v>
      </c>
      <c r="V50">
        <f t="shared" si="15"/>
        <v>2291.5278129503977</v>
      </c>
      <c r="W50">
        <f t="shared" si="16"/>
        <v>5251099.7175252326</v>
      </c>
    </row>
    <row r="51" spans="1:23" x14ac:dyDescent="0.2">
      <c r="A51" s="4" t="s">
        <v>21</v>
      </c>
      <c r="B51" s="4" t="s">
        <v>22</v>
      </c>
      <c r="C51" s="5">
        <v>440</v>
      </c>
      <c r="D51" s="4" t="s">
        <v>9</v>
      </c>
      <c r="E51" s="10">
        <f t="shared" si="0"/>
        <v>2132.8627426160333</v>
      </c>
      <c r="F51" s="1">
        <f t="shared" si="1"/>
        <v>1396.5</v>
      </c>
      <c r="G51" s="1" t="e">
        <f t="shared" si="2"/>
        <v>#N/A</v>
      </c>
      <c r="H51" s="1">
        <f t="shared" si="3"/>
        <v>505488.46999999986</v>
      </c>
      <c r="I51">
        <f t="shared" si="4"/>
        <v>488302.01999999984</v>
      </c>
      <c r="J51">
        <f t="shared" si="5"/>
        <v>0</v>
      </c>
      <c r="K51">
        <f t="shared" si="6"/>
        <v>237</v>
      </c>
      <c r="L51">
        <f t="shared" si="7"/>
        <v>61</v>
      </c>
      <c r="M51">
        <f t="shared" si="8"/>
        <v>0</v>
      </c>
      <c r="N51" t="str">
        <f t="shared" si="9"/>
        <v>Aniseed Syrup</v>
      </c>
      <c r="O51" t="str">
        <f t="shared" si="10"/>
        <v>Aniseed Syrup</v>
      </c>
      <c r="P51" t="str">
        <f t="shared" si="11"/>
        <v>no</v>
      </c>
      <c r="Q51" t="e">
        <f t="shared" si="12"/>
        <v>#N/A</v>
      </c>
      <c r="R51" t="str">
        <f t="shared" si="13"/>
        <v>Aniseed Syrup</v>
      </c>
      <c r="S51">
        <f t="shared" si="14"/>
        <v>-440</v>
      </c>
      <c r="V51">
        <f t="shared" si="15"/>
        <v>2292.7209323419211</v>
      </c>
      <c r="W51">
        <f t="shared" si="16"/>
        <v>5256569.2735988069</v>
      </c>
    </row>
    <row r="52" spans="1:23" x14ac:dyDescent="0.2">
      <c r="A52" s="2" t="s">
        <v>21</v>
      </c>
      <c r="B52" s="2" t="s">
        <v>23</v>
      </c>
      <c r="C52" s="3">
        <v>225.28</v>
      </c>
      <c r="D52" s="2" t="s">
        <v>6</v>
      </c>
      <c r="E52" s="10">
        <f t="shared" si="0"/>
        <v>2140.035889830508</v>
      </c>
      <c r="F52" s="1">
        <f t="shared" si="1"/>
        <v>1396.65</v>
      </c>
      <c r="G52" s="1" t="e">
        <f t="shared" si="2"/>
        <v>#N/A</v>
      </c>
      <c r="H52" s="1">
        <f t="shared" si="3"/>
        <v>505048.46999999986</v>
      </c>
      <c r="I52">
        <f t="shared" si="4"/>
        <v>488302.01999999984</v>
      </c>
      <c r="J52">
        <f t="shared" si="5"/>
        <v>0</v>
      </c>
      <c r="K52">
        <f t="shared" si="6"/>
        <v>236</v>
      </c>
      <c r="L52">
        <f t="shared" si="7"/>
        <v>61</v>
      </c>
      <c r="M52">
        <f t="shared" si="8"/>
        <v>0</v>
      </c>
      <c r="N52" t="str">
        <f t="shared" si="9"/>
        <v>Aniseed Syrup</v>
      </c>
      <c r="O52" t="str">
        <f t="shared" si="10"/>
        <v>Chef Anton's Cajun Seasoning</v>
      </c>
      <c r="P52" t="str">
        <f t="shared" si="11"/>
        <v>yes</v>
      </c>
      <c r="Q52" t="e">
        <f t="shared" si="12"/>
        <v>#N/A</v>
      </c>
      <c r="R52" t="str">
        <f t="shared" si="13"/>
        <v>Aniseed Syrup</v>
      </c>
      <c r="S52">
        <f t="shared" si="14"/>
        <v>-225.28</v>
      </c>
      <c r="V52">
        <f t="shared" si="15"/>
        <v>2294.9179210830412</v>
      </c>
      <c r="W52">
        <f t="shared" si="16"/>
        <v>5266648.2645081067</v>
      </c>
    </row>
    <row r="53" spans="1:23" x14ac:dyDescent="0.2">
      <c r="A53" s="4" t="s">
        <v>21</v>
      </c>
      <c r="B53" s="4" t="s">
        <v>23</v>
      </c>
      <c r="C53" s="5">
        <v>2970</v>
      </c>
      <c r="D53" s="4" t="s">
        <v>7</v>
      </c>
      <c r="E53" s="10">
        <f t="shared" si="0"/>
        <v>2148.183787234042</v>
      </c>
      <c r="F53" s="1">
        <f t="shared" si="1"/>
        <v>1396.8</v>
      </c>
      <c r="G53" s="1" t="e">
        <f t="shared" si="2"/>
        <v>#N/A</v>
      </c>
      <c r="H53" s="1">
        <f t="shared" si="3"/>
        <v>504823.18999999989</v>
      </c>
      <c r="I53">
        <f t="shared" si="4"/>
        <v>488302.01999999984</v>
      </c>
      <c r="J53">
        <f t="shared" si="5"/>
        <v>0</v>
      </c>
      <c r="K53">
        <f t="shared" si="6"/>
        <v>235</v>
      </c>
      <c r="L53">
        <f t="shared" si="7"/>
        <v>61</v>
      </c>
      <c r="M53">
        <f t="shared" si="8"/>
        <v>0</v>
      </c>
      <c r="N53" t="str">
        <f t="shared" si="9"/>
        <v>Chef Anton's Cajun Seasoning</v>
      </c>
      <c r="O53" t="str">
        <f t="shared" si="10"/>
        <v>Chef Anton's Cajun Seasoning</v>
      </c>
      <c r="P53" t="str">
        <f t="shared" si="11"/>
        <v>no</v>
      </c>
      <c r="Q53" t="e">
        <f t="shared" si="12"/>
        <v>#N/A</v>
      </c>
      <c r="R53" t="str">
        <f t="shared" si="13"/>
        <v>Chef Anton's Cajun Seasoning</v>
      </c>
      <c r="S53">
        <f t="shared" si="14"/>
        <v>-2970</v>
      </c>
      <c r="V53">
        <f t="shared" si="15"/>
        <v>2296.3867076221136</v>
      </c>
      <c r="W53">
        <f t="shared" si="16"/>
        <v>5273391.9109435296</v>
      </c>
    </row>
    <row r="54" spans="1:23" x14ac:dyDescent="0.2">
      <c r="A54" s="2" t="s">
        <v>21</v>
      </c>
      <c r="B54" s="2" t="s">
        <v>23</v>
      </c>
      <c r="C54" s="3">
        <v>1337.6</v>
      </c>
      <c r="D54" s="2" t="s">
        <v>8</v>
      </c>
      <c r="E54" s="10">
        <f t="shared" si="0"/>
        <v>2144.6717521367518</v>
      </c>
      <c r="F54" s="1">
        <f t="shared" si="1"/>
        <v>1396.65</v>
      </c>
      <c r="G54" s="1" t="e">
        <f t="shared" si="2"/>
        <v>#N/A</v>
      </c>
      <c r="H54" s="1">
        <f t="shared" si="3"/>
        <v>501853.18999999989</v>
      </c>
      <c r="I54">
        <f t="shared" si="4"/>
        <v>485332.01999999984</v>
      </c>
      <c r="J54">
        <f t="shared" si="5"/>
        <v>0</v>
      </c>
      <c r="K54">
        <f t="shared" si="6"/>
        <v>234</v>
      </c>
      <c r="L54">
        <f t="shared" si="7"/>
        <v>60</v>
      </c>
      <c r="M54">
        <f t="shared" si="8"/>
        <v>0</v>
      </c>
      <c r="N54" t="str">
        <f t="shared" si="9"/>
        <v>Chef Anton's Cajun Seasoning</v>
      </c>
      <c r="O54" t="str">
        <f t="shared" si="10"/>
        <v>Chef Anton's Cajun Seasoning</v>
      </c>
      <c r="P54" t="str">
        <f t="shared" si="11"/>
        <v>no</v>
      </c>
      <c r="Q54" t="e">
        <f t="shared" si="12"/>
        <v>#N/A</v>
      </c>
      <c r="R54" t="str">
        <f t="shared" si="13"/>
        <v>Chef Anton's Cajun Seasoning</v>
      </c>
      <c r="S54">
        <f t="shared" si="14"/>
        <v>-1337.6</v>
      </c>
      <c r="V54">
        <f t="shared" si="15"/>
        <v>2300.6584257637046</v>
      </c>
      <c r="W54">
        <f t="shared" si="16"/>
        <v>5293029.1920375284</v>
      </c>
    </row>
    <row r="55" spans="1:23" x14ac:dyDescent="0.2">
      <c r="A55" s="4" t="s">
        <v>21</v>
      </c>
      <c r="B55" s="4" t="s">
        <v>23</v>
      </c>
      <c r="C55" s="5">
        <v>682</v>
      </c>
      <c r="D55" s="4" t="s">
        <v>9</v>
      </c>
      <c r="E55" s="10">
        <f t="shared" si="0"/>
        <v>2148.1355793991411</v>
      </c>
      <c r="F55" s="1">
        <f t="shared" si="1"/>
        <v>1396.8</v>
      </c>
      <c r="G55" s="1" t="e">
        <f t="shared" si="2"/>
        <v>#N/A</v>
      </c>
      <c r="H55" s="1">
        <f t="shared" si="3"/>
        <v>500515.58999999991</v>
      </c>
      <c r="I55">
        <f t="shared" si="4"/>
        <v>483994.41999999987</v>
      </c>
      <c r="J55">
        <f t="shared" si="5"/>
        <v>0</v>
      </c>
      <c r="K55">
        <f t="shared" si="6"/>
        <v>233</v>
      </c>
      <c r="L55">
        <f t="shared" si="7"/>
        <v>60</v>
      </c>
      <c r="M55">
        <f t="shared" si="8"/>
        <v>0</v>
      </c>
      <c r="N55" t="str">
        <f t="shared" si="9"/>
        <v>Chef Anton's Cajun Seasoning</v>
      </c>
      <c r="O55" t="str">
        <f t="shared" si="10"/>
        <v>Chef Anton's Cajun Seasoning</v>
      </c>
      <c r="P55" t="str">
        <f t="shared" si="11"/>
        <v>no</v>
      </c>
      <c r="Q55" t="e">
        <f t="shared" si="12"/>
        <v>#N/A</v>
      </c>
      <c r="R55" t="str">
        <f t="shared" si="13"/>
        <v>Chef Anton's Cajun Seasoning</v>
      </c>
      <c r="S55">
        <f t="shared" si="14"/>
        <v>-682</v>
      </c>
      <c r="V55">
        <f t="shared" si="15"/>
        <v>2304.9812364280988</v>
      </c>
      <c r="W55">
        <f t="shared" si="16"/>
        <v>5312938.5002856078</v>
      </c>
    </row>
    <row r="56" spans="1:23" x14ac:dyDescent="0.2">
      <c r="A56" s="2" t="s">
        <v>21</v>
      </c>
      <c r="B56" s="2" t="s">
        <v>24</v>
      </c>
      <c r="C56" s="3">
        <v>288.22000000000003</v>
      </c>
      <c r="D56" s="2" t="s">
        <v>8</v>
      </c>
      <c r="E56" s="10">
        <f t="shared" si="0"/>
        <v>2154.4551293103445</v>
      </c>
      <c r="F56" s="1">
        <f t="shared" si="1"/>
        <v>1404.3600000000001</v>
      </c>
      <c r="G56" s="1" t="e">
        <f t="shared" si="2"/>
        <v>#N/A</v>
      </c>
      <c r="H56" s="1">
        <f t="shared" si="3"/>
        <v>499833.58999999991</v>
      </c>
      <c r="I56">
        <f t="shared" si="4"/>
        <v>483312.41999999987</v>
      </c>
      <c r="J56">
        <f t="shared" si="5"/>
        <v>0</v>
      </c>
      <c r="K56">
        <f t="shared" si="6"/>
        <v>232</v>
      </c>
      <c r="L56">
        <f t="shared" si="7"/>
        <v>60</v>
      </c>
      <c r="M56">
        <f t="shared" si="8"/>
        <v>0</v>
      </c>
      <c r="N56" t="str">
        <f t="shared" si="9"/>
        <v>Chef Anton's Cajun Seasoning</v>
      </c>
      <c r="O56" t="str">
        <f t="shared" si="10"/>
        <v>Chef Anton's Gumbo Mix</v>
      </c>
      <c r="P56" t="str">
        <f t="shared" si="11"/>
        <v>no</v>
      </c>
      <c r="Q56" t="e">
        <f t="shared" si="12"/>
        <v>#N/A</v>
      </c>
      <c r="R56" t="str">
        <f t="shared" si="13"/>
        <v>Chef Anton's Cajun Seasoning</v>
      </c>
      <c r="S56">
        <f t="shared" si="14"/>
        <v>-288.22000000000003</v>
      </c>
      <c r="V56">
        <f t="shared" si="15"/>
        <v>2307.9284745389996</v>
      </c>
      <c r="W56">
        <f t="shared" si="16"/>
        <v>5326533.8435879136</v>
      </c>
    </row>
    <row r="57" spans="1:23" x14ac:dyDescent="0.2">
      <c r="A57" s="4" t="s">
        <v>21</v>
      </c>
      <c r="B57" s="4" t="s">
        <v>24</v>
      </c>
      <c r="C57" s="5">
        <v>85.4</v>
      </c>
      <c r="D57" s="4" t="s">
        <v>9</v>
      </c>
      <c r="E57" s="10">
        <f t="shared" si="0"/>
        <v>2162.5340692640689</v>
      </c>
      <c r="F57" s="1">
        <f t="shared" si="1"/>
        <v>1411.92</v>
      </c>
      <c r="G57" s="1" t="e">
        <f t="shared" si="2"/>
        <v>#N/A</v>
      </c>
      <c r="H57" s="1">
        <f t="shared" si="3"/>
        <v>499545.36999999988</v>
      </c>
      <c r="I57">
        <f t="shared" si="4"/>
        <v>483312.41999999987</v>
      </c>
      <c r="J57">
        <f t="shared" si="5"/>
        <v>0</v>
      </c>
      <c r="K57">
        <f t="shared" si="6"/>
        <v>231</v>
      </c>
      <c r="L57">
        <f t="shared" si="7"/>
        <v>60</v>
      </c>
      <c r="M57">
        <f t="shared" si="8"/>
        <v>0</v>
      </c>
      <c r="N57" t="str">
        <f t="shared" si="9"/>
        <v>Chef Anton's Gumbo Mix</v>
      </c>
      <c r="O57" t="str">
        <f t="shared" si="10"/>
        <v>Chef Anton's Gumbo Mix</v>
      </c>
      <c r="P57" t="str">
        <f t="shared" si="11"/>
        <v>no</v>
      </c>
      <c r="Q57" t="e">
        <f t="shared" si="12"/>
        <v>#N/A</v>
      </c>
      <c r="R57" t="str">
        <f t="shared" si="13"/>
        <v>Chef Anton's Gumbo Mix</v>
      </c>
      <c r="S57">
        <f t="shared" si="14"/>
        <v>-85.4</v>
      </c>
      <c r="V57">
        <f t="shared" si="15"/>
        <v>2309.6428210516424</v>
      </c>
      <c r="W57">
        <f t="shared" si="16"/>
        <v>5334449.9608353889</v>
      </c>
    </row>
    <row r="58" spans="1:23" x14ac:dyDescent="0.2">
      <c r="A58" s="2" t="s">
        <v>21</v>
      </c>
      <c r="B58" s="2" t="s">
        <v>25</v>
      </c>
      <c r="C58" s="3">
        <v>176.7</v>
      </c>
      <c r="D58" s="2" t="s">
        <v>7</v>
      </c>
      <c r="E58" s="10">
        <f t="shared" si="0"/>
        <v>2171.5650869565211</v>
      </c>
      <c r="F58" s="1">
        <f t="shared" si="1"/>
        <v>1414.96</v>
      </c>
      <c r="G58" s="1" t="e">
        <f t="shared" si="2"/>
        <v>#N/A</v>
      </c>
      <c r="H58" s="1">
        <f t="shared" si="3"/>
        <v>499459.96999999986</v>
      </c>
      <c r="I58">
        <f t="shared" si="4"/>
        <v>483312.41999999987</v>
      </c>
      <c r="J58">
        <f t="shared" si="5"/>
        <v>0</v>
      </c>
      <c r="K58">
        <f t="shared" si="6"/>
        <v>230</v>
      </c>
      <c r="L58">
        <f t="shared" si="7"/>
        <v>60</v>
      </c>
      <c r="M58">
        <f t="shared" si="8"/>
        <v>0</v>
      </c>
      <c r="N58" t="str">
        <f t="shared" si="9"/>
        <v>Chef Anton's Gumbo Mix</v>
      </c>
      <c r="O58" t="str">
        <f t="shared" si="10"/>
        <v>Genen Shouyu</v>
      </c>
      <c r="P58" t="str">
        <f t="shared" si="11"/>
        <v>no</v>
      </c>
      <c r="Q58" t="e">
        <f t="shared" si="12"/>
        <v>#N/A</v>
      </c>
      <c r="R58" t="str">
        <f t="shared" si="13"/>
        <v>Chef Anton's Gumbo Mix</v>
      </c>
      <c r="S58">
        <f t="shared" si="14"/>
        <v>-176.7</v>
      </c>
      <c r="V58">
        <f t="shared" si="15"/>
        <v>2310.5849968622651</v>
      </c>
      <c r="W58">
        <f t="shared" si="16"/>
        <v>5338803.0277249934</v>
      </c>
    </row>
    <row r="59" spans="1:23" x14ac:dyDescent="0.2">
      <c r="A59" s="4" t="s">
        <v>21</v>
      </c>
      <c r="B59" s="4" t="s">
        <v>25</v>
      </c>
      <c r="C59" s="5">
        <v>1298.1199999999999</v>
      </c>
      <c r="D59" s="4" t="s">
        <v>8</v>
      </c>
      <c r="E59" s="10">
        <f t="shared" si="0"/>
        <v>2180.2762882096067</v>
      </c>
      <c r="F59" s="1">
        <f t="shared" si="1"/>
        <v>1418</v>
      </c>
      <c r="G59" s="1" t="e">
        <f t="shared" si="2"/>
        <v>#N/A</v>
      </c>
      <c r="H59" s="1">
        <f t="shared" si="3"/>
        <v>499283.2699999999</v>
      </c>
      <c r="I59">
        <f t="shared" si="4"/>
        <v>483312.41999999987</v>
      </c>
      <c r="J59">
        <f t="shared" si="5"/>
        <v>0</v>
      </c>
      <c r="K59">
        <f t="shared" si="6"/>
        <v>229</v>
      </c>
      <c r="L59">
        <f t="shared" si="7"/>
        <v>59</v>
      </c>
      <c r="M59">
        <f t="shared" si="8"/>
        <v>0</v>
      </c>
      <c r="N59" t="str">
        <f t="shared" si="9"/>
        <v>Genen Shouyu</v>
      </c>
      <c r="O59" t="str">
        <f t="shared" si="10"/>
        <v>Genen Shouyu</v>
      </c>
      <c r="P59" t="str">
        <f t="shared" si="11"/>
        <v>no</v>
      </c>
      <c r="Q59" t="e">
        <f t="shared" si="12"/>
        <v>#N/A</v>
      </c>
      <c r="R59" t="str">
        <f t="shared" si="13"/>
        <v>Genen Shouyu</v>
      </c>
      <c r="S59">
        <f t="shared" si="14"/>
        <v>-1298.1199999999999</v>
      </c>
      <c r="V59">
        <f t="shared" si="15"/>
        <v>2311.8527249355443</v>
      </c>
      <c r="W59">
        <f t="shared" si="16"/>
        <v>5344663.0217919005</v>
      </c>
    </row>
    <row r="60" spans="1:23" x14ac:dyDescent="0.2">
      <c r="A60" s="2" t="s">
        <v>21</v>
      </c>
      <c r="B60" s="2" t="s">
        <v>26</v>
      </c>
      <c r="C60" s="3">
        <v>1750</v>
      </c>
      <c r="D60" s="2" t="s">
        <v>8</v>
      </c>
      <c r="E60" s="10">
        <f t="shared" si="0"/>
        <v>2184.1453947368418</v>
      </c>
      <c r="F60" s="1">
        <f t="shared" si="1"/>
        <v>1426</v>
      </c>
      <c r="G60" s="1" t="e">
        <f t="shared" si="2"/>
        <v>#N/A</v>
      </c>
      <c r="H60" s="1">
        <f t="shared" si="3"/>
        <v>497985.14999999991</v>
      </c>
      <c r="I60">
        <f t="shared" si="4"/>
        <v>482014.29999999987</v>
      </c>
      <c r="J60">
        <f t="shared" si="5"/>
        <v>0</v>
      </c>
      <c r="K60">
        <f t="shared" si="6"/>
        <v>228</v>
      </c>
      <c r="L60">
        <f t="shared" si="7"/>
        <v>59</v>
      </c>
      <c r="M60">
        <f t="shared" si="8"/>
        <v>0</v>
      </c>
      <c r="N60" t="str">
        <f t="shared" si="9"/>
        <v>Genen Shouyu</v>
      </c>
      <c r="O60" t="str">
        <f t="shared" si="10"/>
        <v>Grandma's Boysenberry Spread</v>
      </c>
      <c r="P60" t="str">
        <f t="shared" si="11"/>
        <v>no</v>
      </c>
      <c r="Q60" t="e">
        <f t="shared" si="12"/>
        <v>#N/A</v>
      </c>
      <c r="R60" t="str">
        <f t="shared" si="13"/>
        <v>Genen Shouyu</v>
      </c>
      <c r="S60">
        <f t="shared" si="14"/>
        <v>-1750</v>
      </c>
      <c r="V60">
        <f t="shared" si="15"/>
        <v>2316.1771088661094</v>
      </c>
      <c r="W60">
        <f t="shared" si="16"/>
        <v>5364676.399635369</v>
      </c>
    </row>
    <row r="61" spans="1:23" x14ac:dyDescent="0.2">
      <c r="A61" s="4" t="s">
        <v>21</v>
      </c>
      <c r="B61" s="4" t="s">
        <v>26</v>
      </c>
      <c r="C61" s="5">
        <v>750</v>
      </c>
      <c r="D61" s="4" t="s">
        <v>9</v>
      </c>
      <c r="E61" s="10">
        <f t="shared" si="0"/>
        <v>2186.057929515418</v>
      </c>
      <c r="F61" s="1">
        <f t="shared" si="1"/>
        <v>1418</v>
      </c>
      <c r="G61" s="1" t="e">
        <f t="shared" si="2"/>
        <v>#N/A</v>
      </c>
      <c r="H61" s="1">
        <f t="shared" si="3"/>
        <v>496235.14999999991</v>
      </c>
      <c r="I61">
        <f t="shared" si="4"/>
        <v>480264.29999999987</v>
      </c>
      <c r="J61">
        <f t="shared" si="5"/>
        <v>0</v>
      </c>
      <c r="K61">
        <f t="shared" si="6"/>
        <v>227</v>
      </c>
      <c r="L61">
        <f t="shared" si="7"/>
        <v>59</v>
      </c>
      <c r="M61">
        <f t="shared" si="8"/>
        <v>0</v>
      </c>
      <c r="N61" t="str">
        <f t="shared" si="9"/>
        <v>Grandma's Boysenberry Spread</v>
      </c>
      <c r="O61" t="str">
        <f t="shared" si="10"/>
        <v>Grandma's Boysenberry Spread</v>
      </c>
      <c r="P61" t="str">
        <f t="shared" si="11"/>
        <v>no</v>
      </c>
      <c r="Q61" t="e">
        <f t="shared" si="12"/>
        <v>#N/A</v>
      </c>
      <c r="R61" t="str">
        <f t="shared" si="13"/>
        <v>Grandma's Boysenberry Spread</v>
      </c>
      <c r="S61">
        <f t="shared" si="14"/>
        <v>-750</v>
      </c>
      <c r="V61">
        <f t="shared" si="15"/>
        <v>2321.0935697125415</v>
      </c>
      <c r="W61">
        <f t="shared" si="16"/>
        <v>5387475.3593609091</v>
      </c>
    </row>
    <row r="62" spans="1:23" x14ac:dyDescent="0.2">
      <c r="A62" s="2" t="s">
        <v>21</v>
      </c>
      <c r="B62" s="2" t="s">
        <v>27</v>
      </c>
      <c r="C62" s="3">
        <v>1994.85</v>
      </c>
      <c r="D62" s="2" t="s">
        <v>6</v>
      </c>
      <c r="E62" s="10">
        <f t="shared" si="0"/>
        <v>2192.4121681415927</v>
      </c>
      <c r="F62" s="1">
        <f t="shared" si="1"/>
        <v>1426</v>
      </c>
      <c r="G62" s="1" t="e">
        <f t="shared" si="2"/>
        <v>#N/A</v>
      </c>
      <c r="H62" s="1">
        <f t="shared" si="3"/>
        <v>495485.14999999991</v>
      </c>
      <c r="I62">
        <f t="shared" si="4"/>
        <v>479514.29999999987</v>
      </c>
      <c r="J62">
        <f t="shared" si="5"/>
        <v>0</v>
      </c>
      <c r="K62">
        <f t="shared" si="6"/>
        <v>226</v>
      </c>
      <c r="L62">
        <f t="shared" si="7"/>
        <v>59</v>
      </c>
      <c r="M62">
        <f t="shared" si="8"/>
        <v>0</v>
      </c>
      <c r="N62" t="str">
        <f t="shared" si="9"/>
        <v>Grandma's Boysenberry Spread</v>
      </c>
      <c r="O62" t="str">
        <f t="shared" si="10"/>
        <v>Gula Malacca</v>
      </c>
      <c r="P62" t="str">
        <f t="shared" si="11"/>
        <v>yes</v>
      </c>
      <c r="Q62" t="e">
        <f t="shared" si="12"/>
        <v>#N/A</v>
      </c>
      <c r="R62" t="str">
        <f t="shared" si="13"/>
        <v>Grandma's Boysenberry Spread</v>
      </c>
      <c r="S62">
        <f t="shared" si="14"/>
        <v>-1994.85</v>
      </c>
      <c r="V62">
        <f t="shared" si="15"/>
        <v>2324.2522055046188</v>
      </c>
      <c r="W62">
        <f t="shared" si="16"/>
        <v>5402148.3147930857</v>
      </c>
    </row>
    <row r="63" spans="1:23" x14ac:dyDescent="0.2">
      <c r="A63" s="4" t="s">
        <v>21</v>
      </c>
      <c r="B63" s="4" t="s">
        <v>27</v>
      </c>
      <c r="C63" s="5">
        <v>1753.62</v>
      </c>
      <c r="D63" s="4" t="s">
        <v>7</v>
      </c>
      <c r="E63" s="10">
        <f t="shared" si="0"/>
        <v>2193.2902222222219</v>
      </c>
      <c r="F63" s="1">
        <f t="shared" si="1"/>
        <v>1418</v>
      </c>
      <c r="G63" s="1" t="e">
        <f t="shared" si="2"/>
        <v>#N/A</v>
      </c>
      <c r="H63" s="1">
        <f t="shared" si="3"/>
        <v>493490.29999999993</v>
      </c>
      <c r="I63">
        <f t="shared" si="4"/>
        <v>477519.4499999999</v>
      </c>
      <c r="J63">
        <f t="shared" si="5"/>
        <v>0</v>
      </c>
      <c r="K63">
        <f t="shared" si="6"/>
        <v>225</v>
      </c>
      <c r="L63">
        <f t="shared" si="7"/>
        <v>59</v>
      </c>
      <c r="M63">
        <f t="shared" si="8"/>
        <v>0</v>
      </c>
      <c r="N63" t="str">
        <f t="shared" si="9"/>
        <v>Gula Malacca</v>
      </c>
      <c r="O63" t="str">
        <f t="shared" si="10"/>
        <v>Gula Malacca</v>
      </c>
      <c r="P63" t="str">
        <f t="shared" si="11"/>
        <v>no</v>
      </c>
      <c r="Q63" t="e">
        <f t="shared" si="12"/>
        <v>#N/A</v>
      </c>
      <c r="R63" t="str">
        <f t="shared" si="13"/>
        <v>Gula Malacca</v>
      </c>
      <c r="S63">
        <f t="shared" si="14"/>
        <v>-1753.62</v>
      </c>
      <c r="V63">
        <f t="shared" si="15"/>
        <v>2329.3740836567981</v>
      </c>
      <c r="W63">
        <f t="shared" si="16"/>
        <v>5425983.6216119481</v>
      </c>
    </row>
    <row r="64" spans="1:23" x14ac:dyDescent="0.2">
      <c r="A64" s="2" t="s">
        <v>21</v>
      </c>
      <c r="B64" s="2" t="s">
        <v>27</v>
      </c>
      <c r="C64" s="3">
        <v>1093.0899999999999</v>
      </c>
      <c r="D64" s="2" t="s">
        <v>8</v>
      </c>
      <c r="E64" s="10">
        <f t="shared" si="0"/>
        <v>2195.2530357142855</v>
      </c>
      <c r="F64" s="1">
        <f t="shared" si="1"/>
        <v>1414.96</v>
      </c>
      <c r="G64" s="1" t="e">
        <f t="shared" si="2"/>
        <v>#N/A</v>
      </c>
      <c r="H64" s="1">
        <f t="shared" si="3"/>
        <v>491736.67999999993</v>
      </c>
      <c r="I64">
        <f t="shared" si="4"/>
        <v>475765.8299999999</v>
      </c>
      <c r="J64">
        <f t="shared" si="5"/>
        <v>0</v>
      </c>
      <c r="K64">
        <f t="shared" si="6"/>
        <v>224</v>
      </c>
      <c r="L64">
        <f t="shared" si="7"/>
        <v>58</v>
      </c>
      <c r="M64">
        <f t="shared" si="8"/>
        <v>0</v>
      </c>
      <c r="N64" t="str">
        <f t="shared" si="9"/>
        <v>Gula Malacca</v>
      </c>
      <c r="O64" t="str">
        <f t="shared" si="10"/>
        <v>Gula Malacca</v>
      </c>
      <c r="P64" t="str">
        <f t="shared" si="11"/>
        <v>no</v>
      </c>
      <c r="Q64" t="e">
        <f t="shared" si="12"/>
        <v>#N/A</v>
      </c>
      <c r="R64" t="str">
        <f t="shared" si="13"/>
        <v>Gula Malacca</v>
      </c>
      <c r="S64">
        <f t="shared" si="14"/>
        <v>-1093.0899999999999</v>
      </c>
      <c r="V64">
        <f t="shared" si="15"/>
        <v>2334.382127994219</v>
      </c>
      <c r="W64">
        <f t="shared" si="16"/>
        <v>5449339.9194988189</v>
      </c>
    </row>
    <row r="65" spans="1:23" x14ac:dyDescent="0.2">
      <c r="A65" s="4" t="s">
        <v>21</v>
      </c>
      <c r="B65" s="4" t="s">
        <v>27</v>
      </c>
      <c r="C65" s="5">
        <v>1701.87</v>
      </c>
      <c r="D65" s="4" t="s">
        <v>9</v>
      </c>
      <c r="E65" s="10">
        <f t="shared" si="0"/>
        <v>2200.1954708520179</v>
      </c>
      <c r="F65" s="1">
        <f t="shared" si="1"/>
        <v>1418</v>
      </c>
      <c r="G65" s="1" t="e">
        <f t="shared" si="2"/>
        <v>#N/A</v>
      </c>
      <c r="H65" s="1">
        <f t="shared" si="3"/>
        <v>490643.58999999997</v>
      </c>
      <c r="I65">
        <f t="shared" si="4"/>
        <v>474672.73999999987</v>
      </c>
      <c r="J65">
        <f t="shared" si="5"/>
        <v>0</v>
      </c>
      <c r="K65">
        <f t="shared" si="6"/>
        <v>223</v>
      </c>
      <c r="L65">
        <f t="shared" si="7"/>
        <v>58</v>
      </c>
      <c r="M65">
        <f t="shared" si="8"/>
        <v>0</v>
      </c>
      <c r="N65" t="str">
        <f t="shared" si="9"/>
        <v>Gula Malacca</v>
      </c>
      <c r="O65" t="str">
        <f t="shared" si="10"/>
        <v>Gula Malacca</v>
      </c>
      <c r="P65" t="str">
        <f t="shared" si="11"/>
        <v>no</v>
      </c>
      <c r="Q65" t="e">
        <f t="shared" si="12"/>
        <v>#N/A</v>
      </c>
      <c r="R65" t="str">
        <f t="shared" si="13"/>
        <v>Gula Malacca</v>
      </c>
      <c r="S65">
        <f t="shared" si="14"/>
        <v>-1701.87</v>
      </c>
      <c r="V65">
        <f t="shared" si="15"/>
        <v>2338.4406394859939</v>
      </c>
      <c r="W65">
        <f t="shared" si="16"/>
        <v>5468304.6243996639</v>
      </c>
    </row>
    <row r="66" spans="1:23" x14ac:dyDescent="0.2">
      <c r="A66" s="2" t="s">
        <v>21</v>
      </c>
      <c r="B66" s="2" t="s">
        <v>28</v>
      </c>
      <c r="C66" s="3">
        <v>1347.36</v>
      </c>
      <c r="D66" s="2" t="s">
        <v>6</v>
      </c>
      <c r="E66" s="10">
        <f t="shared" si="0"/>
        <v>2202.4401801801796</v>
      </c>
      <c r="F66" s="1">
        <f t="shared" si="1"/>
        <v>1414.96</v>
      </c>
      <c r="G66" s="1" t="e">
        <f t="shared" si="2"/>
        <v>#N/A</v>
      </c>
      <c r="H66" s="1">
        <f t="shared" si="3"/>
        <v>488941.71999999991</v>
      </c>
      <c r="I66">
        <f t="shared" si="4"/>
        <v>472970.86999999994</v>
      </c>
      <c r="J66">
        <f t="shared" si="5"/>
        <v>0</v>
      </c>
      <c r="K66">
        <f t="shared" si="6"/>
        <v>222</v>
      </c>
      <c r="L66">
        <f t="shared" si="7"/>
        <v>58</v>
      </c>
      <c r="M66">
        <f t="shared" si="8"/>
        <v>0</v>
      </c>
      <c r="N66" t="str">
        <f t="shared" si="9"/>
        <v>Gula Malacca</v>
      </c>
      <c r="O66" t="str">
        <f t="shared" si="10"/>
        <v>Louisiana Fiery Hot Pepper Sauce</v>
      </c>
      <c r="P66" t="str">
        <f t="shared" si="11"/>
        <v>yes</v>
      </c>
      <c r="Q66" t="e">
        <f t="shared" si="12"/>
        <v>#N/A</v>
      </c>
      <c r="R66" t="str">
        <f t="shared" si="13"/>
        <v>Gula Malacca</v>
      </c>
      <c r="S66">
        <f t="shared" si="14"/>
        <v>-1347.36</v>
      </c>
      <c r="V66">
        <f t="shared" si="15"/>
        <v>2343.4617540423883</v>
      </c>
      <c r="W66">
        <f t="shared" si="16"/>
        <v>5491812.9926594272</v>
      </c>
    </row>
    <row r="67" spans="1:23" x14ac:dyDescent="0.2">
      <c r="A67" s="4" t="s">
        <v>21</v>
      </c>
      <c r="B67" s="4" t="s">
        <v>28</v>
      </c>
      <c r="C67" s="5">
        <v>2150.77</v>
      </c>
      <c r="D67" s="4" t="s">
        <v>7</v>
      </c>
      <c r="E67" s="10">
        <f t="shared" ref="E67:E130" si="17">AVERAGE(C67:C352)</f>
        <v>2206.3093212669678</v>
      </c>
      <c r="F67" s="1">
        <f t="shared" ref="F67:F130" si="18">MEDIAN(C67:C352)</f>
        <v>1418</v>
      </c>
      <c r="G67" s="1" t="e">
        <f t="shared" ref="G67:G130" si="19">MODE(C67:C152)</f>
        <v>#N/A</v>
      </c>
      <c r="H67" s="1">
        <f t="shared" ref="H67:H130" si="20">SUM(C67:C352)</f>
        <v>487594.35999999993</v>
      </c>
      <c r="I67">
        <f t="shared" ref="I67:I130" si="21">SUMIF(C67:C352,"&gt;590")</f>
        <v>471623.50999999989</v>
      </c>
      <c r="J67">
        <f t="shared" ref="J67:J130" si="22">SUMIFS(C67:C352,A67:A352,"Beverages",D67:D352,"Qtr 2")</f>
        <v>0</v>
      </c>
      <c r="K67">
        <f t="shared" ref="K67:K130" si="23">COUNT(C67:C352)</f>
        <v>221</v>
      </c>
      <c r="L67">
        <f t="shared" ref="L67:L130" si="24">COUNTIF(D67:D352,"Qtr 2")</f>
        <v>58</v>
      </c>
      <c r="M67">
        <f t="shared" ref="M67:M130" si="25">COUNTIFS(B67:B352,"Ipoh Coffee",D67:D352,"Qtr 4")</f>
        <v>0</v>
      </c>
      <c r="N67" t="str">
        <f t="shared" ref="N67:N130" si="26">VLOOKUP(A67,A66:D352,2,0)</f>
        <v>Louisiana Fiery Hot Pepper Sauce</v>
      </c>
      <c r="O67" t="str">
        <f t="shared" ref="O67:O130" si="27">HLOOKUP(O66,A66:D352,2,1)</f>
        <v>Louisiana Fiery Hot Pepper Sauce</v>
      </c>
      <c r="P67" t="str">
        <f t="shared" ref="P67:P130" si="28">IF(D67="qtr 1","yes","no")</f>
        <v>no</v>
      </c>
      <c r="Q67" t="e">
        <f t="shared" ref="Q67:Q130" si="29">IF(G67&gt;1000,"HIGHER",IF(G67&lt;1000,"LOWER",IF(G67=#N/A,"NOT FOUND")))</f>
        <v>#N/A</v>
      </c>
      <c r="R67" t="str">
        <f t="shared" ref="R67:R130" si="30">_xlfn.IFNA(N67,"NOT EXIST")</f>
        <v>Louisiana Fiery Hot Pepper Sauce</v>
      </c>
      <c r="S67">
        <f t="shared" ref="S67:S130" si="31">-INDEX(A66:D352,2,3)</f>
        <v>-2150.77</v>
      </c>
      <c r="V67">
        <f t="shared" ref="V67:V130" si="32">_xlfn.STDEV.P(C67:C352)</f>
        <v>2348.0501334288015</v>
      </c>
      <c r="W67">
        <f t="shared" ref="W67:W130" si="33">_xlfn.VAR.P(C67:C352)</f>
        <v>5513339.4290950131</v>
      </c>
    </row>
    <row r="68" spans="1:23" x14ac:dyDescent="0.2">
      <c r="A68" s="2" t="s">
        <v>21</v>
      </c>
      <c r="B68" s="2" t="s">
        <v>28</v>
      </c>
      <c r="C68" s="3">
        <v>1975.54</v>
      </c>
      <c r="D68" s="2" t="s">
        <v>8</v>
      </c>
      <c r="E68" s="10">
        <f t="shared" si="17"/>
        <v>2206.5617727272725</v>
      </c>
      <c r="F68" s="1">
        <f t="shared" si="18"/>
        <v>1414.96</v>
      </c>
      <c r="G68" s="1" t="e">
        <f t="shared" si="19"/>
        <v>#N/A</v>
      </c>
      <c r="H68" s="1">
        <f t="shared" si="20"/>
        <v>485443.58999999997</v>
      </c>
      <c r="I68">
        <f t="shared" si="21"/>
        <v>469472.73999999993</v>
      </c>
      <c r="J68">
        <f t="shared" si="22"/>
        <v>0</v>
      </c>
      <c r="K68">
        <f t="shared" si="23"/>
        <v>220</v>
      </c>
      <c r="L68">
        <f t="shared" si="24"/>
        <v>57</v>
      </c>
      <c r="M68">
        <f t="shared" si="25"/>
        <v>0</v>
      </c>
      <c r="N68" t="str">
        <f t="shared" si="26"/>
        <v>Louisiana Fiery Hot Pepper Sauce</v>
      </c>
      <c r="O68" t="str">
        <f t="shared" si="27"/>
        <v>Louisiana Fiery Hot Pepper Sauce</v>
      </c>
      <c r="P68" t="str">
        <f t="shared" si="28"/>
        <v>no</v>
      </c>
      <c r="Q68" t="e">
        <f t="shared" si="29"/>
        <v>#N/A</v>
      </c>
      <c r="R68" t="str">
        <f t="shared" si="30"/>
        <v>Louisiana Fiery Hot Pepper Sauce</v>
      </c>
      <c r="S68">
        <f t="shared" si="31"/>
        <v>-1975.54</v>
      </c>
      <c r="V68">
        <f t="shared" si="32"/>
        <v>2353.3775681239781</v>
      </c>
      <c r="W68">
        <f t="shared" si="33"/>
        <v>5538385.9781491291</v>
      </c>
    </row>
    <row r="69" spans="1:23" x14ac:dyDescent="0.2">
      <c r="A69" s="4" t="s">
        <v>21</v>
      </c>
      <c r="B69" s="4" t="s">
        <v>28</v>
      </c>
      <c r="C69" s="5">
        <v>3857.41</v>
      </c>
      <c r="D69" s="4" t="s">
        <v>9</v>
      </c>
      <c r="E69" s="10">
        <f t="shared" si="17"/>
        <v>2207.6166666666663</v>
      </c>
      <c r="F69" s="1">
        <f t="shared" si="18"/>
        <v>1411.92</v>
      </c>
      <c r="G69" s="1" t="e">
        <f t="shared" si="19"/>
        <v>#N/A</v>
      </c>
      <c r="H69" s="1">
        <f t="shared" si="20"/>
        <v>483468.04999999993</v>
      </c>
      <c r="I69">
        <f t="shared" si="21"/>
        <v>467497.1999999999</v>
      </c>
      <c r="J69">
        <f t="shared" si="22"/>
        <v>0</v>
      </c>
      <c r="K69">
        <f t="shared" si="23"/>
        <v>219</v>
      </c>
      <c r="L69">
        <f t="shared" si="24"/>
        <v>57</v>
      </c>
      <c r="M69">
        <f t="shared" si="25"/>
        <v>0</v>
      </c>
      <c r="N69" t="str">
        <f t="shared" si="26"/>
        <v>Louisiana Fiery Hot Pepper Sauce</v>
      </c>
      <c r="O69" t="str">
        <f t="shared" si="27"/>
        <v>Louisiana Fiery Hot Pepper Sauce</v>
      </c>
      <c r="P69" t="str">
        <f t="shared" si="28"/>
        <v>no</v>
      </c>
      <c r="Q69" t="e">
        <f t="shared" si="29"/>
        <v>#N/A</v>
      </c>
      <c r="R69" t="str">
        <f t="shared" si="30"/>
        <v>Louisiana Fiery Hot Pepper Sauce</v>
      </c>
      <c r="S69">
        <f t="shared" si="31"/>
        <v>-3857.41</v>
      </c>
      <c r="V69">
        <f t="shared" si="32"/>
        <v>2358.6925606297586</v>
      </c>
      <c r="W69">
        <f t="shared" si="33"/>
        <v>5563430.5955701666</v>
      </c>
    </row>
    <row r="70" spans="1:23" x14ac:dyDescent="0.2">
      <c r="A70" s="2" t="s">
        <v>21</v>
      </c>
      <c r="B70" s="2" t="s">
        <v>29</v>
      </c>
      <c r="C70" s="3">
        <v>816</v>
      </c>
      <c r="D70" s="2" t="s">
        <v>6</v>
      </c>
      <c r="E70" s="10">
        <f t="shared" si="17"/>
        <v>2200.0488073394495</v>
      </c>
      <c r="F70" s="1">
        <f t="shared" si="18"/>
        <v>1404.3600000000001</v>
      </c>
      <c r="G70" s="1" t="e">
        <f t="shared" si="19"/>
        <v>#N/A</v>
      </c>
      <c r="H70" s="1">
        <f t="shared" si="20"/>
        <v>479610.63999999996</v>
      </c>
      <c r="I70">
        <f t="shared" si="21"/>
        <v>463639.79</v>
      </c>
      <c r="J70">
        <f t="shared" si="22"/>
        <v>0</v>
      </c>
      <c r="K70">
        <f t="shared" si="23"/>
        <v>218</v>
      </c>
      <c r="L70">
        <f t="shared" si="24"/>
        <v>57</v>
      </c>
      <c r="M70">
        <f t="shared" si="25"/>
        <v>0</v>
      </c>
      <c r="N70" t="str">
        <f t="shared" si="26"/>
        <v>Louisiana Fiery Hot Pepper Sauce</v>
      </c>
      <c r="O70" t="str">
        <f t="shared" si="27"/>
        <v>Louisiana Hot Spiced Okra</v>
      </c>
      <c r="P70" t="str">
        <f t="shared" si="28"/>
        <v>yes</v>
      </c>
      <c r="Q70" t="e">
        <f t="shared" si="29"/>
        <v>#N/A</v>
      </c>
      <c r="R70" t="str">
        <f t="shared" si="30"/>
        <v>Louisiana Fiery Hot Pepper Sauce</v>
      </c>
      <c r="S70">
        <f t="shared" si="31"/>
        <v>-816</v>
      </c>
      <c r="V70">
        <f t="shared" si="32"/>
        <v>2361.4419838400881</v>
      </c>
      <c r="W70">
        <f t="shared" si="33"/>
        <v>5576408.2430426115</v>
      </c>
    </row>
    <row r="71" spans="1:23" x14ac:dyDescent="0.2">
      <c r="A71" s="4" t="s">
        <v>21</v>
      </c>
      <c r="B71" s="4" t="s">
        <v>29</v>
      </c>
      <c r="C71" s="5">
        <v>1224</v>
      </c>
      <c r="D71" s="4" t="s">
        <v>7</v>
      </c>
      <c r="E71" s="10">
        <f t="shared" si="17"/>
        <v>2206.4269124423963</v>
      </c>
      <c r="F71" s="1">
        <f t="shared" si="18"/>
        <v>1411.92</v>
      </c>
      <c r="G71" s="1" t="e">
        <f t="shared" si="19"/>
        <v>#N/A</v>
      </c>
      <c r="H71" s="1">
        <f t="shared" si="20"/>
        <v>478794.63999999996</v>
      </c>
      <c r="I71">
        <f t="shared" si="21"/>
        <v>462823.79</v>
      </c>
      <c r="J71">
        <f t="shared" si="22"/>
        <v>0</v>
      </c>
      <c r="K71">
        <f t="shared" si="23"/>
        <v>217</v>
      </c>
      <c r="L71">
        <f t="shared" si="24"/>
        <v>57</v>
      </c>
      <c r="M71">
        <f t="shared" si="25"/>
        <v>0</v>
      </c>
      <c r="N71" t="str">
        <f t="shared" si="26"/>
        <v>Louisiana Hot Spiced Okra</v>
      </c>
      <c r="O71" t="str">
        <f t="shared" si="27"/>
        <v>Louisiana Hot Spiced Okra</v>
      </c>
      <c r="P71" t="str">
        <f t="shared" si="28"/>
        <v>no</v>
      </c>
      <c r="Q71" t="e">
        <f t="shared" si="29"/>
        <v>#N/A</v>
      </c>
      <c r="R71" t="str">
        <f t="shared" si="30"/>
        <v>Louisiana Hot Spiced Okra</v>
      </c>
      <c r="S71">
        <f t="shared" si="31"/>
        <v>-1224</v>
      </c>
      <c r="V71">
        <f t="shared" si="32"/>
        <v>2365.0026824289216</v>
      </c>
      <c r="W71">
        <f t="shared" si="33"/>
        <v>5593237.6878959946</v>
      </c>
    </row>
    <row r="72" spans="1:23" x14ac:dyDescent="0.2">
      <c r="A72" s="2" t="s">
        <v>21</v>
      </c>
      <c r="B72" s="2" t="s">
        <v>29</v>
      </c>
      <c r="C72" s="3">
        <v>918</v>
      </c>
      <c r="D72" s="2" t="s">
        <v>9</v>
      </c>
      <c r="E72" s="10">
        <f t="shared" si="17"/>
        <v>2210.9751851851852</v>
      </c>
      <c r="F72" s="1">
        <f t="shared" si="18"/>
        <v>1414.96</v>
      </c>
      <c r="G72" s="1" t="e">
        <f t="shared" si="19"/>
        <v>#N/A</v>
      </c>
      <c r="H72" s="1">
        <f t="shared" si="20"/>
        <v>477570.64</v>
      </c>
      <c r="I72">
        <f t="shared" si="21"/>
        <v>461599.79</v>
      </c>
      <c r="J72">
        <f t="shared" si="22"/>
        <v>0</v>
      </c>
      <c r="K72">
        <f t="shared" si="23"/>
        <v>216</v>
      </c>
      <c r="L72">
        <f t="shared" si="24"/>
        <v>56</v>
      </c>
      <c r="M72">
        <f t="shared" si="25"/>
        <v>0</v>
      </c>
      <c r="N72" t="str">
        <f t="shared" si="26"/>
        <v>Louisiana Hot Spiced Okra</v>
      </c>
      <c r="O72" t="str">
        <f t="shared" si="27"/>
        <v>Louisiana Hot Spiced Okra</v>
      </c>
      <c r="P72" t="str">
        <f t="shared" si="28"/>
        <v>no</v>
      </c>
      <c r="Q72" t="e">
        <f t="shared" si="29"/>
        <v>#N/A</v>
      </c>
      <c r="R72" t="str">
        <f t="shared" si="30"/>
        <v>Louisiana Hot Spiced Okra</v>
      </c>
      <c r="S72">
        <f t="shared" si="31"/>
        <v>-918</v>
      </c>
      <c r="V72">
        <f t="shared" si="32"/>
        <v>2369.5238497404603</v>
      </c>
      <c r="W72">
        <f t="shared" si="33"/>
        <v>5614643.2744888514</v>
      </c>
    </row>
    <row r="73" spans="1:23" x14ac:dyDescent="0.2">
      <c r="A73" s="4" t="s">
        <v>21</v>
      </c>
      <c r="B73" s="4" t="s">
        <v>30</v>
      </c>
      <c r="C73" s="5">
        <v>1300</v>
      </c>
      <c r="D73" s="4" t="s">
        <v>7</v>
      </c>
      <c r="E73" s="10">
        <f t="shared" si="17"/>
        <v>2216.9890232558141</v>
      </c>
      <c r="F73" s="1">
        <f t="shared" si="18"/>
        <v>1418</v>
      </c>
      <c r="G73" s="1" t="e">
        <f t="shared" si="19"/>
        <v>#N/A</v>
      </c>
      <c r="H73" s="1">
        <f t="shared" si="20"/>
        <v>476652.64</v>
      </c>
      <c r="I73">
        <f t="shared" si="21"/>
        <v>460681.79</v>
      </c>
      <c r="J73">
        <f t="shared" si="22"/>
        <v>0</v>
      </c>
      <c r="K73">
        <f t="shared" si="23"/>
        <v>215</v>
      </c>
      <c r="L73">
        <f t="shared" si="24"/>
        <v>56</v>
      </c>
      <c r="M73">
        <f t="shared" si="25"/>
        <v>0</v>
      </c>
      <c r="N73" t="str">
        <f t="shared" si="26"/>
        <v>Louisiana Hot Spiced Okra</v>
      </c>
      <c r="O73" t="str">
        <f t="shared" si="27"/>
        <v>Northwoods Cranberry Sauce</v>
      </c>
      <c r="P73" t="str">
        <f t="shared" si="28"/>
        <v>no</v>
      </c>
      <c r="Q73" t="e">
        <f t="shared" si="29"/>
        <v>#N/A</v>
      </c>
      <c r="R73" t="str">
        <f t="shared" si="30"/>
        <v>Louisiana Hot Spiced Okra</v>
      </c>
      <c r="S73">
        <f t="shared" si="31"/>
        <v>-1300</v>
      </c>
      <c r="V73">
        <f t="shared" si="32"/>
        <v>2373.3828146190008</v>
      </c>
      <c r="W73">
        <f t="shared" si="33"/>
        <v>5632945.9847288094</v>
      </c>
    </row>
    <row r="74" spans="1:23" x14ac:dyDescent="0.2">
      <c r="A74" s="2" t="s">
        <v>21</v>
      </c>
      <c r="B74" s="2" t="s">
        <v>30</v>
      </c>
      <c r="C74" s="3">
        <v>2960</v>
      </c>
      <c r="D74" s="2" t="s">
        <v>9</v>
      </c>
      <c r="E74" s="10">
        <f t="shared" si="17"/>
        <v>2221.2740186915889</v>
      </c>
      <c r="F74" s="1">
        <f t="shared" si="18"/>
        <v>1426</v>
      </c>
      <c r="G74" s="1" t="e">
        <f t="shared" si="19"/>
        <v>#N/A</v>
      </c>
      <c r="H74" s="1">
        <f t="shared" si="20"/>
        <v>475352.64000000007</v>
      </c>
      <c r="I74">
        <f t="shared" si="21"/>
        <v>459381.79</v>
      </c>
      <c r="J74">
        <f t="shared" si="22"/>
        <v>0</v>
      </c>
      <c r="K74">
        <f t="shared" si="23"/>
        <v>214</v>
      </c>
      <c r="L74">
        <f t="shared" si="24"/>
        <v>55</v>
      </c>
      <c r="M74">
        <f t="shared" si="25"/>
        <v>0</v>
      </c>
      <c r="N74" t="str">
        <f t="shared" si="26"/>
        <v>Northwoods Cranberry Sauce</v>
      </c>
      <c r="O74" t="str">
        <f t="shared" si="27"/>
        <v>Northwoods Cranberry Sauce</v>
      </c>
      <c r="P74" t="str">
        <f t="shared" si="28"/>
        <v>no</v>
      </c>
      <c r="Q74" t="e">
        <f t="shared" si="29"/>
        <v>#N/A</v>
      </c>
      <c r="R74" t="str">
        <f t="shared" si="30"/>
        <v>Northwoods Cranberry Sauce</v>
      </c>
      <c r="S74">
        <f t="shared" si="31"/>
        <v>-2960</v>
      </c>
      <c r="V74">
        <f t="shared" si="32"/>
        <v>2378.0917785616157</v>
      </c>
      <c r="W74">
        <f t="shared" si="33"/>
        <v>5655320.5072623491</v>
      </c>
    </row>
    <row r="75" spans="1:23" x14ac:dyDescent="0.2">
      <c r="A75" s="4" t="s">
        <v>21</v>
      </c>
      <c r="B75" s="4" t="s">
        <v>31</v>
      </c>
      <c r="C75" s="5">
        <v>1112.8</v>
      </c>
      <c r="D75" s="4" t="s">
        <v>6</v>
      </c>
      <c r="E75" s="10">
        <f t="shared" si="17"/>
        <v>2217.8058215962442</v>
      </c>
      <c r="F75" s="1">
        <f t="shared" si="18"/>
        <v>1418</v>
      </c>
      <c r="G75" s="1" t="e">
        <f t="shared" si="19"/>
        <v>#N/A</v>
      </c>
      <c r="H75" s="1">
        <f t="shared" si="20"/>
        <v>472392.64</v>
      </c>
      <c r="I75">
        <f t="shared" si="21"/>
        <v>456421.79</v>
      </c>
      <c r="J75">
        <f t="shared" si="22"/>
        <v>0</v>
      </c>
      <c r="K75">
        <f t="shared" si="23"/>
        <v>213</v>
      </c>
      <c r="L75">
        <f t="shared" si="24"/>
        <v>55</v>
      </c>
      <c r="M75">
        <f t="shared" si="25"/>
        <v>0</v>
      </c>
      <c r="N75" t="str">
        <f t="shared" si="26"/>
        <v>Northwoods Cranberry Sauce</v>
      </c>
      <c r="O75" t="str">
        <f t="shared" si="27"/>
        <v>Original Frankfurter grüne Soße</v>
      </c>
      <c r="P75" t="str">
        <f t="shared" si="28"/>
        <v>yes</v>
      </c>
      <c r="Q75" t="e">
        <f t="shared" si="29"/>
        <v>#N/A</v>
      </c>
      <c r="R75" t="str">
        <f t="shared" si="30"/>
        <v>Northwoods Cranberry Sauce</v>
      </c>
      <c r="S75">
        <f t="shared" si="31"/>
        <v>-1112.8</v>
      </c>
      <c r="V75">
        <f t="shared" si="32"/>
        <v>2383.1276155657733</v>
      </c>
      <c r="W75">
        <f t="shared" si="33"/>
        <v>5679297.232072209</v>
      </c>
    </row>
    <row r="76" spans="1:23" x14ac:dyDescent="0.2">
      <c r="A76" s="2" t="s">
        <v>21</v>
      </c>
      <c r="B76" s="2" t="s">
        <v>31</v>
      </c>
      <c r="C76" s="3">
        <v>1027.78</v>
      </c>
      <c r="D76" s="2" t="s">
        <v>7</v>
      </c>
      <c r="E76" s="10">
        <f t="shared" si="17"/>
        <v>2223.0181132075472</v>
      </c>
      <c r="F76" s="1">
        <f t="shared" si="18"/>
        <v>1426</v>
      </c>
      <c r="G76" s="1" t="e">
        <f t="shared" si="19"/>
        <v>#N/A</v>
      </c>
      <c r="H76" s="1">
        <f t="shared" si="20"/>
        <v>471279.84</v>
      </c>
      <c r="I76">
        <f t="shared" si="21"/>
        <v>455308.98999999993</v>
      </c>
      <c r="J76">
        <f t="shared" si="22"/>
        <v>0</v>
      </c>
      <c r="K76">
        <f t="shared" si="23"/>
        <v>212</v>
      </c>
      <c r="L76">
        <f t="shared" si="24"/>
        <v>55</v>
      </c>
      <c r="M76">
        <f t="shared" si="25"/>
        <v>0</v>
      </c>
      <c r="N76" t="str">
        <f t="shared" si="26"/>
        <v>Original Frankfurter grüne Soße</v>
      </c>
      <c r="O76" t="str">
        <f t="shared" si="27"/>
        <v>Original Frankfurter grüne Soße</v>
      </c>
      <c r="P76" t="str">
        <f t="shared" si="28"/>
        <v>no</v>
      </c>
      <c r="Q76" t="e">
        <f t="shared" si="29"/>
        <v>#N/A</v>
      </c>
      <c r="R76" t="str">
        <f t="shared" si="30"/>
        <v>Original Frankfurter grüne Soße</v>
      </c>
      <c r="S76">
        <f t="shared" si="31"/>
        <v>-1027.78</v>
      </c>
      <c r="V76">
        <f t="shared" si="32"/>
        <v>2387.5300185340398</v>
      </c>
      <c r="W76">
        <f t="shared" si="33"/>
        <v>5700299.589401152</v>
      </c>
    </row>
    <row r="77" spans="1:23" x14ac:dyDescent="0.2">
      <c r="A77" s="4" t="s">
        <v>21</v>
      </c>
      <c r="B77" s="4" t="s">
        <v>31</v>
      </c>
      <c r="C77" s="5">
        <v>2255.5</v>
      </c>
      <c r="D77" s="4" t="s">
        <v>8</v>
      </c>
      <c r="E77" s="10">
        <f t="shared" si="17"/>
        <v>2228.6827488151662</v>
      </c>
      <c r="F77" s="1">
        <f t="shared" si="18"/>
        <v>1434</v>
      </c>
      <c r="G77" s="1" t="e">
        <f t="shared" si="19"/>
        <v>#N/A</v>
      </c>
      <c r="H77" s="1">
        <f t="shared" si="20"/>
        <v>470252.06000000006</v>
      </c>
      <c r="I77">
        <f t="shared" si="21"/>
        <v>454281.20999999996</v>
      </c>
      <c r="J77">
        <f t="shared" si="22"/>
        <v>0</v>
      </c>
      <c r="K77">
        <f t="shared" si="23"/>
        <v>211</v>
      </c>
      <c r="L77">
        <f t="shared" si="24"/>
        <v>54</v>
      </c>
      <c r="M77">
        <f t="shared" si="25"/>
        <v>0</v>
      </c>
      <c r="N77" t="str">
        <f t="shared" si="26"/>
        <v>Original Frankfurter grüne Soße</v>
      </c>
      <c r="O77" t="str">
        <f t="shared" si="27"/>
        <v>Original Frankfurter grüne Soße</v>
      </c>
      <c r="P77" t="str">
        <f t="shared" si="28"/>
        <v>no</v>
      </c>
      <c r="Q77" t="e">
        <f t="shared" si="29"/>
        <v>#N/A</v>
      </c>
      <c r="R77" t="str">
        <f t="shared" si="30"/>
        <v>Original Frankfurter grüne Soße</v>
      </c>
      <c r="S77">
        <f t="shared" si="31"/>
        <v>-2255.5</v>
      </c>
      <c r="V77">
        <f t="shared" si="32"/>
        <v>2391.7593003463762</v>
      </c>
      <c r="W77">
        <f t="shared" si="33"/>
        <v>5720512.5507933879</v>
      </c>
    </row>
    <row r="78" spans="1:23" x14ac:dyDescent="0.2">
      <c r="A78" s="2" t="s">
        <v>21</v>
      </c>
      <c r="B78" s="2" t="s">
        <v>31</v>
      </c>
      <c r="C78" s="3">
        <v>510.9</v>
      </c>
      <c r="D78" s="2" t="s">
        <v>9</v>
      </c>
      <c r="E78" s="10">
        <f t="shared" si="17"/>
        <v>2228.5550476190479</v>
      </c>
      <c r="F78" s="1">
        <f t="shared" si="18"/>
        <v>1426</v>
      </c>
      <c r="G78" s="1" t="e">
        <f t="shared" si="19"/>
        <v>#N/A</v>
      </c>
      <c r="H78" s="1">
        <f t="shared" si="20"/>
        <v>467996.56000000006</v>
      </c>
      <c r="I78">
        <f t="shared" si="21"/>
        <v>452025.70999999996</v>
      </c>
      <c r="J78">
        <f t="shared" si="22"/>
        <v>0</v>
      </c>
      <c r="K78">
        <f t="shared" si="23"/>
        <v>210</v>
      </c>
      <c r="L78">
        <f t="shared" si="24"/>
        <v>54</v>
      </c>
      <c r="M78">
        <f t="shared" si="25"/>
        <v>0</v>
      </c>
      <c r="N78" t="str">
        <f t="shared" si="26"/>
        <v>Original Frankfurter grüne Soße</v>
      </c>
      <c r="O78" t="str">
        <f t="shared" si="27"/>
        <v>Original Frankfurter grüne Soße</v>
      </c>
      <c r="P78" t="str">
        <f t="shared" si="28"/>
        <v>no</v>
      </c>
      <c r="Q78" t="e">
        <f t="shared" si="29"/>
        <v>#N/A</v>
      </c>
      <c r="R78" t="str">
        <f t="shared" si="30"/>
        <v>Original Frankfurter grüne Soße</v>
      </c>
      <c r="S78">
        <f t="shared" si="31"/>
        <v>-510.9</v>
      </c>
      <c r="V78">
        <f t="shared" si="32"/>
        <v>2397.446484459434</v>
      </c>
      <c r="W78">
        <f t="shared" si="33"/>
        <v>5747749.6458468987</v>
      </c>
    </row>
    <row r="79" spans="1:23" x14ac:dyDescent="0.2">
      <c r="A79" s="4" t="s">
        <v>21</v>
      </c>
      <c r="B79" s="4" t="s">
        <v>32</v>
      </c>
      <c r="C79" s="5">
        <v>2679</v>
      </c>
      <c r="D79" s="4" t="s">
        <v>6</v>
      </c>
      <c r="E79" s="10">
        <f t="shared" si="17"/>
        <v>2236.773492822967</v>
      </c>
      <c r="F79" s="1">
        <f t="shared" si="18"/>
        <v>1434</v>
      </c>
      <c r="G79" s="1" t="e">
        <f t="shared" si="19"/>
        <v>#N/A</v>
      </c>
      <c r="H79" s="1">
        <f t="shared" si="20"/>
        <v>467485.66000000009</v>
      </c>
      <c r="I79">
        <f t="shared" si="21"/>
        <v>452025.70999999996</v>
      </c>
      <c r="J79">
        <f t="shared" si="22"/>
        <v>0</v>
      </c>
      <c r="K79">
        <f t="shared" si="23"/>
        <v>209</v>
      </c>
      <c r="L79">
        <f t="shared" si="24"/>
        <v>54</v>
      </c>
      <c r="M79">
        <f t="shared" si="25"/>
        <v>0</v>
      </c>
      <c r="N79" t="str">
        <f t="shared" si="26"/>
        <v>Original Frankfurter grüne Soße</v>
      </c>
      <c r="O79" t="str">
        <f t="shared" si="27"/>
        <v>Sirop d'érable</v>
      </c>
      <c r="P79" t="str">
        <f t="shared" si="28"/>
        <v>yes</v>
      </c>
      <c r="Q79" t="e">
        <f t="shared" si="29"/>
        <v>#N/A</v>
      </c>
      <c r="R79" t="str">
        <f t="shared" si="30"/>
        <v>Original Frankfurter grüne Soße</v>
      </c>
      <c r="S79">
        <f t="shared" si="31"/>
        <v>-2679</v>
      </c>
      <c r="V79">
        <f t="shared" si="32"/>
        <v>2400.2222487917597</v>
      </c>
      <c r="W79">
        <f t="shared" si="33"/>
        <v>5761066.843594973</v>
      </c>
    </row>
    <row r="80" spans="1:23" x14ac:dyDescent="0.2">
      <c r="A80" s="2" t="s">
        <v>21</v>
      </c>
      <c r="B80" s="2" t="s">
        <v>32</v>
      </c>
      <c r="C80" s="3">
        <v>1881</v>
      </c>
      <c r="D80" s="2" t="s">
        <v>7</v>
      </c>
      <c r="E80" s="10">
        <f t="shared" si="17"/>
        <v>2234.6474038461542</v>
      </c>
      <c r="F80" s="1">
        <f t="shared" si="18"/>
        <v>1426</v>
      </c>
      <c r="G80" s="1" t="e">
        <f t="shared" si="19"/>
        <v>#N/A</v>
      </c>
      <c r="H80" s="1">
        <f t="shared" si="20"/>
        <v>464806.66000000009</v>
      </c>
      <c r="I80">
        <f t="shared" si="21"/>
        <v>449346.70999999996</v>
      </c>
      <c r="J80">
        <f t="shared" si="22"/>
        <v>0</v>
      </c>
      <c r="K80">
        <f t="shared" si="23"/>
        <v>208</v>
      </c>
      <c r="L80">
        <f t="shared" si="24"/>
        <v>54</v>
      </c>
      <c r="M80">
        <f t="shared" si="25"/>
        <v>0</v>
      </c>
      <c r="N80" t="str">
        <f t="shared" si="26"/>
        <v>Sirop d'érable</v>
      </c>
      <c r="O80" t="str">
        <f t="shared" si="27"/>
        <v>Sirop d'érable</v>
      </c>
      <c r="P80" t="str">
        <f t="shared" si="28"/>
        <v>no</v>
      </c>
      <c r="Q80" t="e">
        <f t="shared" si="29"/>
        <v>#N/A</v>
      </c>
      <c r="R80" t="str">
        <f t="shared" si="30"/>
        <v>Sirop d'érable</v>
      </c>
      <c r="S80">
        <f t="shared" si="31"/>
        <v>-1881</v>
      </c>
      <c r="V80">
        <f t="shared" si="32"/>
        <v>2405.7887578061636</v>
      </c>
      <c r="W80">
        <f t="shared" si="33"/>
        <v>5787819.5471865246</v>
      </c>
    </row>
    <row r="81" spans="1:23" x14ac:dyDescent="0.2">
      <c r="A81" s="4" t="s">
        <v>21</v>
      </c>
      <c r="B81" s="4" t="s">
        <v>32</v>
      </c>
      <c r="C81" s="5">
        <v>3021</v>
      </c>
      <c r="D81" s="4" t="s">
        <v>8</v>
      </c>
      <c r="E81" s="10">
        <f t="shared" si="17"/>
        <v>2236.3558454106283</v>
      </c>
      <c r="F81" s="1">
        <f t="shared" si="18"/>
        <v>1418</v>
      </c>
      <c r="G81" s="1" t="e">
        <f t="shared" si="19"/>
        <v>#N/A</v>
      </c>
      <c r="H81" s="1">
        <f t="shared" si="20"/>
        <v>462925.66000000003</v>
      </c>
      <c r="I81">
        <f t="shared" si="21"/>
        <v>447465.71</v>
      </c>
      <c r="J81">
        <f t="shared" si="22"/>
        <v>0</v>
      </c>
      <c r="K81">
        <f t="shared" si="23"/>
        <v>207</v>
      </c>
      <c r="L81">
        <f t="shared" si="24"/>
        <v>53</v>
      </c>
      <c r="M81">
        <f t="shared" si="25"/>
        <v>0</v>
      </c>
      <c r="N81" t="str">
        <f t="shared" si="26"/>
        <v>Sirop d'érable</v>
      </c>
      <c r="O81" t="str">
        <f t="shared" si="27"/>
        <v>Sirop d'érable</v>
      </c>
      <c r="P81" t="str">
        <f t="shared" si="28"/>
        <v>no</v>
      </c>
      <c r="Q81" t="e">
        <f t="shared" si="29"/>
        <v>#N/A</v>
      </c>
      <c r="R81" t="str">
        <f t="shared" si="30"/>
        <v>Sirop d'érable</v>
      </c>
      <c r="S81">
        <f t="shared" si="31"/>
        <v>-3021</v>
      </c>
      <c r="V81">
        <f t="shared" si="32"/>
        <v>2411.4669650223968</v>
      </c>
      <c r="W81">
        <f t="shared" si="33"/>
        <v>5815172.9233943298</v>
      </c>
    </row>
    <row r="82" spans="1:23" x14ac:dyDescent="0.2">
      <c r="A82" s="2" t="s">
        <v>21</v>
      </c>
      <c r="B82" s="2" t="s">
        <v>32</v>
      </c>
      <c r="C82" s="3">
        <v>1510.5</v>
      </c>
      <c r="D82" s="2" t="s">
        <v>9</v>
      </c>
      <c r="E82" s="10">
        <f t="shared" si="17"/>
        <v>2232.5468932038834</v>
      </c>
      <c r="F82" s="1">
        <f t="shared" si="18"/>
        <v>1414.96</v>
      </c>
      <c r="G82" s="1" t="e">
        <f t="shared" si="19"/>
        <v>#N/A</v>
      </c>
      <c r="H82" s="1">
        <f t="shared" si="20"/>
        <v>459904.66000000003</v>
      </c>
      <c r="I82">
        <f t="shared" si="21"/>
        <v>444444.70999999996</v>
      </c>
      <c r="J82">
        <f t="shared" si="22"/>
        <v>0</v>
      </c>
      <c r="K82">
        <f t="shared" si="23"/>
        <v>206</v>
      </c>
      <c r="L82">
        <f t="shared" si="24"/>
        <v>53</v>
      </c>
      <c r="M82">
        <f t="shared" si="25"/>
        <v>0</v>
      </c>
      <c r="N82" t="str">
        <f t="shared" si="26"/>
        <v>Sirop d'érable</v>
      </c>
      <c r="O82" t="str">
        <f t="shared" si="27"/>
        <v>Sirop d'érable</v>
      </c>
      <c r="P82" t="str">
        <f t="shared" si="28"/>
        <v>no</v>
      </c>
      <c r="Q82" t="e">
        <f t="shared" si="29"/>
        <v>#N/A</v>
      </c>
      <c r="R82" t="str">
        <f t="shared" si="30"/>
        <v>Sirop d'érable</v>
      </c>
      <c r="S82">
        <f t="shared" si="31"/>
        <v>-1510.5</v>
      </c>
      <c r="V82">
        <f t="shared" si="32"/>
        <v>2416.6916927831408</v>
      </c>
      <c r="W82">
        <f t="shared" si="33"/>
        <v>5840398.7379670432</v>
      </c>
    </row>
    <row r="83" spans="1:23" x14ac:dyDescent="0.2">
      <c r="A83" s="4" t="s">
        <v>21</v>
      </c>
      <c r="B83" s="4" t="s">
        <v>33</v>
      </c>
      <c r="C83" s="5">
        <v>3202.87</v>
      </c>
      <c r="D83" s="4" t="s">
        <v>6</v>
      </c>
      <c r="E83" s="10">
        <f t="shared" si="17"/>
        <v>2236.0690731707323</v>
      </c>
      <c r="F83" s="1">
        <f t="shared" si="18"/>
        <v>1411.92</v>
      </c>
      <c r="G83" s="1" t="e">
        <f t="shared" si="19"/>
        <v>#N/A</v>
      </c>
      <c r="H83" s="1">
        <f t="shared" si="20"/>
        <v>458394.16000000009</v>
      </c>
      <c r="I83">
        <f t="shared" si="21"/>
        <v>442934.20999999996</v>
      </c>
      <c r="J83">
        <f t="shared" si="22"/>
        <v>0</v>
      </c>
      <c r="K83">
        <f t="shared" si="23"/>
        <v>205</v>
      </c>
      <c r="L83">
        <f t="shared" si="24"/>
        <v>53</v>
      </c>
      <c r="M83">
        <f t="shared" si="25"/>
        <v>0</v>
      </c>
      <c r="N83" t="str">
        <f t="shared" si="26"/>
        <v>Sirop d'érable</v>
      </c>
      <c r="O83" t="str">
        <f t="shared" si="27"/>
        <v>Vegie-spread</v>
      </c>
      <c r="P83" t="str">
        <f t="shared" si="28"/>
        <v>yes</v>
      </c>
      <c r="Q83" t="e">
        <f t="shared" si="29"/>
        <v>#N/A</v>
      </c>
      <c r="R83" t="str">
        <f t="shared" si="30"/>
        <v>Sirop d'érable</v>
      </c>
      <c r="S83">
        <f t="shared" si="31"/>
        <v>-3202.87</v>
      </c>
      <c r="V83">
        <f t="shared" si="32"/>
        <v>2422.0513832398888</v>
      </c>
      <c r="W83">
        <f t="shared" si="33"/>
        <v>5866332.9030542579</v>
      </c>
    </row>
    <row r="84" spans="1:23" x14ac:dyDescent="0.2">
      <c r="A84" s="2" t="s">
        <v>21</v>
      </c>
      <c r="B84" s="2" t="s">
        <v>33</v>
      </c>
      <c r="C84" s="3">
        <v>263.39999999999998</v>
      </c>
      <c r="D84" s="2" t="s">
        <v>7</v>
      </c>
      <c r="E84" s="10">
        <f t="shared" si="17"/>
        <v>2231.3298529411768</v>
      </c>
      <c r="F84" s="1">
        <f t="shared" si="18"/>
        <v>1404.3600000000001</v>
      </c>
      <c r="G84" s="1" t="e">
        <f t="shared" si="19"/>
        <v>#N/A</v>
      </c>
      <c r="H84" s="1">
        <f t="shared" si="20"/>
        <v>455191.29000000004</v>
      </c>
      <c r="I84">
        <f t="shared" si="21"/>
        <v>439731.33999999997</v>
      </c>
      <c r="J84">
        <f t="shared" si="22"/>
        <v>0</v>
      </c>
      <c r="K84">
        <f t="shared" si="23"/>
        <v>204</v>
      </c>
      <c r="L84">
        <f t="shared" si="24"/>
        <v>53</v>
      </c>
      <c r="M84">
        <f t="shared" si="25"/>
        <v>0</v>
      </c>
      <c r="N84" t="str">
        <f t="shared" si="26"/>
        <v>Vegie-spread</v>
      </c>
      <c r="O84" t="str">
        <f t="shared" si="27"/>
        <v>Vegie-spread</v>
      </c>
      <c r="P84" t="str">
        <f t="shared" si="28"/>
        <v>no</v>
      </c>
      <c r="Q84" t="e">
        <f t="shared" si="29"/>
        <v>#N/A</v>
      </c>
      <c r="R84" t="str">
        <f t="shared" si="30"/>
        <v>Vegie-spread</v>
      </c>
      <c r="S84">
        <f t="shared" si="31"/>
        <v>-263.39999999999998</v>
      </c>
      <c r="V84">
        <f t="shared" si="32"/>
        <v>2427.0321576307956</v>
      </c>
      <c r="W84">
        <f t="shared" si="33"/>
        <v>5890485.0941739948</v>
      </c>
    </row>
    <row r="85" spans="1:23" x14ac:dyDescent="0.2">
      <c r="A85" s="4" t="s">
        <v>21</v>
      </c>
      <c r="B85" s="4" t="s">
        <v>33</v>
      </c>
      <c r="C85" s="5">
        <v>842.88</v>
      </c>
      <c r="D85" s="4" t="s">
        <v>8</v>
      </c>
      <c r="E85" s="10">
        <f t="shared" si="17"/>
        <v>2241.0240886699512</v>
      </c>
      <c r="F85" s="1">
        <f t="shared" si="18"/>
        <v>1411.92</v>
      </c>
      <c r="G85" s="1" t="e">
        <f t="shared" si="19"/>
        <v>#N/A</v>
      </c>
      <c r="H85" s="1">
        <f t="shared" si="20"/>
        <v>454927.89000000007</v>
      </c>
      <c r="I85">
        <f t="shared" si="21"/>
        <v>439731.33999999997</v>
      </c>
      <c r="J85">
        <f t="shared" si="22"/>
        <v>0</v>
      </c>
      <c r="K85">
        <f t="shared" si="23"/>
        <v>203</v>
      </c>
      <c r="L85">
        <f t="shared" si="24"/>
        <v>52</v>
      </c>
      <c r="M85">
        <f t="shared" si="25"/>
        <v>0</v>
      </c>
      <c r="N85" t="str">
        <f t="shared" si="26"/>
        <v>Vegie-spread</v>
      </c>
      <c r="O85" t="str">
        <f t="shared" si="27"/>
        <v>Vegie-spread</v>
      </c>
      <c r="P85" t="str">
        <f t="shared" si="28"/>
        <v>no</v>
      </c>
      <c r="Q85" t="e">
        <f t="shared" si="29"/>
        <v>#N/A</v>
      </c>
      <c r="R85" t="str">
        <f t="shared" si="30"/>
        <v>Vegie-spread</v>
      </c>
      <c r="S85">
        <f t="shared" si="31"/>
        <v>-842.88</v>
      </c>
      <c r="V85">
        <f t="shared" si="32"/>
        <v>2429.0596345143776</v>
      </c>
      <c r="W85">
        <f t="shared" si="33"/>
        <v>5900330.7080271216</v>
      </c>
    </row>
    <row r="86" spans="1:23" x14ac:dyDescent="0.2">
      <c r="A86" s="2" t="s">
        <v>21</v>
      </c>
      <c r="B86" s="2" t="s">
        <v>33</v>
      </c>
      <c r="C86" s="3">
        <v>2590.1</v>
      </c>
      <c r="D86" s="2" t="s">
        <v>9</v>
      </c>
      <c r="E86" s="10">
        <f t="shared" si="17"/>
        <v>2247.9455940594066</v>
      </c>
      <c r="F86" s="1">
        <f t="shared" si="18"/>
        <v>1414.96</v>
      </c>
      <c r="G86" s="1" t="e">
        <f t="shared" si="19"/>
        <v>#N/A</v>
      </c>
      <c r="H86" s="1">
        <f t="shared" si="20"/>
        <v>454085.01000000013</v>
      </c>
      <c r="I86">
        <f t="shared" si="21"/>
        <v>438888.45999999996</v>
      </c>
      <c r="J86">
        <f t="shared" si="22"/>
        <v>0</v>
      </c>
      <c r="K86">
        <f t="shared" si="23"/>
        <v>202</v>
      </c>
      <c r="L86">
        <f t="shared" si="24"/>
        <v>52</v>
      </c>
      <c r="M86">
        <f t="shared" si="25"/>
        <v>0</v>
      </c>
      <c r="N86" t="str">
        <f t="shared" si="26"/>
        <v>Vegie-spread</v>
      </c>
      <c r="O86" t="str">
        <f t="shared" si="27"/>
        <v>Vegie-spread</v>
      </c>
      <c r="P86" t="str">
        <f t="shared" si="28"/>
        <v>no</v>
      </c>
      <c r="Q86" t="e">
        <f t="shared" si="29"/>
        <v>#N/A</v>
      </c>
      <c r="R86" t="str">
        <f t="shared" si="30"/>
        <v>Vegie-spread</v>
      </c>
      <c r="S86">
        <f t="shared" si="31"/>
        <v>-2590.1</v>
      </c>
      <c r="V86">
        <f t="shared" si="32"/>
        <v>2433.0670144707951</v>
      </c>
      <c r="W86">
        <f t="shared" si="33"/>
        <v>5919815.0969058285</v>
      </c>
    </row>
    <row r="87" spans="1:23" x14ac:dyDescent="0.2">
      <c r="A87" s="4" t="s">
        <v>34</v>
      </c>
      <c r="B87" s="4" t="s">
        <v>35</v>
      </c>
      <c r="C87" s="5">
        <v>744.6</v>
      </c>
      <c r="D87" s="4" t="s">
        <v>6</v>
      </c>
      <c r="E87" s="10">
        <f t="shared" si="17"/>
        <v>2246.2433333333333</v>
      </c>
      <c r="F87" s="1">
        <f t="shared" si="18"/>
        <v>1411.92</v>
      </c>
      <c r="G87" s="1" t="e">
        <f t="shared" si="19"/>
        <v>#N/A</v>
      </c>
      <c r="H87" s="1">
        <f t="shared" si="20"/>
        <v>451494.91000000003</v>
      </c>
      <c r="I87">
        <f t="shared" si="21"/>
        <v>436298.35999999993</v>
      </c>
      <c r="J87">
        <f t="shared" si="22"/>
        <v>0</v>
      </c>
      <c r="K87">
        <f t="shared" si="23"/>
        <v>201</v>
      </c>
      <c r="L87">
        <f t="shared" si="24"/>
        <v>52</v>
      </c>
      <c r="M87">
        <f t="shared" si="25"/>
        <v>0</v>
      </c>
      <c r="N87" t="str">
        <f t="shared" si="26"/>
        <v>Chocolade</v>
      </c>
      <c r="O87" t="str">
        <f t="shared" si="27"/>
        <v>Chocolade</v>
      </c>
      <c r="P87" t="str">
        <f t="shared" si="28"/>
        <v>yes</v>
      </c>
      <c r="Q87" t="e">
        <f t="shared" si="29"/>
        <v>#N/A</v>
      </c>
      <c r="R87" t="str">
        <f t="shared" si="30"/>
        <v>Chocolade</v>
      </c>
      <c r="S87">
        <f t="shared" si="31"/>
        <v>-744.6</v>
      </c>
      <c r="V87">
        <f t="shared" si="32"/>
        <v>2438.9919187257024</v>
      </c>
      <c r="W87">
        <f t="shared" si="33"/>
        <v>5948681.5796092842</v>
      </c>
    </row>
    <row r="88" spans="1:23" x14ac:dyDescent="0.2">
      <c r="A88" s="2" t="s">
        <v>34</v>
      </c>
      <c r="B88" s="2" t="s">
        <v>35</v>
      </c>
      <c r="C88" s="3">
        <v>162.56</v>
      </c>
      <c r="D88" s="2" t="s">
        <v>7</v>
      </c>
      <c r="E88" s="10">
        <f t="shared" si="17"/>
        <v>2253.7515500000004</v>
      </c>
      <c r="F88" s="1">
        <f t="shared" si="18"/>
        <v>1414.96</v>
      </c>
      <c r="G88" s="1" t="e">
        <f t="shared" si="19"/>
        <v>#N/A</v>
      </c>
      <c r="H88" s="1">
        <f t="shared" si="20"/>
        <v>450750.31000000006</v>
      </c>
      <c r="I88">
        <f t="shared" si="21"/>
        <v>435553.75999999995</v>
      </c>
      <c r="J88">
        <f t="shared" si="22"/>
        <v>0</v>
      </c>
      <c r="K88">
        <f t="shared" si="23"/>
        <v>200</v>
      </c>
      <c r="L88">
        <f t="shared" si="24"/>
        <v>52</v>
      </c>
      <c r="M88">
        <f t="shared" si="25"/>
        <v>0</v>
      </c>
      <c r="N88" t="str">
        <f t="shared" si="26"/>
        <v>Chocolade</v>
      </c>
      <c r="O88" t="str">
        <f t="shared" si="27"/>
        <v>Chocolade</v>
      </c>
      <c r="P88" t="str">
        <f t="shared" si="28"/>
        <v>no</v>
      </c>
      <c r="Q88" t="e">
        <f t="shared" si="29"/>
        <v>#N/A</v>
      </c>
      <c r="R88" t="str">
        <f t="shared" si="30"/>
        <v>Chocolade</v>
      </c>
      <c r="S88">
        <f t="shared" si="31"/>
        <v>-162.56</v>
      </c>
      <c r="V88">
        <f t="shared" si="32"/>
        <v>2442.7635887836332</v>
      </c>
      <c r="W88">
        <f t="shared" si="33"/>
        <v>5967093.9506870946</v>
      </c>
    </row>
    <row r="89" spans="1:23" x14ac:dyDescent="0.2">
      <c r="A89" s="4" t="s">
        <v>34</v>
      </c>
      <c r="B89" s="4" t="s">
        <v>35</v>
      </c>
      <c r="C89" s="5">
        <v>68.849999999999994</v>
      </c>
      <c r="D89" s="4" t="s">
        <v>8</v>
      </c>
      <c r="E89" s="10">
        <f t="shared" si="17"/>
        <v>2264.2600502512564</v>
      </c>
      <c r="F89" s="1">
        <f t="shared" si="18"/>
        <v>1418</v>
      </c>
      <c r="G89" s="1" t="e">
        <f t="shared" si="19"/>
        <v>#N/A</v>
      </c>
      <c r="H89" s="1">
        <f t="shared" si="20"/>
        <v>450587.75000000006</v>
      </c>
      <c r="I89">
        <f t="shared" si="21"/>
        <v>435553.75999999995</v>
      </c>
      <c r="J89">
        <f t="shared" si="22"/>
        <v>0</v>
      </c>
      <c r="K89">
        <f t="shared" si="23"/>
        <v>199</v>
      </c>
      <c r="L89">
        <f t="shared" si="24"/>
        <v>51</v>
      </c>
      <c r="M89">
        <f t="shared" si="25"/>
        <v>0</v>
      </c>
      <c r="N89" t="str">
        <f t="shared" si="26"/>
        <v>Chocolade</v>
      </c>
      <c r="O89" t="str">
        <f t="shared" si="27"/>
        <v>Chocolade</v>
      </c>
      <c r="P89" t="str">
        <f t="shared" si="28"/>
        <v>no</v>
      </c>
      <c r="Q89" t="e">
        <f t="shared" si="29"/>
        <v>#N/A</v>
      </c>
      <c r="R89" t="str">
        <f t="shared" si="30"/>
        <v>Chocolade</v>
      </c>
      <c r="S89">
        <f t="shared" si="31"/>
        <v>-68.849999999999994</v>
      </c>
      <c r="V89">
        <f t="shared" si="32"/>
        <v>2444.3800097198646</v>
      </c>
      <c r="W89">
        <f t="shared" si="33"/>
        <v>5974993.6319180848</v>
      </c>
    </row>
    <row r="90" spans="1:23" x14ac:dyDescent="0.2">
      <c r="A90" s="2" t="s">
        <v>34</v>
      </c>
      <c r="B90" s="2" t="s">
        <v>35</v>
      </c>
      <c r="C90" s="3">
        <v>306</v>
      </c>
      <c r="D90" s="2" t="s">
        <v>9</v>
      </c>
      <c r="E90" s="10">
        <f t="shared" si="17"/>
        <v>2275.3479797979803</v>
      </c>
      <c r="F90" s="1">
        <f t="shared" si="18"/>
        <v>1426</v>
      </c>
      <c r="G90" s="1" t="e">
        <f t="shared" si="19"/>
        <v>#N/A</v>
      </c>
      <c r="H90" s="1">
        <f t="shared" si="20"/>
        <v>450518.90000000008</v>
      </c>
      <c r="I90">
        <f t="shared" si="21"/>
        <v>435553.75999999995</v>
      </c>
      <c r="J90">
        <f t="shared" si="22"/>
        <v>0</v>
      </c>
      <c r="K90">
        <f t="shared" si="23"/>
        <v>198</v>
      </c>
      <c r="L90">
        <f t="shared" si="24"/>
        <v>51</v>
      </c>
      <c r="M90">
        <f t="shared" si="25"/>
        <v>0</v>
      </c>
      <c r="N90" t="str">
        <f t="shared" si="26"/>
        <v>Chocolade</v>
      </c>
      <c r="O90" t="str">
        <f t="shared" si="27"/>
        <v>Chocolade</v>
      </c>
      <c r="P90" t="str">
        <f t="shared" si="28"/>
        <v>no</v>
      </c>
      <c r="Q90" t="e">
        <f t="shared" si="29"/>
        <v>#N/A</v>
      </c>
      <c r="R90" t="str">
        <f t="shared" si="30"/>
        <v>Chocolade</v>
      </c>
      <c r="S90">
        <f t="shared" si="31"/>
        <v>-306</v>
      </c>
      <c r="V90">
        <f t="shared" si="32"/>
        <v>2445.5479699420807</v>
      </c>
      <c r="W90">
        <f t="shared" si="33"/>
        <v>5980704.8732878314</v>
      </c>
    </row>
    <row r="91" spans="1:23" x14ac:dyDescent="0.2">
      <c r="A91" s="4" t="s">
        <v>34</v>
      </c>
      <c r="B91" s="4" t="s">
        <v>36</v>
      </c>
      <c r="C91" s="5">
        <v>5079.6000000000004</v>
      </c>
      <c r="D91" s="4" t="s">
        <v>6</v>
      </c>
      <c r="E91" s="10">
        <f t="shared" si="17"/>
        <v>2285.344670050762</v>
      </c>
      <c r="F91" s="1">
        <f t="shared" si="18"/>
        <v>1434</v>
      </c>
      <c r="G91" s="1" t="e">
        <f t="shared" si="19"/>
        <v>#N/A</v>
      </c>
      <c r="H91" s="1">
        <f t="shared" si="20"/>
        <v>450212.90000000008</v>
      </c>
      <c r="I91">
        <f t="shared" si="21"/>
        <v>435553.75999999995</v>
      </c>
      <c r="J91">
        <f t="shared" si="22"/>
        <v>0</v>
      </c>
      <c r="K91">
        <f t="shared" si="23"/>
        <v>197</v>
      </c>
      <c r="L91">
        <f t="shared" si="24"/>
        <v>51</v>
      </c>
      <c r="M91">
        <f t="shared" si="25"/>
        <v>0</v>
      </c>
      <c r="N91" t="str">
        <f t="shared" si="26"/>
        <v>Chocolade</v>
      </c>
      <c r="O91" t="str">
        <f t="shared" si="27"/>
        <v>Gumbär Gummibärchen</v>
      </c>
      <c r="P91" t="str">
        <f t="shared" si="28"/>
        <v>yes</v>
      </c>
      <c r="Q91" t="e">
        <f t="shared" si="29"/>
        <v>#N/A</v>
      </c>
      <c r="R91" t="str">
        <f t="shared" si="30"/>
        <v>Chocolade</v>
      </c>
      <c r="S91">
        <f t="shared" si="31"/>
        <v>-5079.6000000000004</v>
      </c>
      <c r="V91">
        <f t="shared" si="32"/>
        <v>2447.7084968811287</v>
      </c>
      <c r="W91">
        <f t="shared" si="33"/>
        <v>5991276.8857040741</v>
      </c>
    </row>
    <row r="92" spans="1:23" x14ac:dyDescent="0.2">
      <c r="A92" s="2" t="s">
        <v>34</v>
      </c>
      <c r="B92" s="2" t="s">
        <v>36</v>
      </c>
      <c r="C92" s="3">
        <v>1249.2</v>
      </c>
      <c r="D92" s="2" t="s">
        <v>7</v>
      </c>
      <c r="E92" s="10">
        <f t="shared" si="17"/>
        <v>2271.088265306123</v>
      </c>
      <c r="F92" s="1">
        <f t="shared" si="18"/>
        <v>1426</v>
      </c>
      <c r="G92" s="1" t="e">
        <f t="shared" si="19"/>
        <v>#N/A</v>
      </c>
      <c r="H92" s="1">
        <f t="shared" si="20"/>
        <v>445133.3000000001</v>
      </c>
      <c r="I92">
        <f t="shared" si="21"/>
        <v>430474.16</v>
      </c>
      <c r="J92">
        <f t="shared" si="22"/>
        <v>0</v>
      </c>
      <c r="K92">
        <f t="shared" si="23"/>
        <v>196</v>
      </c>
      <c r="L92">
        <f t="shared" si="24"/>
        <v>51</v>
      </c>
      <c r="M92">
        <f t="shared" si="25"/>
        <v>0</v>
      </c>
      <c r="N92" t="str">
        <f t="shared" si="26"/>
        <v>Gumbär Gummibärchen</v>
      </c>
      <c r="O92" t="str">
        <f t="shared" si="27"/>
        <v>Gumbär Gummibärchen</v>
      </c>
      <c r="P92" t="str">
        <f t="shared" si="28"/>
        <v>no</v>
      </c>
      <c r="Q92" t="e">
        <f t="shared" si="29"/>
        <v>#N/A</v>
      </c>
      <c r="R92" t="str">
        <f t="shared" si="30"/>
        <v>Gumbär Gummibärchen</v>
      </c>
      <c r="S92">
        <f t="shared" si="31"/>
        <v>-1249.2</v>
      </c>
      <c r="V92">
        <f t="shared" si="32"/>
        <v>2445.7729544863705</v>
      </c>
      <c r="W92">
        <f t="shared" si="33"/>
        <v>5981805.3448969889</v>
      </c>
    </row>
    <row r="93" spans="1:23" x14ac:dyDescent="0.2">
      <c r="A93" s="4" t="s">
        <v>34</v>
      </c>
      <c r="B93" s="4" t="s">
        <v>36</v>
      </c>
      <c r="C93" s="5">
        <v>2061.17</v>
      </c>
      <c r="D93" s="4" t="s">
        <v>8</v>
      </c>
      <c r="E93" s="10">
        <f t="shared" si="17"/>
        <v>2276.3287179487183</v>
      </c>
      <c r="F93" s="1">
        <f t="shared" si="18"/>
        <v>1434</v>
      </c>
      <c r="G93" s="1" t="e">
        <f t="shared" si="19"/>
        <v>#N/A</v>
      </c>
      <c r="H93" s="1">
        <f t="shared" si="20"/>
        <v>443884.10000000003</v>
      </c>
      <c r="I93">
        <f t="shared" si="21"/>
        <v>429224.95999999996</v>
      </c>
      <c r="J93">
        <f t="shared" si="22"/>
        <v>0</v>
      </c>
      <c r="K93">
        <f t="shared" si="23"/>
        <v>195</v>
      </c>
      <c r="L93">
        <f t="shared" si="24"/>
        <v>50</v>
      </c>
      <c r="M93">
        <f t="shared" si="25"/>
        <v>0</v>
      </c>
      <c r="N93" t="str">
        <f t="shared" si="26"/>
        <v>Gumbär Gummibärchen</v>
      </c>
      <c r="O93" t="str">
        <f t="shared" si="27"/>
        <v>Gumbär Gummibärchen</v>
      </c>
      <c r="P93" t="str">
        <f t="shared" si="28"/>
        <v>no</v>
      </c>
      <c r="Q93" t="e">
        <f t="shared" si="29"/>
        <v>#N/A</v>
      </c>
      <c r="R93" t="str">
        <f t="shared" si="30"/>
        <v>Gumbär Gummibärchen</v>
      </c>
      <c r="S93">
        <f t="shared" si="31"/>
        <v>-2061.17</v>
      </c>
      <c r="V93">
        <f t="shared" si="32"/>
        <v>2450.9383203863686</v>
      </c>
      <c r="W93">
        <f t="shared" si="33"/>
        <v>6007098.6503383527</v>
      </c>
    </row>
    <row r="94" spans="1:23" x14ac:dyDescent="0.2">
      <c r="A94" s="2" t="s">
        <v>34</v>
      </c>
      <c r="B94" s="2" t="s">
        <v>36</v>
      </c>
      <c r="C94" s="3">
        <v>2835.68</v>
      </c>
      <c r="D94" s="2" t="s">
        <v>9</v>
      </c>
      <c r="E94" s="10">
        <f t="shared" si="17"/>
        <v>2277.437783505155</v>
      </c>
      <c r="F94" s="1">
        <f t="shared" si="18"/>
        <v>1426</v>
      </c>
      <c r="G94" s="1" t="e">
        <f t="shared" si="19"/>
        <v>#N/A</v>
      </c>
      <c r="H94" s="1">
        <f t="shared" si="20"/>
        <v>441822.93000000005</v>
      </c>
      <c r="I94">
        <f t="shared" si="21"/>
        <v>427163.78999999992</v>
      </c>
      <c r="J94">
        <f t="shared" si="22"/>
        <v>0</v>
      </c>
      <c r="K94">
        <f t="shared" si="23"/>
        <v>194</v>
      </c>
      <c r="L94">
        <f t="shared" si="24"/>
        <v>50</v>
      </c>
      <c r="M94">
        <f t="shared" si="25"/>
        <v>0</v>
      </c>
      <c r="N94" t="str">
        <f t="shared" si="26"/>
        <v>Gumbär Gummibärchen</v>
      </c>
      <c r="O94" t="str">
        <f t="shared" si="27"/>
        <v>Gumbär Gummibärchen</v>
      </c>
      <c r="P94" t="str">
        <f t="shared" si="28"/>
        <v>no</v>
      </c>
      <c r="Q94" t="e">
        <f t="shared" si="29"/>
        <v>#N/A</v>
      </c>
      <c r="R94" t="str">
        <f t="shared" si="30"/>
        <v>Gumbär Gummibärchen</v>
      </c>
      <c r="S94">
        <f t="shared" si="31"/>
        <v>-2835.68</v>
      </c>
      <c r="V94">
        <f t="shared" si="32"/>
        <v>2457.1982462189276</v>
      </c>
      <c r="W94">
        <f t="shared" si="33"/>
        <v>6037823.2212213734</v>
      </c>
    </row>
    <row r="95" spans="1:23" x14ac:dyDescent="0.2">
      <c r="A95" s="4" t="s">
        <v>34</v>
      </c>
      <c r="B95" s="4" t="s">
        <v>37</v>
      </c>
      <c r="C95" s="5">
        <v>1605.6</v>
      </c>
      <c r="D95" s="4" t="s">
        <v>6</v>
      </c>
      <c r="E95" s="10">
        <f t="shared" si="17"/>
        <v>2274.5453367875652</v>
      </c>
      <c r="F95" s="1">
        <f t="shared" si="18"/>
        <v>1418</v>
      </c>
      <c r="G95" s="1" t="e">
        <f t="shared" si="19"/>
        <v>#N/A</v>
      </c>
      <c r="H95" s="1">
        <f t="shared" si="20"/>
        <v>438987.25000000006</v>
      </c>
      <c r="I95">
        <f t="shared" si="21"/>
        <v>424328.10999999987</v>
      </c>
      <c r="J95">
        <f t="shared" si="22"/>
        <v>0</v>
      </c>
      <c r="K95">
        <f t="shared" si="23"/>
        <v>193</v>
      </c>
      <c r="L95">
        <f t="shared" si="24"/>
        <v>50</v>
      </c>
      <c r="M95">
        <f t="shared" si="25"/>
        <v>0</v>
      </c>
      <c r="N95" t="str">
        <f t="shared" si="26"/>
        <v>Gumbär Gummibärchen</v>
      </c>
      <c r="O95" t="str">
        <f t="shared" si="27"/>
        <v>Maxilaku</v>
      </c>
      <c r="P95" t="str">
        <f t="shared" si="28"/>
        <v>yes</v>
      </c>
      <c r="Q95" t="e">
        <f t="shared" si="29"/>
        <v>#N/A</v>
      </c>
      <c r="R95" t="str">
        <f t="shared" si="30"/>
        <v>Gumbär Gummibärchen</v>
      </c>
      <c r="S95">
        <f t="shared" si="31"/>
        <v>-1605.6</v>
      </c>
      <c r="V95">
        <f t="shared" si="32"/>
        <v>2463.2263857079156</v>
      </c>
      <c r="W95">
        <f t="shared" si="33"/>
        <v>6067484.2272476815</v>
      </c>
    </row>
    <row r="96" spans="1:23" x14ac:dyDescent="0.2">
      <c r="A96" s="2" t="s">
        <v>34</v>
      </c>
      <c r="B96" s="2" t="s">
        <v>37</v>
      </c>
      <c r="C96" s="3">
        <v>620</v>
      </c>
      <c r="D96" s="2" t="s">
        <v>7</v>
      </c>
      <c r="E96" s="10">
        <f t="shared" si="17"/>
        <v>2278.0294270833333</v>
      </c>
      <c r="F96" s="1">
        <f t="shared" si="18"/>
        <v>1414.96</v>
      </c>
      <c r="G96" s="1" t="e">
        <f t="shared" si="19"/>
        <v>#N/A</v>
      </c>
      <c r="H96" s="1">
        <f t="shared" si="20"/>
        <v>437381.65</v>
      </c>
      <c r="I96">
        <f t="shared" si="21"/>
        <v>422722.50999999989</v>
      </c>
      <c r="J96">
        <f t="shared" si="22"/>
        <v>0</v>
      </c>
      <c r="K96">
        <f t="shared" si="23"/>
        <v>192</v>
      </c>
      <c r="L96">
        <f t="shared" si="24"/>
        <v>50</v>
      </c>
      <c r="M96">
        <f t="shared" si="25"/>
        <v>0</v>
      </c>
      <c r="N96" t="str">
        <f t="shared" si="26"/>
        <v>Maxilaku</v>
      </c>
      <c r="O96" t="str">
        <f t="shared" si="27"/>
        <v>Maxilaku</v>
      </c>
      <c r="P96" t="str">
        <f t="shared" si="28"/>
        <v>no</v>
      </c>
      <c r="Q96" t="e">
        <f t="shared" si="29"/>
        <v>#N/A</v>
      </c>
      <c r="R96" t="str">
        <f t="shared" si="30"/>
        <v>Maxilaku</v>
      </c>
      <c r="S96">
        <f t="shared" si="31"/>
        <v>-620</v>
      </c>
      <c r="V96">
        <f t="shared" si="32"/>
        <v>2469.1583389398988</v>
      </c>
      <c r="W96">
        <f t="shared" si="33"/>
        <v>6096742.9027564395</v>
      </c>
    </row>
    <row r="97" spans="1:23" x14ac:dyDescent="0.2">
      <c r="A97" s="4" t="s">
        <v>34</v>
      </c>
      <c r="B97" s="4" t="s">
        <v>37</v>
      </c>
      <c r="C97" s="5">
        <v>835</v>
      </c>
      <c r="D97" s="4" t="s">
        <v>8</v>
      </c>
      <c r="E97" s="10">
        <f t="shared" si="17"/>
        <v>2286.710209424084</v>
      </c>
      <c r="F97" s="1">
        <f t="shared" si="18"/>
        <v>1418</v>
      </c>
      <c r="G97" s="1">
        <f t="shared" si="19"/>
        <v>504</v>
      </c>
      <c r="H97" s="1">
        <f t="shared" si="20"/>
        <v>436761.65</v>
      </c>
      <c r="I97">
        <f t="shared" si="21"/>
        <v>422102.50999999995</v>
      </c>
      <c r="J97">
        <f t="shared" si="22"/>
        <v>0</v>
      </c>
      <c r="K97">
        <f t="shared" si="23"/>
        <v>191</v>
      </c>
      <c r="L97">
        <f t="shared" si="24"/>
        <v>49</v>
      </c>
      <c r="M97">
        <f t="shared" si="25"/>
        <v>0</v>
      </c>
      <c r="N97" t="str">
        <f t="shared" si="26"/>
        <v>Maxilaku</v>
      </c>
      <c r="O97" t="str">
        <f t="shared" si="27"/>
        <v>Maxilaku</v>
      </c>
      <c r="P97" t="str">
        <f t="shared" si="28"/>
        <v>no</v>
      </c>
      <c r="Q97" t="str">
        <f t="shared" si="29"/>
        <v>LOWER</v>
      </c>
      <c r="R97" t="str">
        <f t="shared" si="30"/>
        <v>Maxilaku</v>
      </c>
      <c r="S97">
        <f t="shared" si="31"/>
        <v>-835</v>
      </c>
      <c r="V97">
        <f t="shared" si="32"/>
        <v>2472.6897650358492</v>
      </c>
      <c r="W97">
        <f t="shared" si="33"/>
        <v>6114194.6741130436</v>
      </c>
    </row>
    <row r="98" spans="1:23" x14ac:dyDescent="0.2">
      <c r="A98" s="2" t="s">
        <v>34</v>
      </c>
      <c r="B98" s="2" t="s">
        <v>38</v>
      </c>
      <c r="C98" s="3">
        <v>193.2</v>
      </c>
      <c r="D98" s="2" t="s">
        <v>6</v>
      </c>
      <c r="E98" s="10">
        <f t="shared" si="17"/>
        <v>2294.3507894736845</v>
      </c>
      <c r="F98" s="1">
        <f t="shared" si="18"/>
        <v>1426</v>
      </c>
      <c r="G98" s="1">
        <f t="shared" si="19"/>
        <v>504</v>
      </c>
      <c r="H98" s="1">
        <f t="shared" si="20"/>
        <v>435926.65</v>
      </c>
      <c r="I98">
        <f t="shared" si="21"/>
        <v>421267.50999999995</v>
      </c>
      <c r="J98">
        <f t="shared" si="22"/>
        <v>0</v>
      </c>
      <c r="K98">
        <f t="shared" si="23"/>
        <v>190</v>
      </c>
      <c r="L98">
        <f t="shared" si="24"/>
        <v>49</v>
      </c>
      <c r="M98">
        <f t="shared" si="25"/>
        <v>0</v>
      </c>
      <c r="N98" t="str">
        <f t="shared" si="26"/>
        <v>Maxilaku</v>
      </c>
      <c r="O98" t="str">
        <f t="shared" si="27"/>
        <v>NuNuCa Nuß-Nougat-Creme</v>
      </c>
      <c r="P98" t="str">
        <f t="shared" si="28"/>
        <v>yes</v>
      </c>
      <c r="Q98" t="str">
        <f t="shared" si="29"/>
        <v>LOWER</v>
      </c>
      <c r="R98" t="str">
        <f t="shared" si="30"/>
        <v>Maxilaku</v>
      </c>
      <c r="S98">
        <f t="shared" si="31"/>
        <v>-193.2</v>
      </c>
      <c r="V98">
        <f t="shared" si="32"/>
        <v>2476.9385054043305</v>
      </c>
      <c r="W98">
        <f t="shared" si="33"/>
        <v>6135224.3595546382</v>
      </c>
    </row>
    <row r="99" spans="1:23" x14ac:dyDescent="0.2">
      <c r="A99" s="4" t="s">
        <v>34</v>
      </c>
      <c r="B99" s="4" t="s">
        <v>38</v>
      </c>
      <c r="C99" s="5">
        <v>865.2</v>
      </c>
      <c r="D99" s="4" t="s">
        <v>7</v>
      </c>
      <c r="E99" s="10">
        <f t="shared" si="17"/>
        <v>2305.4679894179894</v>
      </c>
      <c r="F99" s="1">
        <f t="shared" si="18"/>
        <v>1434</v>
      </c>
      <c r="G99" s="1">
        <f t="shared" si="19"/>
        <v>504</v>
      </c>
      <c r="H99" s="1">
        <f t="shared" si="20"/>
        <v>435733.45</v>
      </c>
      <c r="I99">
        <f t="shared" si="21"/>
        <v>421267.50999999995</v>
      </c>
      <c r="J99">
        <f t="shared" si="22"/>
        <v>0</v>
      </c>
      <c r="K99">
        <f t="shared" si="23"/>
        <v>189</v>
      </c>
      <c r="L99">
        <f t="shared" si="24"/>
        <v>49</v>
      </c>
      <c r="M99">
        <f t="shared" si="25"/>
        <v>0</v>
      </c>
      <c r="N99" t="str">
        <f t="shared" si="26"/>
        <v>NuNuCa Nuß-Nougat-Creme</v>
      </c>
      <c r="O99" t="str">
        <f t="shared" si="27"/>
        <v>NuNuCa Nuß-Nougat-Creme</v>
      </c>
      <c r="P99" t="str">
        <f t="shared" si="28"/>
        <v>no</v>
      </c>
      <c r="Q99" t="str">
        <f t="shared" si="29"/>
        <v>LOWER</v>
      </c>
      <c r="R99" t="str">
        <f t="shared" si="30"/>
        <v>NuNuCa Nuß-Nougat-Creme</v>
      </c>
      <c r="S99">
        <f t="shared" si="31"/>
        <v>-865.2</v>
      </c>
      <c r="V99">
        <f t="shared" si="32"/>
        <v>2478.7503622850431</v>
      </c>
      <c r="W99">
        <f t="shared" si="33"/>
        <v>6144203.3585282322</v>
      </c>
    </row>
    <row r="100" spans="1:23" x14ac:dyDescent="0.2">
      <c r="A100" s="2" t="s">
        <v>34</v>
      </c>
      <c r="B100" s="2" t="s">
        <v>38</v>
      </c>
      <c r="C100" s="3">
        <v>493.5</v>
      </c>
      <c r="D100" s="2" t="s">
        <v>9</v>
      </c>
      <c r="E100" s="10">
        <f t="shared" si="17"/>
        <v>2313.1289893617022</v>
      </c>
      <c r="F100" s="1">
        <f t="shared" si="18"/>
        <v>1446.375</v>
      </c>
      <c r="G100" s="1">
        <f t="shared" si="19"/>
        <v>504</v>
      </c>
      <c r="H100" s="1">
        <f t="shared" si="20"/>
        <v>434868.25</v>
      </c>
      <c r="I100">
        <f t="shared" si="21"/>
        <v>420402.30999999994</v>
      </c>
      <c r="J100">
        <f t="shared" si="22"/>
        <v>0</v>
      </c>
      <c r="K100">
        <f t="shared" si="23"/>
        <v>188</v>
      </c>
      <c r="L100">
        <f t="shared" si="24"/>
        <v>48</v>
      </c>
      <c r="M100">
        <f t="shared" si="25"/>
        <v>0</v>
      </c>
      <c r="N100" t="str">
        <f t="shared" si="26"/>
        <v>NuNuCa Nuß-Nougat-Creme</v>
      </c>
      <c r="O100" t="str">
        <f t="shared" si="27"/>
        <v>NuNuCa Nuß-Nougat-Creme</v>
      </c>
      <c r="P100" t="str">
        <f t="shared" si="28"/>
        <v>no</v>
      </c>
      <c r="Q100" t="str">
        <f t="shared" si="29"/>
        <v>LOWER</v>
      </c>
      <c r="R100" t="str">
        <f t="shared" si="30"/>
        <v>NuNuCa Nuß-Nougat-Creme</v>
      </c>
      <c r="S100">
        <f t="shared" si="31"/>
        <v>-493.5</v>
      </c>
      <c r="V100">
        <f t="shared" si="32"/>
        <v>2483.1014291366273</v>
      </c>
      <c r="W100">
        <f t="shared" si="33"/>
        <v>6165792.7073803609</v>
      </c>
    </row>
    <row r="101" spans="1:23" x14ac:dyDescent="0.2">
      <c r="A101" s="4" t="s">
        <v>34</v>
      </c>
      <c r="B101" s="4" t="s">
        <v>39</v>
      </c>
      <c r="C101" s="5">
        <v>1685.36</v>
      </c>
      <c r="D101" s="4" t="s">
        <v>6</v>
      </c>
      <c r="E101" s="10">
        <f t="shared" si="17"/>
        <v>2322.8596256684491</v>
      </c>
      <c r="F101" s="1">
        <f t="shared" si="18"/>
        <v>1458.75</v>
      </c>
      <c r="G101" s="1">
        <f t="shared" si="19"/>
        <v>504</v>
      </c>
      <c r="H101" s="1">
        <f t="shared" si="20"/>
        <v>434374.75</v>
      </c>
      <c r="I101">
        <f t="shared" si="21"/>
        <v>420402.30999999994</v>
      </c>
      <c r="J101">
        <f t="shared" si="22"/>
        <v>0</v>
      </c>
      <c r="K101">
        <f t="shared" si="23"/>
        <v>187</v>
      </c>
      <c r="L101">
        <f t="shared" si="24"/>
        <v>48</v>
      </c>
      <c r="M101">
        <f t="shared" si="25"/>
        <v>0</v>
      </c>
      <c r="N101" t="str">
        <f t="shared" si="26"/>
        <v>NuNuCa Nuß-Nougat-Creme</v>
      </c>
      <c r="O101" t="str">
        <f t="shared" si="27"/>
        <v>Pavlova</v>
      </c>
      <c r="P101" t="str">
        <f t="shared" si="28"/>
        <v>yes</v>
      </c>
      <c r="Q101" t="str">
        <f t="shared" si="29"/>
        <v>LOWER</v>
      </c>
      <c r="R101" t="str">
        <f t="shared" si="30"/>
        <v>NuNuCa Nuß-Nougat-Creme</v>
      </c>
      <c r="S101">
        <f t="shared" si="31"/>
        <v>-1685.36</v>
      </c>
      <c r="V101">
        <f t="shared" si="32"/>
        <v>2486.1544657772452</v>
      </c>
      <c r="W101">
        <f t="shared" si="33"/>
        <v>6180964.0277041383</v>
      </c>
    </row>
    <row r="102" spans="1:23" x14ac:dyDescent="0.2">
      <c r="A102" s="2" t="s">
        <v>34</v>
      </c>
      <c r="B102" s="2" t="s">
        <v>39</v>
      </c>
      <c r="C102" s="3">
        <v>2646.08</v>
      </c>
      <c r="D102" s="2" t="s">
        <v>7</v>
      </c>
      <c r="E102" s="10">
        <f t="shared" si="17"/>
        <v>2326.2870430107528</v>
      </c>
      <c r="F102" s="1">
        <f t="shared" si="18"/>
        <v>1446.375</v>
      </c>
      <c r="G102" s="1">
        <f t="shared" si="19"/>
        <v>504</v>
      </c>
      <c r="H102" s="1">
        <f t="shared" si="20"/>
        <v>432689.39</v>
      </c>
      <c r="I102">
        <f t="shared" si="21"/>
        <v>418716.94999999995</v>
      </c>
      <c r="J102">
        <f t="shared" si="22"/>
        <v>0</v>
      </c>
      <c r="K102">
        <f t="shared" si="23"/>
        <v>186</v>
      </c>
      <c r="L102">
        <f t="shared" si="24"/>
        <v>48</v>
      </c>
      <c r="M102">
        <f t="shared" si="25"/>
        <v>0</v>
      </c>
      <c r="N102" t="str">
        <f t="shared" si="26"/>
        <v>Pavlova</v>
      </c>
      <c r="O102" t="str">
        <f t="shared" si="27"/>
        <v>Pavlova</v>
      </c>
      <c r="P102" t="str">
        <f t="shared" si="28"/>
        <v>no</v>
      </c>
      <c r="Q102" t="str">
        <f t="shared" si="29"/>
        <v>LOWER</v>
      </c>
      <c r="R102" t="str">
        <f t="shared" si="30"/>
        <v>Pavlova</v>
      </c>
      <c r="S102">
        <f t="shared" si="31"/>
        <v>-2646.08</v>
      </c>
      <c r="V102">
        <f t="shared" si="32"/>
        <v>2492.3880702326487</v>
      </c>
      <c r="W102">
        <f t="shared" si="33"/>
        <v>6211998.2926380271</v>
      </c>
    </row>
    <row r="103" spans="1:23" x14ac:dyDescent="0.2">
      <c r="A103" s="4" t="s">
        <v>34</v>
      </c>
      <c r="B103" s="4" t="s">
        <v>39</v>
      </c>
      <c r="C103" s="5">
        <v>1849.7</v>
      </c>
      <c r="D103" s="4" t="s">
        <v>8</v>
      </c>
      <c r="E103" s="10">
        <f t="shared" si="17"/>
        <v>2324.5584324324323</v>
      </c>
      <c r="F103" s="1">
        <f t="shared" si="18"/>
        <v>1434</v>
      </c>
      <c r="G103" s="1">
        <f t="shared" si="19"/>
        <v>504</v>
      </c>
      <c r="H103" s="1">
        <f t="shared" si="20"/>
        <v>430043.31</v>
      </c>
      <c r="I103">
        <f t="shared" si="21"/>
        <v>416070.86999999994</v>
      </c>
      <c r="J103">
        <f t="shared" si="22"/>
        <v>0</v>
      </c>
      <c r="K103">
        <f t="shared" si="23"/>
        <v>185</v>
      </c>
      <c r="L103">
        <f t="shared" si="24"/>
        <v>47</v>
      </c>
      <c r="M103">
        <f t="shared" si="25"/>
        <v>0</v>
      </c>
      <c r="N103" t="str">
        <f t="shared" si="26"/>
        <v>Pavlova</v>
      </c>
      <c r="O103" t="str">
        <f t="shared" si="27"/>
        <v>Pavlova</v>
      </c>
      <c r="P103" t="str">
        <f t="shared" si="28"/>
        <v>no</v>
      </c>
      <c r="Q103" t="str">
        <f t="shared" si="29"/>
        <v>LOWER</v>
      </c>
      <c r="R103" t="str">
        <f t="shared" si="30"/>
        <v>Pavlova</v>
      </c>
      <c r="S103">
        <f t="shared" si="31"/>
        <v>-1849.7</v>
      </c>
      <c r="V103">
        <f t="shared" si="32"/>
        <v>2499.0039768284823</v>
      </c>
      <c r="W103">
        <f t="shared" si="33"/>
        <v>6245020.8762045689</v>
      </c>
    </row>
    <row r="104" spans="1:23" x14ac:dyDescent="0.2">
      <c r="A104" s="2" t="s">
        <v>34</v>
      </c>
      <c r="B104" s="2" t="s">
        <v>39</v>
      </c>
      <c r="C104" s="3">
        <v>999.01</v>
      </c>
      <c r="D104" s="2" t="s">
        <v>9</v>
      </c>
      <c r="E104" s="10">
        <f t="shared" si="17"/>
        <v>2327.1391847826085</v>
      </c>
      <c r="F104" s="1">
        <f t="shared" si="18"/>
        <v>1426</v>
      </c>
      <c r="G104" s="1">
        <f t="shared" si="19"/>
        <v>504</v>
      </c>
      <c r="H104" s="1">
        <f t="shared" si="20"/>
        <v>428193.61</v>
      </c>
      <c r="I104">
        <f t="shared" si="21"/>
        <v>414221.17</v>
      </c>
      <c r="J104">
        <f t="shared" si="22"/>
        <v>0</v>
      </c>
      <c r="K104">
        <f t="shared" si="23"/>
        <v>184</v>
      </c>
      <c r="L104">
        <f t="shared" si="24"/>
        <v>47</v>
      </c>
      <c r="M104">
        <f t="shared" si="25"/>
        <v>0</v>
      </c>
      <c r="N104" t="str">
        <f t="shared" si="26"/>
        <v>Pavlova</v>
      </c>
      <c r="O104" t="str">
        <f t="shared" si="27"/>
        <v>Pavlova</v>
      </c>
      <c r="P104" t="str">
        <f t="shared" si="28"/>
        <v>no</v>
      </c>
      <c r="Q104" t="str">
        <f t="shared" si="29"/>
        <v>LOWER</v>
      </c>
      <c r="R104" t="str">
        <f t="shared" si="30"/>
        <v>Pavlova</v>
      </c>
      <c r="S104">
        <f t="shared" si="31"/>
        <v>-999.01</v>
      </c>
      <c r="V104">
        <f t="shared" si="32"/>
        <v>2505.5396733548864</v>
      </c>
      <c r="W104">
        <f t="shared" si="33"/>
        <v>6277729.0547553115</v>
      </c>
    </row>
    <row r="105" spans="1:23" x14ac:dyDescent="0.2">
      <c r="A105" s="4" t="s">
        <v>34</v>
      </c>
      <c r="B105" s="4" t="s">
        <v>40</v>
      </c>
      <c r="C105" s="5">
        <v>1755</v>
      </c>
      <c r="D105" s="4" t="s">
        <v>6</v>
      </c>
      <c r="E105" s="10">
        <f t="shared" si="17"/>
        <v>2334.3967213114756</v>
      </c>
      <c r="F105" s="1">
        <f t="shared" si="18"/>
        <v>1434</v>
      </c>
      <c r="G105" s="1">
        <f t="shared" si="19"/>
        <v>504</v>
      </c>
      <c r="H105" s="1">
        <f t="shared" si="20"/>
        <v>427194.60000000003</v>
      </c>
      <c r="I105">
        <f t="shared" si="21"/>
        <v>413222.16000000003</v>
      </c>
      <c r="J105">
        <f t="shared" si="22"/>
        <v>0</v>
      </c>
      <c r="K105">
        <f t="shared" si="23"/>
        <v>183</v>
      </c>
      <c r="L105">
        <f t="shared" si="24"/>
        <v>47</v>
      </c>
      <c r="M105">
        <f t="shared" si="25"/>
        <v>0</v>
      </c>
      <c r="N105" t="str">
        <f t="shared" si="26"/>
        <v>Pavlova</v>
      </c>
      <c r="O105" t="str">
        <f t="shared" si="27"/>
        <v>Schoggi Schokolade</v>
      </c>
      <c r="P105" t="str">
        <f t="shared" si="28"/>
        <v>yes</v>
      </c>
      <c r="Q105" t="str">
        <f t="shared" si="29"/>
        <v>LOWER</v>
      </c>
      <c r="R105" t="str">
        <f t="shared" si="30"/>
        <v>Pavlova</v>
      </c>
      <c r="S105">
        <f t="shared" si="31"/>
        <v>-1755</v>
      </c>
      <c r="V105">
        <f t="shared" si="32"/>
        <v>2510.4465672862038</v>
      </c>
      <c r="W105">
        <f t="shared" si="33"/>
        <v>6302341.9671990834</v>
      </c>
    </row>
    <row r="106" spans="1:23" x14ac:dyDescent="0.2">
      <c r="A106" s="2" t="s">
        <v>34</v>
      </c>
      <c r="B106" s="2" t="s">
        <v>40</v>
      </c>
      <c r="C106" s="3">
        <v>5268</v>
      </c>
      <c r="D106" s="2" t="s">
        <v>7</v>
      </c>
      <c r="E106" s="10">
        <f t="shared" si="17"/>
        <v>2337.58021978022</v>
      </c>
      <c r="F106" s="1">
        <f t="shared" si="18"/>
        <v>1426</v>
      </c>
      <c r="G106" s="1">
        <f t="shared" si="19"/>
        <v>504</v>
      </c>
      <c r="H106" s="1">
        <f t="shared" si="20"/>
        <v>425439.60000000003</v>
      </c>
      <c r="I106">
        <f t="shared" si="21"/>
        <v>411467.16000000003</v>
      </c>
      <c r="J106">
        <f t="shared" si="22"/>
        <v>0</v>
      </c>
      <c r="K106">
        <f t="shared" si="23"/>
        <v>182</v>
      </c>
      <c r="L106">
        <f t="shared" si="24"/>
        <v>47</v>
      </c>
      <c r="M106">
        <f t="shared" si="25"/>
        <v>0</v>
      </c>
      <c r="N106" t="str">
        <f t="shared" si="26"/>
        <v>Schoggi Schokolade</v>
      </c>
      <c r="O106" t="str">
        <f t="shared" si="27"/>
        <v>Schoggi Schokolade</v>
      </c>
      <c r="P106" t="str">
        <f t="shared" si="28"/>
        <v>no</v>
      </c>
      <c r="Q106" t="str">
        <f t="shared" si="29"/>
        <v>LOWER</v>
      </c>
      <c r="R106" t="str">
        <f t="shared" si="30"/>
        <v>Schoggi Schokolade</v>
      </c>
      <c r="S106">
        <f t="shared" si="31"/>
        <v>-5268</v>
      </c>
      <c r="V106">
        <f t="shared" si="32"/>
        <v>2516.9655493328714</v>
      </c>
      <c r="W106">
        <f t="shared" si="33"/>
        <v>6335115.5765285231</v>
      </c>
    </row>
    <row r="107" spans="1:23" x14ac:dyDescent="0.2">
      <c r="A107" s="4" t="s">
        <v>34</v>
      </c>
      <c r="B107" s="4" t="s">
        <v>40</v>
      </c>
      <c r="C107" s="5">
        <v>2195</v>
      </c>
      <c r="D107" s="4" t="s">
        <v>8</v>
      </c>
      <c r="E107" s="10">
        <f t="shared" si="17"/>
        <v>2321.3900552486193</v>
      </c>
      <c r="F107" s="1">
        <f t="shared" si="18"/>
        <v>1418</v>
      </c>
      <c r="G107" s="1">
        <f t="shared" si="19"/>
        <v>504</v>
      </c>
      <c r="H107" s="1">
        <f t="shared" si="20"/>
        <v>420171.60000000009</v>
      </c>
      <c r="I107">
        <f t="shared" si="21"/>
        <v>406199.16000000003</v>
      </c>
      <c r="J107">
        <f t="shared" si="22"/>
        <v>0</v>
      </c>
      <c r="K107">
        <f t="shared" si="23"/>
        <v>181</v>
      </c>
      <c r="L107">
        <f t="shared" si="24"/>
        <v>46</v>
      </c>
      <c r="M107">
        <f t="shared" si="25"/>
        <v>0</v>
      </c>
      <c r="N107" t="str">
        <f t="shared" si="26"/>
        <v>Schoggi Schokolade</v>
      </c>
      <c r="O107" t="str">
        <f t="shared" si="27"/>
        <v>Schoggi Schokolade</v>
      </c>
      <c r="P107" t="str">
        <f t="shared" si="28"/>
        <v>no</v>
      </c>
      <c r="Q107" t="str">
        <f t="shared" si="29"/>
        <v>LOWER</v>
      </c>
      <c r="R107" t="str">
        <f t="shared" si="30"/>
        <v>Schoggi Schokolade</v>
      </c>
      <c r="S107">
        <f t="shared" si="31"/>
        <v>-2195</v>
      </c>
      <c r="V107">
        <f t="shared" si="32"/>
        <v>2514.4403184917514</v>
      </c>
      <c r="W107">
        <f t="shared" si="33"/>
        <v>6322410.1152569</v>
      </c>
    </row>
    <row r="108" spans="1:23" x14ac:dyDescent="0.2">
      <c r="A108" s="2" t="s">
        <v>34</v>
      </c>
      <c r="B108" s="2" t="s">
        <v>40</v>
      </c>
      <c r="C108" s="3">
        <v>1756</v>
      </c>
      <c r="D108" s="2" t="s">
        <v>9</v>
      </c>
      <c r="E108" s="10">
        <f t="shared" si="17"/>
        <v>2322.0922222222225</v>
      </c>
      <c r="F108" s="1">
        <f t="shared" si="18"/>
        <v>1414.96</v>
      </c>
      <c r="G108" s="1">
        <f t="shared" si="19"/>
        <v>504</v>
      </c>
      <c r="H108" s="1">
        <f t="shared" si="20"/>
        <v>417976.60000000009</v>
      </c>
      <c r="I108">
        <f t="shared" si="21"/>
        <v>404004.16</v>
      </c>
      <c r="J108">
        <f t="shared" si="22"/>
        <v>0</v>
      </c>
      <c r="K108">
        <f t="shared" si="23"/>
        <v>180</v>
      </c>
      <c r="L108">
        <f t="shared" si="24"/>
        <v>46</v>
      </c>
      <c r="M108">
        <f t="shared" si="25"/>
        <v>0</v>
      </c>
      <c r="N108" t="str">
        <f t="shared" si="26"/>
        <v>Schoggi Schokolade</v>
      </c>
      <c r="O108" t="str">
        <f t="shared" si="27"/>
        <v>Schoggi Schokolade</v>
      </c>
      <c r="P108" t="str">
        <f t="shared" si="28"/>
        <v>no</v>
      </c>
      <c r="Q108" t="str">
        <f t="shared" si="29"/>
        <v>LOWER</v>
      </c>
      <c r="R108" t="str">
        <f t="shared" si="30"/>
        <v>Schoggi Schokolade</v>
      </c>
      <c r="S108">
        <f t="shared" si="31"/>
        <v>-1756</v>
      </c>
      <c r="V108">
        <f t="shared" si="32"/>
        <v>2521.3975045470661</v>
      </c>
      <c r="W108">
        <f t="shared" si="33"/>
        <v>6357445.375936171</v>
      </c>
    </row>
    <row r="109" spans="1:23" x14ac:dyDescent="0.2">
      <c r="A109" s="4" t="s">
        <v>34</v>
      </c>
      <c r="B109" s="4" t="s">
        <v>41</v>
      </c>
      <c r="C109" s="5">
        <v>1267.5</v>
      </c>
      <c r="D109" s="4" t="s">
        <v>6</v>
      </c>
      <c r="E109" s="10">
        <f t="shared" si="17"/>
        <v>2325.2547486033523</v>
      </c>
      <c r="F109" s="1">
        <f t="shared" si="18"/>
        <v>1411.92</v>
      </c>
      <c r="G109" s="1">
        <f t="shared" si="19"/>
        <v>504</v>
      </c>
      <c r="H109" s="1">
        <f t="shared" si="20"/>
        <v>416220.60000000009</v>
      </c>
      <c r="I109">
        <f t="shared" si="21"/>
        <v>402248.16</v>
      </c>
      <c r="J109">
        <f t="shared" si="22"/>
        <v>0</v>
      </c>
      <c r="K109">
        <f t="shared" si="23"/>
        <v>179</v>
      </c>
      <c r="L109">
        <f t="shared" si="24"/>
        <v>46</v>
      </c>
      <c r="M109">
        <f t="shared" si="25"/>
        <v>0</v>
      </c>
      <c r="N109" t="str">
        <f t="shared" si="26"/>
        <v>Schoggi Schokolade</v>
      </c>
      <c r="O109" t="str">
        <f t="shared" si="27"/>
        <v>Scottish Longbreads</v>
      </c>
      <c r="P109" t="str">
        <f t="shared" si="28"/>
        <v>yes</v>
      </c>
      <c r="Q109" t="str">
        <f t="shared" si="29"/>
        <v>LOWER</v>
      </c>
      <c r="R109" t="str">
        <f t="shared" si="30"/>
        <v>Schoggi Schokolade</v>
      </c>
      <c r="S109">
        <f t="shared" si="31"/>
        <v>-1267.5</v>
      </c>
      <c r="V109">
        <f t="shared" si="32"/>
        <v>2528.074672036073</v>
      </c>
      <c r="W109">
        <f t="shared" si="33"/>
        <v>6391161.547390298</v>
      </c>
    </row>
    <row r="110" spans="1:23" x14ac:dyDescent="0.2">
      <c r="A110" s="2" t="s">
        <v>34</v>
      </c>
      <c r="B110" s="2" t="s">
        <v>41</v>
      </c>
      <c r="C110" s="3">
        <v>1062.5</v>
      </c>
      <c r="D110" s="2" t="s">
        <v>7</v>
      </c>
      <c r="E110" s="10">
        <f t="shared" si="17"/>
        <v>2331.1971910112366</v>
      </c>
      <c r="F110" s="1">
        <f t="shared" si="18"/>
        <v>1414.96</v>
      </c>
      <c r="G110" s="1">
        <f t="shared" si="19"/>
        <v>504</v>
      </c>
      <c r="H110" s="1">
        <f t="shared" si="20"/>
        <v>414953.10000000009</v>
      </c>
      <c r="I110">
        <f t="shared" si="21"/>
        <v>400980.66</v>
      </c>
      <c r="J110">
        <f t="shared" si="22"/>
        <v>0</v>
      </c>
      <c r="K110">
        <f t="shared" si="23"/>
        <v>178</v>
      </c>
      <c r="L110">
        <f t="shared" si="24"/>
        <v>46</v>
      </c>
      <c r="M110">
        <f t="shared" si="25"/>
        <v>0</v>
      </c>
      <c r="N110" t="str">
        <f t="shared" si="26"/>
        <v>Scottish Longbreads</v>
      </c>
      <c r="O110" t="str">
        <f t="shared" si="27"/>
        <v>Scottish Longbreads</v>
      </c>
      <c r="P110" t="str">
        <f t="shared" si="28"/>
        <v>no</v>
      </c>
      <c r="Q110" t="str">
        <f t="shared" si="29"/>
        <v>LOWER</v>
      </c>
      <c r="R110" t="str">
        <f t="shared" si="30"/>
        <v>Scottish Longbreads</v>
      </c>
      <c r="S110">
        <f t="shared" si="31"/>
        <v>-1062.5</v>
      </c>
      <c r="V110">
        <f t="shared" si="32"/>
        <v>2533.9190969809824</v>
      </c>
      <c r="W110">
        <f t="shared" si="33"/>
        <v>6420745.990044917</v>
      </c>
    </row>
    <row r="111" spans="1:23" x14ac:dyDescent="0.2">
      <c r="A111" s="4" t="s">
        <v>34</v>
      </c>
      <c r="B111" s="4" t="s">
        <v>41</v>
      </c>
      <c r="C111" s="5">
        <v>492.5</v>
      </c>
      <c r="D111" s="4" t="s">
        <v>8</v>
      </c>
      <c r="E111" s="10">
        <f t="shared" si="17"/>
        <v>2338.3649717514131</v>
      </c>
      <c r="F111" s="1">
        <f t="shared" si="18"/>
        <v>1418</v>
      </c>
      <c r="G111" s="1">
        <f t="shared" si="19"/>
        <v>504</v>
      </c>
      <c r="H111" s="1">
        <f t="shared" si="20"/>
        <v>413890.60000000009</v>
      </c>
      <c r="I111">
        <f t="shared" si="21"/>
        <v>399918.16</v>
      </c>
      <c r="J111">
        <f t="shared" si="22"/>
        <v>0</v>
      </c>
      <c r="K111">
        <f t="shared" si="23"/>
        <v>177</v>
      </c>
      <c r="L111">
        <f t="shared" si="24"/>
        <v>45</v>
      </c>
      <c r="M111">
        <f t="shared" si="25"/>
        <v>0</v>
      </c>
      <c r="N111" t="str">
        <f t="shared" si="26"/>
        <v>Scottish Longbreads</v>
      </c>
      <c r="O111" t="str">
        <f t="shared" si="27"/>
        <v>Scottish Longbreads</v>
      </c>
      <c r="P111" t="str">
        <f t="shared" si="28"/>
        <v>no</v>
      </c>
      <c r="Q111" t="str">
        <f t="shared" si="29"/>
        <v>LOWER</v>
      </c>
      <c r="R111" t="str">
        <f t="shared" si="30"/>
        <v>Scottish Longbreads</v>
      </c>
      <c r="S111">
        <f t="shared" si="31"/>
        <v>-492.5</v>
      </c>
      <c r="V111">
        <f t="shared" si="32"/>
        <v>2539.2668766293609</v>
      </c>
      <c r="W111">
        <f t="shared" si="33"/>
        <v>6447876.2707470311</v>
      </c>
    </row>
    <row r="112" spans="1:23" x14ac:dyDescent="0.2">
      <c r="A112" s="2" t="s">
        <v>34</v>
      </c>
      <c r="B112" s="2" t="s">
        <v>41</v>
      </c>
      <c r="C112" s="3">
        <v>1935</v>
      </c>
      <c r="D112" s="2" t="s">
        <v>9</v>
      </c>
      <c r="E112" s="10">
        <f t="shared" si="17"/>
        <v>2348.8528409090914</v>
      </c>
      <c r="F112" s="1">
        <f t="shared" si="18"/>
        <v>1426</v>
      </c>
      <c r="G112" s="1">
        <f t="shared" si="19"/>
        <v>504</v>
      </c>
      <c r="H112" s="1">
        <f t="shared" si="20"/>
        <v>413398.10000000009</v>
      </c>
      <c r="I112">
        <f t="shared" si="21"/>
        <v>399918.16</v>
      </c>
      <c r="J112">
        <f t="shared" si="22"/>
        <v>0</v>
      </c>
      <c r="K112">
        <f t="shared" si="23"/>
        <v>176</v>
      </c>
      <c r="L112">
        <f t="shared" si="24"/>
        <v>45</v>
      </c>
      <c r="M112">
        <f t="shared" si="25"/>
        <v>0</v>
      </c>
      <c r="N112" t="str">
        <f t="shared" si="26"/>
        <v>Scottish Longbreads</v>
      </c>
      <c r="O112" t="str">
        <f t="shared" si="27"/>
        <v>Scottish Longbreads</v>
      </c>
      <c r="P112" t="str">
        <f t="shared" si="28"/>
        <v>no</v>
      </c>
      <c r="Q112" t="str">
        <f t="shared" si="29"/>
        <v>LOWER</v>
      </c>
      <c r="R112" t="str">
        <f t="shared" si="30"/>
        <v>Scottish Longbreads</v>
      </c>
      <c r="S112">
        <f t="shared" si="31"/>
        <v>-1935</v>
      </c>
      <c r="V112">
        <f t="shared" si="32"/>
        <v>2542.6448327814751</v>
      </c>
      <c r="W112">
        <f t="shared" si="33"/>
        <v>6465042.7456703354</v>
      </c>
    </row>
    <row r="113" spans="1:23" x14ac:dyDescent="0.2">
      <c r="A113" s="4" t="s">
        <v>34</v>
      </c>
      <c r="B113" s="4" t="s">
        <v>42</v>
      </c>
      <c r="C113" s="5">
        <v>4252.5</v>
      </c>
      <c r="D113" s="4" t="s">
        <v>7</v>
      </c>
      <c r="E113" s="10">
        <f t="shared" si="17"/>
        <v>2351.2177142857149</v>
      </c>
      <c r="F113" s="1">
        <f t="shared" si="18"/>
        <v>1418</v>
      </c>
      <c r="G113" s="1">
        <f t="shared" si="19"/>
        <v>504</v>
      </c>
      <c r="H113" s="1">
        <f t="shared" si="20"/>
        <v>411463.10000000009</v>
      </c>
      <c r="I113">
        <f t="shared" si="21"/>
        <v>397983.16</v>
      </c>
      <c r="J113">
        <f t="shared" si="22"/>
        <v>0</v>
      </c>
      <c r="K113">
        <f t="shared" si="23"/>
        <v>175</v>
      </c>
      <c r="L113">
        <f t="shared" si="24"/>
        <v>45</v>
      </c>
      <c r="M113">
        <f t="shared" si="25"/>
        <v>0</v>
      </c>
      <c r="N113" t="str">
        <f t="shared" si="26"/>
        <v>Scottish Longbreads</v>
      </c>
      <c r="O113" t="str">
        <f t="shared" si="27"/>
        <v>Sir Rodney's Marmalade</v>
      </c>
      <c r="P113" t="str">
        <f t="shared" si="28"/>
        <v>no</v>
      </c>
      <c r="Q113" t="str">
        <f t="shared" si="29"/>
        <v>LOWER</v>
      </c>
      <c r="R113" t="str">
        <f t="shared" si="30"/>
        <v>Scottish Longbreads</v>
      </c>
      <c r="S113">
        <f t="shared" si="31"/>
        <v>-4252.5</v>
      </c>
      <c r="V113">
        <f t="shared" si="32"/>
        <v>2549.7061683422999</v>
      </c>
      <c r="W113">
        <f t="shared" si="33"/>
        <v>6501001.5448827734</v>
      </c>
    </row>
    <row r="114" spans="1:23" x14ac:dyDescent="0.2">
      <c r="A114" s="2" t="s">
        <v>34</v>
      </c>
      <c r="B114" s="2" t="s">
        <v>42</v>
      </c>
      <c r="C114" s="3">
        <v>1360.8</v>
      </c>
      <c r="D114" s="2" t="s">
        <v>8</v>
      </c>
      <c r="E114" s="10">
        <f t="shared" si="17"/>
        <v>2340.2908045977015</v>
      </c>
      <c r="F114" s="1">
        <f t="shared" si="18"/>
        <v>1414.96</v>
      </c>
      <c r="G114" s="1">
        <f t="shared" si="19"/>
        <v>504</v>
      </c>
      <c r="H114" s="1">
        <f t="shared" si="20"/>
        <v>407210.60000000009</v>
      </c>
      <c r="I114">
        <f t="shared" si="21"/>
        <v>393730.66</v>
      </c>
      <c r="J114">
        <f t="shared" si="22"/>
        <v>0</v>
      </c>
      <c r="K114">
        <f t="shared" si="23"/>
        <v>174</v>
      </c>
      <c r="L114">
        <f t="shared" si="24"/>
        <v>44</v>
      </c>
      <c r="M114">
        <f t="shared" si="25"/>
        <v>0</v>
      </c>
      <c r="N114" t="str">
        <f t="shared" si="26"/>
        <v>Sir Rodney's Marmalade</v>
      </c>
      <c r="O114" t="str">
        <f t="shared" si="27"/>
        <v>Sir Rodney's Marmalade</v>
      </c>
      <c r="P114" t="str">
        <f t="shared" si="28"/>
        <v>no</v>
      </c>
      <c r="Q114" t="str">
        <f t="shared" si="29"/>
        <v>LOWER</v>
      </c>
      <c r="R114" t="str">
        <f t="shared" si="30"/>
        <v>Sir Rodney's Marmalade</v>
      </c>
      <c r="S114">
        <f t="shared" si="31"/>
        <v>-1360.8</v>
      </c>
      <c r="V114">
        <f t="shared" si="32"/>
        <v>2552.9334275582237</v>
      </c>
      <c r="W114">
        <f t="shared" si="33"/>
        <v>6517469.0855441792</v>
      </c>
    </row>
    <row r="115" spans="1:23" x14ac:dyDescent="0.2">
      <c r="A115" s="4" t="s">
        <v>34</v>
      </c>
      <c r="B115" s="4" t="s">
        <v>42</v>
      </c>
      <c r="C115" s="5">
        <v>1701</v>
      </c>
      <c r="D115" s="4" t="s">
        <v>9</v>
      </c>
      <c r="E115" s="10">
        <f t="shared" si="17"/>
        <v>2345.9526011560697</v>
      </c>
      <c r="F115" s="1">
        <f t="shared" si="18"/>
        <v>1418</v>
      </c>
      <c r="G115" s="1">
        <f t="shared" si="19"/>
        <v>504</v>
      </c>
      <c r="H115" s="1">
        <f t="shared" si="20"/>
        <v>405849.80000000005</v>
      </c>
      <c r="I115">
        <f t="shared" si="21"/>
        <v>392369.86</v>
      </c>
      <c r="J115">
        <f t="shared" si="22"/>
        <v>0</v>
      </c>
      <c r="K115">
        <f t="shared" si="23"/>
        <v>173</v>
      </c>
      <c r="L115">
        <f t="shared" si="24"/>
        <v>44</v>
      </c>
      <c r="M115">
        <f t="shared" si="25"/>
        <v>0</v>
      </c>
      <c r="N115" t="str">
        <f t="shared" si="26"/>
        <v>Sir Rodney's Marmalade</v>
      </c>
      <c r="O115" t="str">
        <f t="shared" si="27"/>
        <v>Sir Rodney's Marmalade</v>
      </c>
      <c r="P115" t="str">
        <f t="shared" si="28"/>
        <v>no</v>
      </c>
      <c r="Q115" t="str">
        <f t="shared" si="29"/>
        <v>LOWER</v>
      </c>
      <c r="R115" t="str">
        <f t="shared" si="30"/>
        <v>Sir Rodney's Marmalade</v>
      </c>
      <c r="S115">
        <f t="shared" si="31"/>
        <v>-1701</v>
      </c>
      <c r="V115">
        <f t="shared" si="32"/>
        <v>2559.2117113763438</v>
      </c>
      <c r="W115">
        <f t="shared" si="33"/>
        <v>6549564.5836458355</v>
      </c>
    </row>
    <row r="116" spans="1:23" x14ac:dyDescent="0.2">
      <c r="A116" s="2" t="s">
        <v>34</v>
      </c>
      <c r="B116" s="2" t="s">
        <v>43</v>
      </c>
      <c r="C116" s="3">
        <v>1418</v>
      </c>
      <c r="D116" s="2" t="s">
        <v>6</v>
      </c>
      <c r="E116" s="10">
        <f t="shared" si="17"/>
        <v>2349.7023255813956</v>
      </c>
      <c r="F116" s="1">
        <f t="shared" si="18"/>
        <v>1414.96</v>
      </c>
      <c r="G116" s="1">
        <f t="shared" si="19"/>
        <v>504</v>
      </c>
      <c r="H116" s="1">
        <f t="shared" si="20"/>
        <v>404148.80000000005</v>
      </c>
      <c r="I116">
        <f t="shared" si="21"/>
        <v>390668.86000000004</v>
      </c>
      <c r="J116">
        <f t="shared" si="22"/>
        <v>0</v>
      </c>
      <c r="K116">
        <f t="shared" si="23"/>
        <v>172</v>
      </c>
      <c r="L116">
        <f t="shared" si="24"/>
        <v>44</v>
      </c>
      <c r="M116">
        <f t="shared" si="25"/>
        <v>0</v>
      </c>
      <c r="N116" t="str">
        <f t="shared" si="26"/>
        <v>Sir Rodney's Marmalade</v>
      </c>
      <c r="O116" t="str">
        <f t="shared" si="27"/>
        <v>Sir Rodney's Scones</v>
      </c>
      <c r="P116" t="str">
        <f t="shared" si="28"/>
        <v>yes</v>
      </c>
      <c r="Q116" t="str">
        <f t="shared" si="29"/>
        <v>LOWER</v>
      </c>
      <c r="R116" t="str">
        <f t="shared" si="30"/>
        <v>Sir Rodney's Marmalade</v>
      </c>
      <c r="S116">
        <f t="shared" si="31"/>
        <v>-1418</v>
      </c>
      <c r="V116">
        <f t="shared" si="32"/>
        <v>2566.1665948549098</v>
      </c>
      <c r="W116">
        <f t="shared" si="33"/>
        <v>6585210.9925492434</v>
      </c>
    </row>
    <row r="117" spans="1:23" x14ac:dyDescent="0.2">
      <c r="A117" s="4" t="s">
        <v>34</v>
      </c>
      <c r="B117" s="4" t="s">
        <v>43</v>
      </c>
      <c r="C117" s="5">
        <v>756</v>
      </c>
      <c r="D117" s="4" t="s">
        <v>7</v>
      </c>
      <c r="E117" s="10">
        <f t="shared" si="17"/>
        <v>2355.1508771929825</v>
      </c>
      <c r="F117" s="1">
        <f t="shared" si="18"/>
        <v>1411.92</v>
      </c>
      <c r="G117" s="1">
        <f t="shared" si="19"/>
        <v>504</v>
      </c>
      <c r="H117" s="1">
        <f t="shared" si="20"/>
        <v>402730.80000000005</v>
      </c>
      <c r="I117">
        <f t="shared" si="21"/>
        <v>389250.86000000004</v>
      </c>
      <c r="J117">
        <f t="shared" si="22"/>
        <v>0</v>
      </c>
      <c r="K117">
        <f t="shared" si="23"/>
        <v>171</v>
      </c>
      <c r="L117">
        <f t="shared" si="24"/>
        <v>44</v>
      </c>
      <c r="M117">
        <f t="shared" si="25"/>
        <v>0</v>
      </c>
      <c r="N117" t="str">
        <f t="shared" si="26"/>
        <v>Sir Rodney's Scones</v>
      </c>
      <c r="O117" t="str">
        <f t="shared" si="27"/>
        <v>Sir Rodney's Scones</v>
      </c>
      <c r="P117" t="str">
        <f t="shared" si="28"/>
        <v>no</v>
      </c>
      <c r="Q117" t="str">
        <f t="shared" si="29"/>
        <v>LOWER</v>
      </c>
      <c r="R117" t="str">
        <f t="shared" si="30"/>
        <v>Sir Rodney's Scones</v>
      </c>
      <c r="S117">
        <f t="shared" si="31"/>
        <v>-756</v>
      </c>
      <c r="V117">
        <f t="shared" si="32"/>
        <v>2572.6668815513976</v>
      </c>
      <c r="W117">
        <f t="shared" si="33"/>
        <v>6618614.8834313937</v>
      </c>
    </row>
    <row r="118" spans="1:23" x14ac:dyDescent="0.2">
      <c r="A118" s="2" t="s">
        <v>34</v>
      </c>
      <c r="B118" s="2" t="s">
        <v>43</v>
      </c>
      <c r="C118" s="3">
        <v>1733</v>
      </c>
      <c r="D118" s="2" t="s">
        <v>8</v>
      </c>
      <c r="E118" s="10">
        <f t="shared" si="17"/>
        <v>2364.5576470588239</v>
      </c>
      <c r="F118" s="1">
        <f t="shared" si="18"/>
        <v>1422.96</v>
      </c>
      <c r="G118" s="1">
        <f t="shared" si="19"/>
        <v>504</v>
      </c>
      <c r="H118" s="1">
        <f t="shared" si="20"/>
        <v>401974.80000000005</v>
      </c>
      <c r="I118">
        <f t="shared" si="21"/>
        <v>388494.86000000004</v>
      </c>
      <c r="J118">
        <f t="shared" si="22"/>
        <v>0</v>
      </c>
      <c r="K118">
        <f t="shared" si="23"/>
        <v>170</v>
      </c>
      <c r="L118">
        <f t="shared" si="24"/>
        <v>43</v>
      </c>
      <c r="M118">
        <f t="shared" si="25"/>
        <v>0</v>
      </c>
      <c r="N118" t="str">
        <f t="shared" si="26"/>
        <v>Sir Rodney's Scones</v>
      </c>
      <c r="O118" t="str">
        <f t="shared" si="27"/>
        <v>Sir Rodney's Scones</v>
      </c>
      <c r="P118" t="str">
        <f t="shared" si="28"/>
        <v>no</v>
      </c>
      <c r="Q118" t="str">
        <f t="shared" si="29"/>
        <v>LOWER</v>
      </c>
      <c r="R118" t="str">
        <f t="shared" si="30"/>
        <v>Sir Rodney's Scones</v>
      </c>
      <c r="S118">
        <f t="shared" si="31"/>
        <v>-1733</v>
      </c>
      <c r="V118">
        <f t="shared" si="32"/>
        <v>2577.2886102560651</v>
      </c>
      <c r="W118">
        <f t="shared" si="33"/>
        <v>6642416.5805556392</v>
      </c>
    </row>
    <row r="119" spans="1:23" x14ac:dyDescent="0.2">
      <c r="A119" s="4" t="s">
        <v>34</v>
      </c>
      <c r="B119" s="4" t="s">
        <v>43</v>
      </c>
      <c r="C119" s="5">
        <v>1434</v>
      </c>
      <c r="D119" s="4" t="s">
        <v>9</v>
      </c>
      <c r="E119" s="10">
        <f t="shared" si="17"/>
        <v>2368.2946745562135</v>
      </c>
      <c r="F119" s="1">
        <f t="shared" si="18"/>
        <v>1411.92</v>
      </c>
      <c r="G119" s="1">
        <f t="shared" si="19"/>
        <v>504</v>
      </c>
      <c r="H119" s="1">
        <f t="shared" si="20"/>
        <v>400241.8000000001</v>
      </c>
      <c r="I119">
        <f t="shared" si="21"/>
        <v>386761.86000000004</v>
      </c>
      <c r="J119">
        <f t="shared" si="22"/>
        <v>0</v>
      </c>
      <c r="K119">
        <f t="shared" si="23"/>
        <v>169</v>
      </c>
      <c r="L119">
        <f t="shared" si="24"/>
        <v>43</v>
      </c>
      <c r="M119">
        <f t="shared" si="25"/>
        <v>0</v>
      </c>
      <c r="N119" t="str">
        <f t="shared" si="26"/>
        <v>Sir Rodney's Scones</v>
      </c>
      <c r="O119" t="str">
        <f t="shared" si="27"/>
        <v>Sir Rodney's Scones</v>
      </c>
      <c r="P119" t="str">
        <f t="shared" si="28"/>
        <v>no</v>
      </c>
      <c r="Q119" t="str">
        <f t="shared" si="29"/>
        <v>LOWER</v>
      </c>
      <c r="R119" t="str">
        <f t="shared" si="30"/>
        <v>Sir Rodney's Scones</v>
      </c>
      <c r="S119">
        <f t="shared" si="31"/>
        <v>-1434</v>
      </c>
      <c r="V119">
        <f t="shared" si="32"/>
        <v>2584.443210250422</v>
      </c>
      <c r="W119">
        <f t="shared" si="33"/>
        <v>6679346.7070095073</v>
      </c>
    </row>
    <row r="120" spans="1:23" x14ac:dyDescent="0.2">
      <c r="A120" s="2" t="s">
        <v>34</v>
      </c>
      <c r="B120" s="2" t="s">
        <v>44</v>
      </c>
      <c r="C120" s="3">
        <v>4728</v>
      </c>
      <c r="D120" s="2" t="s">
        <v>6</v>
      </c>
      <c r="E120" s="10">
        <f t="shared" si="17"/>
        <v>2373.8559523809527</v>
      </c>
      <c r="F120" s="1">
        <f t="shared" si="18"/>
        <v>1404.3600000000001</v>
      </c>
      <c r="G120" s="1">
        <f t="shared" si="19"/>
        <v>504</v>
      </c>
      <c r="H120" s="1">
        <f t="shared" si="20"/>
        <v>398807.80000000005</v>
      </c>
      <c r="I120">
        <f t="shared" si="21"/>
        <v>385327.86000000004</v>
      </c>
      <c r="J120">
        <f t="shared" si="22"/>
        <v>0</v>
      </c>
      <c r="K120">
        <f t="shared" si="23"/>
        <v>168</v>
      </c>
      <c r="L120">
        <f t="shared" si="24"/>
        <v>43</v>
      </c>
      <c r="M120">
        <f t="shared" si="25"/>
        <v>0</v>
      </c>
      <c r="N120" t="str">
        <f t="shared" si="26"/>
        <v>Sir Rodney's Scones</v>
      </c>
      <c r="O120" t="str">
        <f t="shared" si="27"/>
        <v>Tarte au sucre</v>
      </c>
      <c r="P120" t="str">
        <f t="shared" si="28"/>
        <v>yes</v>
      </c>
      <c r="Q120" t="str">
        <f t="shared" si="29"/>
        <v>LOWER</v>
      </c>
      <c r="R120" t="str">
        <f t="shared" si="30"/>
        <v>Sir Rodney's Scones</v>
      </c>
      <c r="S120">
        <f t="shared" si="31"/>
        <v>-4728</v>
      </c>
      <c r="V120">
        <f t="shared" si="32"/>
        <v>2591.1151890752049</v>
      </c>
      <c r="W120">
        <f t="shared" si="33"/>
        <v>6713877.9230562346</v>
      </c>
    </row>
    <row r="121" spans="1:23" x14ac:dyDescent="0.2">
      <c r="A121" s="4" t="s">
        <v>34</v>
      </c>
      <c r="B121" s="4" t="s">
        <v>44</v>
      </c>
      <c r="C121" s="5">
        <v>4547.92</v>
      </c>
      <c r="D121" s="4" t="s">
        <v>7</v>
      </c>
      <c r="E121" s="10">
        <f t="shared" si="17"/>
        <v>2359.7592814371264</v>
      </c>
      <c r="F121" s="1">
        <f t="shared" si="18"/>
        <v>1396.8</v>
      </c>
      <c r="G121" s="1">
        <f t="shared" si="19"/>
        <v>504</v>
      </c>
      <c r="H121" s="1">
        <f t="shared" si="20"/>
        <v>394079.8000000001</v>
      </c>
      <c r="I121">
        <f t="shared" si="21"/>
        <v>380599.86000000004</v>
      </c>
      <c r="J121">
        <f t="shared" si="22"/>
        <v>0</v>
      </c>
      <c r="K121">
        <f t="shared" si="23"/>
        <v>167</v>
      </c>
      <c r="L121">
        <f t="shared" si="24"/>
        <v>43</v>
      </c>
      <c r="M121">
        <f t="shared" si="25"/>
        <v>0</v>
      </c>
      <c r="N121" t="str">
        <f t="shared" si="26"/>
        <v>Tarte au sucre</v>
      </c>
      <c r="O121" t="str">
        <f t="shared" si="27"/>
        <v>Tarte au sucre</v>
      </c>
      <c r="P121" t="str">
        <f t="shared" si="28"/>
        <v>no</v>
      </c>
      <c r="Q121" t="str">
        <f t="shared" si="29"/>
        <v>LOWER</v>
      </c>
      <c r="R121" t="str">
        <f t="shared" si="30"/>
        <v>Tarte au sucre</v>
      </c>
      <c r="S121">
        <f t="shared" si="31"/>
        <v>-4547.92</v>
      </c>
      <c r="V121">
        <f t="shared" si="32"/>
        <v>2592.430611365633</v>
      </c>
      <c r="W121">
        <f t="shared" si="33"/>
        <v>6720696.4747455902</v>
      </c>
    </row>
    <row r="122" spans="1:23" x14ac:dyDescent="0.2">
      <c r="A122" s="2" t="s">
        <v>34</v>
      </c>
      <c r="B122" s="2" t="s">
        <v>44</v>
      </c>
      <c r="C122" s="3">
        <v>5472.3</v>
      </c>
      <c r="D122" s="2" t="s">
        <v>8</v>
      </c>
      <c r="E122" s="10">
        <f t="shared" si="17"/>
        <v>2346.5775903614467</v>
      </c>
      <c r="F122" s="1">
        <f t="shared" si="18"/>
        <v>1396.65</v>
      </c>
      <c r="G122" s="1">
        <f t="shared" si="19"/>
        <v>504</v>
      </c>
      <c r="H122" s="1">
        <f t="shared" si="20"/>
        <v>389531.88000000012</v>
      </c>
      <c r="I122">
        <f t="shared" si="21"/>
        <v>376051.94000000006</v>
      </c>
      <c r="J122">
        <f t="shared" si="22"/>
        <v>0</v>
      </c>
      <c r="K122">
        <f t="shared" si="23"/>
        <v>166</v>
      </c>
      <c r="L122">
        <f t="shared" si="24"/>
        <v>42</v>
      </c>
      <c r="M122">
        <f t="shared" si="25"/>
        <v>0</v>
      </c>
      <c r="N122" t="str">
        <f t="shared" si="26"/>
        <v>Tarte au sucre</v>
      </c>
      <c r="O122" t="str">
        <f t="shared" si="27"/>
        <v>Tarte au sucre</v>
      </c>
      <c r="P122" t="str">
        <f t="shared" si="28"/>
        <v>no</v>
      </c>
      <c r="Q122" t="str">
        <f t="shared" si="29"/>
        <v>LOWER</v>
      </c>
      <c r="R122" t="str">
        <f t="shared" si="30"/>
        <v>Tarte au sucre</v>
      </c>
      <c r="S122">
        <f t="shared" si="31"/>
        <v>-5472.3</v>
      </c>
      <c r="V122">
        <f t="shared" si="32"/>
        <v>2594.6416289136696</v>
      </c>
      <c r="W122">
        <f t="shared" si="33"/>
        <v>6732165.1824917803</v>
      </c>
    </row>
    <row r="123" spans="1:23" x14ac:dyDescent="0.2">
      <c r="A123" s="4" t="s">
        <v>34</v>
      </c>
      <c r="B123" s="4" t="s">
        <v>44</v>
      </c>
      <c r="C123" s="5">
        <v>6014.6</v>
      </c>
      <c r="D123" s="4" t="s">
        <v>9</v>
      </c>
      <c r="E123" s="10">
        <f t="shared" si="17"/>
        <v>2327.6338181818192</v>
      </c>
      <c r="F123" s="1">
        <f t="shared" si="18"/>
        <v>1396.5</v>
      </c>
      <c r="G123" s="1">
        <f t="shared" si="19"/>
        <v>504</v>
      </c>
      <c r="H123" s="1">
        <f t="shared" si="20"/>
        <v>384059.58000000013</v>
      </c>
      <c r="I123">
        <f t="shared" si="21"/>
        <v>370579.64000000007</v>
      </c>
      <c r="J123">
        <f t="shared" si="22"/>
        <v>0</v>
      </c>
      <c r="K123">
        <f t="shared" si="23"/>
        <v>165</v>
      </c>
      <c r="L123">
        <f t="shared" si="24"/>
        <v>42</v>
      </c>
      <c r="M123">
        <f t="shared" si="25"/>
        <v>0</v>
      </c>
      <c r="N123" t="str">
        <f t="shared" si="26"/>
        <v>Tarte au sucre</v>
      </c>
      <c r="O123" t="str">
        <f t="shared" si="27"/>
        <v>Tarte au sucre</v>
      </c>
      <c r="P123" t="str">
        <f t="shared" si="28"/>
        <v>no</v>
      </c>
      <c r="Q123" t="str">
        <f t="shared" si="29"/>
        <v>LOWER</v>
      </c>
      <c r="R123" t="str">
        <f t="shared" si="30"/>
        <v>Tarte au sucre</v>
      </c>
      <c r="S123">
        <f t="shared" si="31"/>
        <v>-6014.6</v>
      </c>
      <c r="V123">
        <f t="shared" si="32"/>
        <v>2591.0218725183408</v>
      </c>
      <c r="W123">
        <f t="shared" si="33"/>
        <v>6713394.3438684493</v>
      </c>
    </row>
    <row r="124" spans="1:23" x14ac:dyDescent="0.2">
      <c r="A124" s="2" t="s">
        <v>34</v>
      </c>
      <c r="B124" s="2" t="s">
        <v>45</v>
      </c>
      <c r="C124" s="3">
        <v>943.89</v>
      </c>
      <c r="D124" s="2" t="s">
        <v>6</v>
      </c>
      <c r="E124" s="10">
        <f t="shared" si="17"/>
        <v>2305.1523170731716</v>
      </c>
      <c r="F124" s="1">
        <f t="shared" si="18"/>
        <v>1395.2</v>
      </c>
      <c r="G124" s="1">
        <f t="shared" si="19"/>
        <v>504</v>
      </c>
      <c r="H124" s="1">
        <f t="shared" si="20"/>
        <v>378044.98000000016</v>
      </c>
      <c r="I124">
        <f t="shared" si="21"/>
        <v>364565.04000000004</v>
      </c>
      <c r="J124">
        <f t="shared" si="22"/>
        <v>0</v>
      </c>
      <c r="K124">
        <f t="shared" si="23"/>
        <v>164</v>
      </c>
      <c r="L124">
        <f t="shared" si="24"/>
        <v>42</v>
      </c>
      <c r="M124">
        <f t="shared" si="25"/>
        <v>0</v>
      </c>
      <c r="N124" t="str">
        <f t="shared" si="26"/>
        <v>Tarte au sucre</v>
      </c>
      <c r="O124" t="str">
        <f t="shared" si="27"/>
        <v>Teatime Chocolate Biscuits</v>
      </c>
      <c r="P124" t="str">
        <f t="shared" si="28"/>
        <v>yes</v>
      </c>
      <c r="Q124" t="str">
        <f t="shared" si="29"/>
        <v>LOWER</v>
      </c>
      <c r="R124" t="str">
        <f t="shared" si="30"/>
        <v>Tarte au sucre</v>
      </c>
      <c r="S124">
        <f t="shared" si="31"/>
        <v>-943.89</v>
      </c>
      <c r="V124">
        <f t="shared" si="32"/>
        <v>2582.8154643793873</v>
      </c>
      <c r="W124">
        <f t="shared" si="33"/>
        <v>6670935.7230373099</v>
      </c>
    </row>
    <row r="125" spans="1:23" x14ac:dyDescent="0.2">
      <c r="A125" s="4" t="s">
        <v>34</v>
      </c>
      <c r="B125" s="4" t="s">
        <v>45</v>
      </c>
      <c r="C125" s="5">
        <v>349.6</v>
      </c>
      <c r="D125" s="4" t="s">
        <v>7</v>
      </c>
      <c r="E125" s="10">
        <f t="shared" si="17"/>
        <v>2313.5036196319029</v>
      </c>
      <c r="F125" s="1">
        <f t="shared" si="18"/>
        <v>1396.5</v>
      </c>
      <c r="G125" s="1">
        <f t="shared" si="19"/>
        <v>504</v>
      </c>
      <c r="H125" s="1">
        <f t="shared" si="20"/>
        <v>377101.09000000014</v>
      </c>
      <c r="I125">
        <f t="shared" si="21"/>
        <v>363621.15</v>
      </c>
      <c r="J125">
        <f t="shared" si="22"/>
        <v>0</v>
      </c>
      <c r="K125">
        <f t="shared" si="23"/>
        <v>163</v>
      </c>
      <c r="L125">
        <f t="shared" si="24"/>
        <v>42</v>
      </c>
      <c r="M125">
        <f t="shared" si="25"/>
        <v>0</v>
      </c>
      <c r="N125" t="str">
        <f t="shared" si="26"/>
        <v>Teatime Chocolate Biscuits</v>
      </c>
      <c r="O125" t="str">
        <f t="shared" si="27"/>
        <v>Teatime Chocolate Biscuits</v>
      </c>
      <c r="P125" t="str">
        <f t="shared" si="28"/>
        <v>no</v>
      </c>
      <c r="Q125" t="str">
        <f t="shared" si="29"/>
        <v>LOWER</v>
      </c>
      <c r="R125" t="str">
        <f t="shared" si="30"/>
        <v>Teatime Chocolate Biscuits</v>
      </c>
      <c r="S125">
        <f t="shared" si="31"/>
        <v>-349.6</v>
      </c>
      <c r="V125">
        <f t="shared" si="32"/>
        <v>2588.5176552115904</v>
      </c>
      <c r="W125">
        <f t="shared" si="33"/>
        <v>6700423.6513421098</v>
      </c>
    </row>
    <row r="126" spans="1:23" x14ac:dyDescent="0.2">
      <c r="A126" s="2" t="s">
        <v>34</v>
      </c>
      <c r="B126" s="2" t="s">
        <v>45</v>
      </c>
      <c r="C126" s="3">
        <v>841.8</v>
      </c>
      <c r="D126" s="2" t="s">
        <v>8</v>
      </c>
      <c r="E126" s="10">
        <f t="shared" si="17"/>
        <v>2325.6264814814822</v>
      </c>
      <c r="F126" s="1">
        <f t="shared" si="18"/>
        <v>1396.65</v>
      </c>
      <c r="G126" s="1">
        <f t="shared" si="19"/>
        <v>504</v>
      </c>
      <c r="H126" s="1">
        <f t="shared" si="20"/>
        <v>376751.49000000011</v>
      </c>
      <c r="I126">
        <f t="shared" si="21"/>
        <v>363621.15</v>
      </c>
      <c r="J126">
        <f t="shared" si="22"/>
        <v>0</v>
      </c>
      <c r="K126">
        <f t="shared" si="23"/>
        <v>162</v>
      </c>
      <c r="L126">
        <f t="shared" si="24"/>
        <v>41</v>
      </c>
      <c r="M126">
        <f t="shared" si="25"/>
        <v>0</v>
      </c>
      <c r="N126" t="str">
        <f t="shared" si="26"/>
        <v>Teatime Chocolate Biscuits</v>
      </c>
      <c r="O126" t="str">
        <f t="shared" si="27"/>
        <v>Teatime Chocolate Biscuits</v>
      </c>
      <c r="P126" t="str">
        <f t="shared" si="28"/>
        <v>no</v>
      </c>
      <c r="Q126" t="str">
        <f t="shared" si="29"/>
        <v>LOWER</v>
      </c>
      <c r="R126" t="str">
        <f t="shared" si="30"/>
        <v>Teatime Chocolate Biscuits</v>
      </c>
      <c r="S126">
        <f t="shared" si="31"/>
        <v>-841.8</v>
      </c>
      <c r="V126">
        <f t="shared" si="32"/>
        <v>2591.8775424620467</v>
      </c>
      <c r="W126">
        <f t="shared" si="33"/>
        <v>6717829.1951190997</v>
      </c>
    </row>
    <row r="127" spans="1:23" x14ac:dyDescent="0.2">
      <c r="A127" s="4" t="s">
        <v>34</v>
      </c>
      <c r="B127" s="4" t="s">
        <v>45</v>
      </c>
      <c r="C127" s="5">
        <v>204.7</v>
      </c>
      <c r="D127" s="4" t="s">
        <v>9</v>
      </c>
      <c r="E127" s="10">
        <f t="shared" si="17"/>
        <v>2334.8427950310565</v>
      </c>
      <c r="F127" s="1">
        <f t="shared" si="18"/>
        <v>1396.8</v>
      </c>
      <c r="G127" s="1">
        <f t="shared" si="19"/>
        <v>504</v>
      </c>
      <c r="H127" s="1">
        <f t="shared" si="20"/>
        <v>375909.69000000012</v>
      </c>
      <c r="I127">
        <f t="shared" si="21"/>
        <v>362779.35000000009</v>
      </c>
      <c r="J127">
        <f t="shared" si="22"/>
        <v>0</v>
      </c>
      <c r="K127">
        <f t="shared" si="23"/>
        <v>161</v>
      </c>
      <c r="L127">
        <f t="shared" si="24"/>
        <v>41</v>
      </c>
      <c r="M127">
        <f t="shared" si="25"/>
        <v>0</v>
      </c>
      <c r="N127" t="str">
        <f t="shared" si="26"/>
        <v>Teatime Chocolate Biscuits</v>
      </c>
      <c r="O127" t="str">
        <f t="shared" si="27"/>
        <v>Teatime Chocolate Biscuits</v>
      </c>
      <c r="P127" t="str">
        <f t="shared" si="28"/>
        <v>no</v>
      </c>
      <c r="Q127" t="str">
        <f t="shared" si="29"/>
        <v>LOWER</v>
      </c>
      <c r="R127" t="str">
        <f t="shared" si="30"/>
        <v>Teatime Chocolate Biscuits</v>
      </c>
      <c r="S127">
        <f t="shared" si="31"/>
        <v>-204.7</v>
      </c>
      <c r="V127">
        <f t="shared" si="32"/>
        <v>2597.2667348102336</v>
      </c>
      <c r="W127">
        <f t="shared" si="33"/>
        <v>6745794.4917518124</v>
      </c>
    </row>
    <row r="128" spans="1:23" x14ac:dyDescent="0.2">
      <c r="A128" s="2" t="s">
        <v>34</v>
      </c>
      <c r="B128" s="2" t="s">
        <v>46</v>
      </c>
      <c r="C128" s="3">
        <v>845</v>
      </c>
      <c r="D128" s="2" t="s">
        <v>6</v>
      </c>
      <c r="E128" s="10">
        <f t="shared" si="17"/>
        <v>2348.1561875000007</v>
      </c>
      <c r="F128" s="1">
        <f t="shared" si="18"/>
        <v>1404.3600000000001</v>
      </c>
      <c r="G128" s="1">
        <f t="shared" si="19"/>
        <v>504</v>
      </c>
      <c r="H128" s="1">
        <f t="shared" si="20"/>
        <v>375704.99000000011</v>
      </c>
      <c r="I128">
        <f t="shared" si="21"/>
        <v>362779.35000000009</v>
      </c>
      <c r="J128">
        <f t="shared" si="22"/>
        <v>0</v>
      </c>
      <c r="K128">
        <f t="shared" si="23"/>
        <v>160</v>
      </c>
      <c r="L128">
        <f t="shared" si="24"/>
        <v>41</v>
      </c>
      <c r="M128">
        <f t="shared" si="25"/>
        <v>0</v>
      </c>
      <c r="N128" t="str">
        <f t="shared" si="26"/>
        <v>Teatime Chocolate Biscuits</v>
      </c>
      <c r="O128" t="str">
        <f t="shared" si="27"/>
        <v>Valkoinen suklaa</v>
      </c>
      <c r="P128" t="str">
        <f t="shared" si="28"/>
        <v>yes</v>
      </c>
      <c r="Q128" t="str">
        <f t="shared" si="29"/>
        <v>LOWER</v>
      </c>
      <c r="R128" t="str">
        <f t="shared" si="30"/>
        <v>Teatime Chocolate Biscuits</v>
      </c>
      <c r="S128">
        <f t="shared" si="31"/>
        <v>-845</v>
      </c>
      <c r="V128">
        <f t="shared" si="32"/>
        <v>2599.8882733419696</v>
      </c>
      <c r="W128">
        <f t="shared" si="33"/>
        <v>6759419.0338610876</v>
      </c>
    </row>
    <row r="129" spans="1:23" x14ac:dyDescent="0.2">
      <c r="A129" s="4" t="s">
        <v>34</v>
      </c>
      <c r="B129" s="4" t="s">
        <v>46</v>
      </c>
      <c r="C129" s="5">
        <v>385.94</v>
      </c>
      <c r="D129" s="4" t="s">
        <v>8</v>
      </c>
      <c r="E129" s="10">
        <f t="shared" si="17"/>
        <v>2357.610000000001</v>
      </c>
      <c r="F129" s="1">
        <f t="shared" si="18"/>
        <v>1411.92</v>
      </c>
      <c r="G129" s="1">
        <f t="shared" si="19"/>
        <v>504</v>
      </c>
      <c r="H129" s="1">
        <f t="shared" si="20"/>
        <v>374859.99000000017</v>
      </c>
      <c r="I129">
        <f t="shared" si="21"/>
        <v>361934.35000000009</v>
      </c>
      <c r="J129">
        <f t="shared" si="22"/>
        <v>0</v>
      </c>
      <c r="K129">
        <f t="shared" si="23"/>
        <v>159</v>
      </c>
      <c r="L129">
        <f t="shared" si="24"/>
        <v>41</v>
      </c>
      <c r="M129">
        <f t="shared" si="25"/>
        <v>0</v>
      </c>
      <c r="N129" t="str">
        <f t="shared" si="26"/>
        <v>Valkoinen suklaa</v>
      </c>
      <c r="O129" t="str">
        <f t="shared" si="27"/>
        <v>Valkoinen suklaa</v>
      </c>
      <c r="P129" t="str">
        <f t="shared" si="28"/>
        <v>no</v>
      </c>
      <c r="Q129" t="str">
        <f t="shared" si="29"/>
        <v>LOWER</v>
      </c>
      <c r="R129" t="str">
        <f t="shared" si="30"/>
        <v>Valkoinen suklaa</v>
      </c>
      <c r="S129">
        <f t="shared" si="31"/>
        <v>-385.94</v>
      </c>
      <c r="V129">
        <f t="shared" si="32"/>
        <v>2605.308268119305</v>
      </c>
      <c r="W129">
        <f t="shared" si="33"/>
        <v>6787631.1719308132</v>
      </c>
    </row>
    <row r="130" spans="1:23" x14ac:dyDescent="0.2">
      <c r="A130" s="2" t="s">
        <v>34</v>
      </c>
      <c r="B130" s="2" t="s">
        <v>46</v>
      </c>
      <c r="C130" s="3">
        <v>942.5</v>
      </c>
      <c r="D130" s="2" t="s">
        <v>9</v>
      </c>
      <c r="E130" s="10">
        <f t="shared" si="17"/>
        <v>2370.088924050634</v>
      </c>
      <c r="F130" s="1">
        <f t="shared" si="18"/>
        <v>1435.335</v>
      </c>
      <c r="G130" s="1">
        <f t="shared" si="19"/>
        <v>504</v>
      </c>
      <c r="H130" s="1">
        <f t="shared" si="20"/>
        <v>374474.05000000016</v>
      </c>
      <c r="I130">
        <f t="shared" si="21"/>
        <v>361934.35000000009</v>
      </c>
      <c r="J130">
        <f t="shared" si="22"/>
        <v>0</v>
      </c>
      <c r="K130">
        <f t="shared" si="23"/>
        <v>158</v>
      </c>
      <c r="L130">
        <f t="shared" si="24"/>
        <v>41</v>
      </c>
      <c r="M130">
        <f t="shared" si="25"/>
        <v>0</v>
      </c>
      <c r="N130" t="str">
        <f t="shared" si="26"/>
        <v>Valkoinen suklaa</v>
      </c>
      <c r="O130" t="str">
        <f t="shared" si="27"/>
        <v>Valkoinen suklaa</v>
      </c>
      <c r="P130" t="str">
        <f t="shared" si="28"/>
        <v>no</v>
      </c>
      <c r="Q130" t="str">
        <f t="shared" si="29"/>
        <v>LOWER</v>
      </c>
      <c r="R130" t="str">
        <f t="shared" si="30"/>
        <v>Valkoinen suklaa</v>
      </c>
      <c r="S130">
        <f t="shared" si="31"/>
        <v>-942.5</v>
      </c>
      <c r="V130">
        <f t="shared" si="32"/>
        <v>2608.7987310568878</v>
      </c>
      <c r="W130">
        <f t="shared" si="33"/>
        <v>6805830.8191640284</v>
      </c>
    </row>
    <row r="131" spans="1:23" x14ac:dyDescent="0.2">
      <c r="A131" s="4" t="s">
        <v>34</v>
      </c>
      <c r="B131" s="4" t="s">
        <v>47</v>
      </c>
      <c r="C131" s="5">
        <v>817</v>
      </c>
      <c r="D131" s="4" t="s">
        <v>6</v>
      </c>
      <c r="E131" s="10">
        <f t="shared" ref="E131:E194" si="34">AVERAGE(C131:C416)</f>
        <v>2379.1818471337588</v>
      </c>
      <c r="F131" s="1">
        <f t="shared" ref="F131:F194" si="35">MEDIAN(C131:C416)</f>
        <v>1458.75</v>
      </c>
      <c r="G131" s="1">
        <f t="shared" ref="G131:G194" si="36">MODE(C131:C216)</f>
        <v>504</v>
      </c>
      <c r="H131" s="1">
        <f t="shared" ref="H131:H194" si="37">SUM(C131:C416)</f>
        <v>373531.5500000001</v>
      </c>
      <c r="I131">
        <f t="shared" ref="I131:I194" si="38">SUMIF(C131:C416,"&gt;590")</f>
        <v>360991.85000000009</v>
      </c>
      <c r="J131">
        <f t="shared" ref="J131:J194" si="39">SUMIFS(C131:C416,A131:A416,"Beverages",D131:D416,"Qtr 2")</f>
        <v>0</v>
      </c>
      <c r="K131">
        <f t="shared" ref="K131:K194" si="40">COUNT(C131:C416)</f>
        <v>157</v>
      </c>
      <c r="L131">
        <f t="shared" ref="L131:L194" si="41">COUNTIF(D131:D416,"Qtr 2")</f>
        <v>41</v>
      </c>
      <c r="M131">
        <f t="shared" ref="M131:M194" si="42">COUNTIFS(B131:B416,"Ipoh Coffee",D131:D416,"Qtr 4")</f>
        <v>0</v>
      </c>
      <c r="N131" t="str">
        <f t="shared" ref="N131:N194" si="43">VLOOKUP(A131,A130:D416,2,0)</f>
        <v>Valkoinen suklaa</v>
      </c>
      <c r="O131" t="str">
        <f t="shared" ref="O131:O194" si="44">HLOOKUP(O130,A130:D416,2,1)</f>
        <v>Zaanse koeken</v>
      </c>
      <c r="P131" t="str">
        <f t="shared" ref="P131:P194" si="45">IF(D131="qtr 1","yes","no")</f>
        <v>yes</v>
      </c>
      <c r="Q131" t="str">
        <f t="shared" ref="Q131:Q194" si="46">IF(G131&gt;1000,"HIGHER",IF(G131&lt;1000,"LOWER",IF(G131=#N/A,"NOT FOUND")))</f>
        <v>LOWER</v>
      </c>
      <c r="R131" t="str">
        <f t="shared" ref="R131:R194" si="47">_xlfn.IFNA(N131,"NOT EXIST")</f>
        <v>Valkoinen suklaa</v>
      </c>
      <c r="S131">
        <f t="shared" ref="S131:S194" si="48">-INDEX(A130:D416,2,3)</f>
        <v>-817</v>
      </c>
      <c r="V131">
        <f t="shared" ref="V131:V194" si="49">_xlfn.STDEV.P(C131:C416)</f>
        <v>2614.5967992253636</v>
      </c>
      <c r="W131">
        <f t="shared" ref="W131:W194" si="50">_xlfn.VAR.P(C131:C416)</f>
        <v>6836116.4225195153</v>
      </c>
    </row>
    <row r="132" spans="1:23" x14ac:dyDescent="0.2">
      <c r="A132" s="2" t="s">
        <v>34</v>
      </c>
      <c r="B132" s="2" t="s">
        <v>47</v>
      </c>
      <c r="C132" s="3">
        <v>285.95</v>
      </c>
      <c r="D132" s="2" t="s">
        <v>7</v>
      </c>
      <c r="E132" s="10">
        <f t="shared" si="34"/>
        <v>2389.1958333333341</v>
      </c>
      <c r="F132" s="1">
        <f t="shared" si="35"/>
        <v>1466.58</v>
      </c>
      <c r="G132" s="1">
        <f t="shared" si="36"/>
        <v>504</v>
      </c>
      <c r="H132" s="1">
        <f t="shared" si="37"/>
        <v>372714.5500000001</v>
      </c>
      <c r="I132">
        <f t="shared" si="38"/>
        <v>360174.85000000009</v>
      </c>
      <c r="J132">
        <f t="shared" si="39"/>
        <v>0</v>
      </c>
      <c r="K132">
        <f t="shared" si="40"/>
        <v>156</v>
      </c>
      <c r="L132">
        <f t="shared" si="41"/>
        <v>41</v>
      </c>
      <c r="M132">
        <f t="shared" si="42"/>
        <v>0</v>
      </c>
      <c r="N132" t="str">
        <f t="shared" si="43"/>
        <v>Zaanse koeken</v>
      </c>
      <c r="O132" t="str">
        <f t="shared" si="44"/>
        <v>Zaanse koeken</v>
      </c>
      <c r="P132" t="str">
        <f t="shared" si="45"/>
        <v>no</v>
      </c>
      <c r="Q132" t="str">
        <f t="shared" si="46"/>
        <v>LOWER</v>
      </c>
      <c r="R132" t="str">
        <f t="shared" si="47"/>
        <v>Zaanse koeken</v>
      </c>
      <c r="S132">
        <f t="shared" si="48"/>
        <v>-285.95</v>
      </c>
      <c r="V132">
        <f t="shared" si="49"/>
        <v>2619.9606360134881</v>
      </c>
      <c r="W132">
        <f t="shared" si="50"/>
        <v>6864193.7342602005</v>
      </c>
    </row>
    <row r="133" spans="1:23" x14ac:dyDescent="0.2">
      <c r="A133" s="4" t="s">
        <v>34</v>
      </c>
      <c r="B133" s="4" t="s">
        <v>47</v>
      </c>
      <c r="C133" s="5">
        <v>668.8</v>
      </c>
      <c r="D133" s="4" t="s">
        <v>8</v>
      </c>
      <c r="E133" s="10">
        <f t="shared" si="34"/>
        <v>2402.7651612903237</v>
      </c>
      <c r="F133" s="1">
        <f t="shared" si="35"/>
        <v>1474.41</v>
      </c>
      <c r="G133" s="1">
        <f t="shared" si="36"/>
        <v>504</v>
      </c>
      <c r="H133" s="1">
        <f t="shared" si="37"/>
        <v>372428.60000000015</v>
      </c>
      <c r="I133">
        <f t="shared" si="38"/>
        <v>360174.85000000009</v>
      </c>
      <c r="J133">
        <f t="shared" si="39"/>
        <v>0</v>
      </c>
      <c r="K133">
        <f t="shared" si="40"/>
        <v>155</v>
      </c>
      <c r="L133">
        <f t="shared" si="41"/>
        <v>40</v>
      </c>
      <c r="M133">
        <f t="shared" si="42"/>
        <v>0</v>
      </c>
      <c r="N133" t="str">
        <f t="shared" si="43"/>
        <v>Zaanse koeken</v>
      </c>
      <c r="O133" t="str">
        <f t="shared" si="44"/>
        <v>Zaanse koeken</v>
      </c>
      <c r="P133" t="str">
        <f t="shared" si="45"/>
        <v>no</v>
      </c>
      <c r="Q133" t="str">
        <f t="shared" si="46"/>
        <v>LOWER</v>
      </c>
      <c r="R133" t="str">
        <f t="shared" si="47"/>
        <v>Zaanse koeken</v>
      </c>
      <c r="S133">
        <f t="shared" si="48"/>
        <v>-668.8</v>
      </c>
      <c r="V133">
        <f t="shared" si="49"/>
        <v>2622.928724913912</v>
      </c>
      <c r="W133">
        <f t="shared" si="50"/>
        <v>6879755.0959785199</v>
      </c>
    </row>
    <row r="134" spans="1:23" x14ac:dyDescent="0.2">
      <c r="A134" s="2" t="s">
        <v>34</v>
      </c>
      <c r="B134" s="2" t="s">
        <v>47</v>
      </c>
      <c r="C134" s="3">
        <v>1159</v>
      </c>
      <c r="D134" s="2" t="s">
        <v>9</v>
      </c>
      <c r="E134" s="10">
        <f t="shared" si="34"/>
        <v>2414.0246753246761</v>
      </c>
      <c r="F134" s="1">
        <f t="shared" si="35"/>
        <v>1487.2049999999999</v>
      </c>
      <c r="G134" s="1">
        <f t="shared" si="36"/>
        <v>504</v>
      </c>
      <c r="H134" s="1">
        <f t="shared" si="37"/>
        <v>371759.8000000001</v>
      </c>
      <c r="I134">
        <f t="shared" si="38"/>
        <v>359506.05000000005</v>
      </c>
      <c r="J134">
        <f t="shared" si="39"/>
        <v>0</v>
      </c>
      <c r="K134">
        <f t="shared" si="40"/>
        <v>154</v>
      </c>
      <c r="L134">
        <f t="shared" si="41"/>
        <v>40</v>
      </c>
      <c r="M134">
        <f t="shared" si="42"/>
        <v>0</v>
      </c>
      <c r="N134" t="str">
        <f t="shared" si="43"/>
        <v>Zaanse koeken</v>
      </c>
      <c r="O134" t="str">
        <f t="shared" si="44"/>
        <v>Zaanse koeken</v>
      </c>
      <c r="P134" t="str">
        <f t="shared" si="45"/>
        <v>no</v>
      </c>
      <c r="Q134" t="str">
        <f t="shared" si="46"/>
        <v>LOWER</v>
      </c>
      <c r="R134" t="str">
        <f t="shared" si="47"/>
        <v>Zaanse koeken</v>
      </c>
      <c r="S134">
        <f t="shared" si="48"/>
        <v>-1159</v>
      </c>
      <c r="V134">
        <f t="shared" si="49"/>
        <v>2627.6945120472196</v>
      </c>
      <c r="W134">
        <f t="shared" si="50"/>
        <v>6904778.4486430762</v>
      </c>
    </row>
    <row r="135" spans="1:23" x14ac:dyDescent="0.2">
      <c r="A135" s="4" t="s">
        <v>48</v>
      </c>
      <c r="B135" s="4" t="s">
        <v>49</v>
      </c>
      <c r="C135" s="5">
        <v>3329.28</v>
      </c>
      <c r="D135" s="4" t="s">
        <v>6</v>
      </c>
      <c r="E135" s="10">
        <f t="shared" si="34"/>
        <v>2422.2274509803929</v>
      </c>
      <c r="F135" s="1">
        <f t="shared" si="35"/>
        <v>1500</v>
      </c>
      <c r="G135" s="1">
        <f t="shared" si="36"/>
        <v>504</v>
      </c>
      <c r="H135" s="1">
        <f t="shared" si="37"/>
        <v>370600.8000000001</v>
      </c>
      <c r="I135">
        <f t="shared" si="38"/>
        <v>358347.05000000005</v>
      </c>
      <c r="J135">
        <f t="shared" si="39"/>
        <v>0</v>
      </c>
      <c r="K135">
        <f t="shared" si="40"/>
        <v>153</v>
      </c>
      <c r="L135">
        <f t="shared" si="41"/>
        <v>40</v>
      </c>
      <c r="M135">
        <f t="shared" si="42"/>
        <v>0</v>
      </c>
      <c r="N135" t="str">
        <f t="shared" si="43"/>
        <v>Camembert Pierrot</v>
      </c>
      <c r="O135" t="str">
        <f t="shared" si="44"/>
        <v>Camembert Pierrot</v>
      </c>
      <c r="P135" t="str">
        <f t="shared" si="45"/>
        <v>yes</v>
      </c>
      <c r="Q135" t="str">
        <f t="shared" si="46"/>
        <v>LOWER</v>
      </c>
      <c r="R135" t="str">
        <f t="shared" si="47"/>
        <v>Camembert Pierrot</v>
      </c>
      <c r="S135">
        <f t="shared" si="48"/>
        <v>-3329.28</v>
      </c>
      <c r="V135">
        <f t="shared" si="49"/>
        <v>2634.3017572341068</v>
      </c>
      <c r="W135">
        <f t="shared" si="50"/>
        <v>6939545.7481667027</v>
      </c>
    </row>
    <row r="136" spans="1:23" x14ac:dyDescent="0.2">
      <c r="A136" s="2" t="s">
        <v>48</v>
      </c>
      <c r="B136" s="2" t="s">
        <v>49</v>
      </c>
      <c r="C136" s="3">
        <v>3989.9</v>
      </c>
      <c r="D136" s="2" t="s">
        <v>7</v>
      </c>
      <c r="E136" s="10">
        <f t="shared" si="34"/>
        <v>2416.2600000000007</v>
      </c>
      <c r="F136" s="1">
        <f t="shared" si="35"/>
        <v>1487.2049999999999</v>
      </c>
      <c r="G136" s="1">
        <f t="shared" si="36"/>
        <v>504</v>
      </c>
      <c r="H136" s="1">
        <f t="shared" si="37"/>
        <v>367271.52000000014</v>
      </c>
      <c r="I136">
        <f t="shared" si="38"/>
        <v>355017.77</v>
      </c>
      <c r="J136">
        <f t="shared" si="39"/>
        <v>0</v>
      </c>
      <c r="K136">
        <f t="shared" si="40"/>
        <v>152</v>
      </c>
      <c r="L136">
        <f t="shared" si="41"/>
        <v>40</v>
      </c>
      <c r="M136">
        <f t="shared" si="42"/>
        <v>0</v>
      </c>
      <c r="N136" t="str">
        <f t="shared" si="43"/>
        <v>Camembert Pierrot</v>
      </c>
      <c r="O136" t="str">
        <f t="shared" si="44"/>
        <v>Camembert Pierrot</v>
      </c>
      <c r="P136" t="str">
        <f t="shared" si="45"/>
        <v>no</v>
      </c>
      <c r="Q136" t="str">
        <f t="shared" si="46"/>
        <v>LOWER</v>
      </c>
      <c r="R136" t="str">
        <f t="shared" si="47"/>
        <v>Camembert Pierrot</v>
      </c>
      <c r="S136">
        <f t="shared" si="48"/>
        <v>-3989.9</v>
      </c>
      <c r="V136">
        <f t="shared" si="49"/>
        <v>2641.9220753668192</v>
      </c>
      <c r="W136">
        <f t="shared" si="50"/>
        <v>6979752.2523105219</v>
      </c>
    </row>
    <row r="137" spans="1:23" x14ac:dyDescent="0.2">
      <c r="A137" s="4" t="s">
        <v>48</v>
      </c>
      <c r="B137" s="4" t="s">
        <v>49</v>
      </c>
      <c r="C137" s="5">
        <v>10273.1</v>
      </c>
      <c r="D137" s="4" t="s">
        <v>8</v>
      </c>
      <c r="E137" s="10">
        <f t="shared" si="34"/>
        <v>2405.8385430463582</v>
      </c>
      <c r="F137" s="1">
        <f t="shared" si="35"/>
        <v>1474.41</v>
      </c>
      <c r="G137" s="1">
        <f t="shared" si="36"/>
        <v>504</v>
      </c>
      <c r="H137" s="1">
        <f t="shared" si="37"/>
        <v>363281.62000000011</v>
      </c>
      <c r="I137">
        <f t="shared" si="38"/>
        <v>351027.87000000005</v>
      </c>
      <c r="J137">
        <f t="shared" si="39"/>
        <v>0</v>
      </c>
      <c r="K137">
        <f t="shared" si="40"/>
        <v>151</v>
      </c>
      <c r="L137">
        <f t="shared" si="41"/>
        <v>39</v>
      </c>
      <c r="M137">
        <f t="shared" si="42"/>
        <v>0</v>
      </c>
      <c r="N137" t="str">
        <f t="shared" si="43"/>
        <v>Camembert Pierrot</v>
      </c>
      <c r="O137" t="str">
        <f t="shared" si="44"/>
        <v>Camembert Pierrot</v>
      </c>
      <c r="P137" t="str">
        <f t="shared" si="45"/>
        <v>no</v>
      </c>
      <c r="Q137" t="str">
        <f t="shared" si="46"/>
        <v>LOWER</v>
      </c>
      <c r="R137" t="str">
        <f t="shared" si="47"/>
        <v>Camembert Pierrot</v>
      </c>
      <c r="S137">
        <f t="shared" si="48"/>
        <v>-10273.1</v>
      </c>
      <c r="V137">
        <f t="shared" si="49"/>
        <v>2647.5399050580327</v>
      </c>
      <c r="W137">
        <f t="shared" si="50"/>
        <v>7009467.5488746967</v>
      </c>
    </row>
    <row r="138" spans="1:23" x14ac:dyDescent="0.2">
      <c r="A138" s="2" t="s">
        <v>48</v>
      </c>
      <c r="B138" s="2" t="s">
        <v>49</v>
      </c>
      <c r="C138" s="3">
        <v>3060</v>
      </c>
      <c r="D138" s="2" t="s">
        <v>9</v>
      </c>
      <c r="E138" s="10">
        <f t="shared" si="34"/>
        <v>2353.3901333333342</v>
      </c>
      <c r="F138" s="1">
        <f t="shared" si="35"/>
        <v>1466.58</v>
      </c>
      <c r="G138" s="1">
        <f t="shared" si="36"/>
        <v>504</v>
      </c>
      <c r="H138" s="1">
        <f t="shared" si="37"/>
        <v>353008.52000000014</v>
      </c>
      <c r="I138">
        <f t="shared" si="38"/>
        <v>340754.77000000008</v>
      </c>
      <c r="J138">
        <f t="shared" si="39"/>
        <v>0</v>
      </c>
      <c r="K138">
        <f t="shared" si="40"/>
        <v>150</v>
      </c>
      <c r="L138">
        <f t="shared" si="41"/>
        <v>39</v>
      </c>
      <c r="M138">
        <f t="shared" si="42"/>
        <v>0</v>
      </c>
      <c r="N138" t="str">
        <f t="shared" si="43"/>
        <v>Camembert Pierrot</v>
      </c>
      <c r="O138" t="str">
        <f t="shared" si="44"/>
        <v>Camembert Pierrot</v>
      </c>
      <c r="P138" t="str">
        <f t="shared" si="45"/>
        <v>no</v>
      </c>
      <c r="Q138" t="str">
        <f t="shared" si="46"/>
        <v>LOWER</v>
      </c>
      <c r="R138" t="str">
        <f t="shared" si="47"/>
        <v>Camembert Pierrot</v>
      </c>
      <c r="S138">
        <f t="shared" si="48"/>
        <v>-3060</v>
      </c>
      <c r="V138">
        <f t="shared" si="49"/>
        <v>2576.9790733800396</v>
      </c>
      <c r="W138">
        <f t="shared" si="50"/>
        <v>6640821.1446386473</v>
      </c>
    </row>
    <row r="139" spans="1:23" x14ac:dyDescent="0.2">
      <c r="A139" s="4" t="s">
        <v>48</v>
      </c>
      <c r="B139" s="4" t="s">
        <v>50</v>
      </c>
      <c r="C139" s="5">
        <v>4454.8</v>
      </c>
      <c r="D139" s="4" t="s">
        <v>6</v>
      </c>
      <c r="E139" s="10">
        <f t="shared" si="34"/>
        <v>2348.6477852349008</v>
      </c>
      <c r="F139" s="1">
        <f t="shared" si="35"/>
        <v>1458.75</v>
      </c>
      <c r="G139" s="1">
        <f t="shared" si="36"/>
        <v>504</v>
      </c>
      <c r="H139" s="1">
        <f t="shared" si="37"/>
        <v>349948.52000000019</v>
      </c>
      <c r="I139">
        <f t="shared" si="38"/>
        <v>337694.77000000014</v>
      </c>
      <c r="J139">
        <f t="shared" si="39"/>
        <v>0</v>
      </c>
      <c r="K139">
        <f t="shared" si="40"/>
        <v>149</v>
      </c>
      <c r="L139">
        <f t="shared" si="41"/>
        <v>39</v>
      </c>
      <c r="M139">
        <f t="shared" si="42"/>
        <v>0</v>
      </c>
      <c r="N139" t="str">
        <f t="shared" si="43"/>
        <v>Camembert Pierrot</v>
      </c>
      <c r="O139" t="str">
        <f t="shared" si="44"/>
        <v>Fløtemysost</v>
      </c>
      <c r="P139" t="str">
        <f t="shared" si="45"/>
        <v>yes</v>
      </c>
      <c r="Q139" t="str">
        <f t="shared" si="46"/>
        <v>LOWER</v>
      </c>
      <c r="R139" t="str">
        <f t="shared" si="47"/>
        <v>Camembert Pierrot</v>
      </c>
      <c r="S139">
        <f t="shared" si="48"/>
        <v>-4454.8</v>
      </c>
      <c r="V139">
        <f t="shared" si="49"/>
        <v>2584.9597548593947</v>
      </c>
      <c r="W139">
        <f t="shared" si="50"/>
        <v>6682016.9342427421</v>
      </c>
    </row>
    <row r="140" spans="1:23" x14ac:dyDescent="0.2">
      <c r="A140" s="2" t="s">
        <v>48</v>
      </c>
      <c r="B140" s="2" t="s">
        <v>50</v>
      </c>
      <c r="C140" s="3">
        <v>174.15</v>
      </c>
      <c r="D140" s="2" t="s">
        <v>7</v>
      </c>
      <c r="E140" s="10">
        <f t="shared" si="34"/>
        <v>2334.4170270270279</v>
      </c>
      <c r="F140" s="1">
        <f t="shared" si="35"/>
        <v>1435.335</v>
      </c>
      <c r="G140" s="1">
        <f t="shared" si="36"/>
        <v>504</v>
      </c>
      <c r="H140" s="1">
        <f t="shared" si="37"/>
        <v>345493.72000000015</v>
      </c>
      <c r="I140">
        <f t="shared" si="38"/>
        <v>333239.97000000015</v>
      </c>
      <c r="J140">
        <f t="shared" si="39"/>
        <v>0</v>
      </c>
      <c r="K140">
        <f t="shared" si="40"/>
        <v>148</v>
      </c>
      <c r="L140">
        <f t="shared" si="41"/>
        <v>39</v>
      </c>
      <c r="M140">
        <f t="shared" si="42"/>
        <v>0</v>
      </c>
      <c r="N140" t="str">
        <f t="shared" si="43"/>
        <v>Fløtemysost</v>
      </c>
      <c r="O140" t="str">
        <f t="shared" si="44"/>
        <v>Fløtemysost</v>
      </c>
      <c r="P140" t="str">
        <f t="shared" si="45"/>
        <v>no</v>
      </c>
      <c r="Q140" t="str">
        <f t="shared" si="46"/>
        <v>LOWER</v>
      </c>
      <c r="R140" t="str">
        <f t="shared" si="47"/>
        <v>Fløtemysost</v>
      </c>
      <c r="S140">
        <f t="shared" si="48"/>
        <v>-174.15</v>
      </c>
      <c r="V140">
        <f t="shared" si="49"/>
        <v>2587.8545244884776</v>
      </c>
      <c r="W140">
        <f t="shared" si="50"/>
        <v>6696991.0399154844</v>
      </c>
    </row>
    <row r="141" spans="1:23" x14ac:dyDescent="0.2">
      <c r="A141" s="4" t="s">
        <v>48</v>
      </c>
      <c r="B141" s="4" t="s">
        <v>50</v>
      </c>
      <c r="C141" s="5">
        <v>2541.29</v>
      </c>
      <c r="D141" s="4" t="s">
        <v>8</v>
      </c>
      <c r="E141" s="10">
        <f t="shared" si="34"/>
        <v>2349.1127210884365</v>
      </c>
      <c r="F141" s="1">
        <f t="shared" si="35"/>
        <v>1458.75</v>
      </c>
      <c r="G141" s="1">
        <f t="shared" si="36"/>
        <v>504</v>
      </c>
      <c r="H141" s="1">
        <f t="shared" si="37"/>
        <v>345319.57000000018</v>
      </c>
      <c r="I141">
        <f t="shared" si="38"/>
        <v>333239.97000000015</v>
      </c>
      <c r="J141">
        <f t="shared" si="39"/>
        <v>0</v>
      </c>
      <c r="K141">
        <f t="shared" si="40"/>
        <v>147</v>
      </c>
      <c r="L141">
        <f t="shared" si="41"/>
        <v>38</v>
      </c>
      <c r="M141">
        <f t="shared" si="42"/>
        <v>0</v>
      </c>
      <c r="N141" t="str">
        <f t="shared" si="43"/>
        <v>Fløtemysost</v>
      </c>
      <c r="O141" t="str">
        <f t="shared" si="44"/>
        <v>Fløtemysost</v>
      </c>
      <c r="P141" t="str">
        <f t="shared" si="45"/>
        <v>no</v>
      </c>
      <c r="Q141" t="str">
        <f t="shared" si="46"/>
        <v>LOWER</v>
      </c>
      <c r="R141" t="str">
        <f t="shared" si="47"/>
        <v>Fløtemysost</v>
      </c>
      <c r="S141">
        <f t="shared" si="48"/>
        <v>-2541.29</v>
      </c>
      <c r="V141">
        <f t="shared" si="49"/>
        <v>2590.4799198889177</v>
      </c>
      <c r="W141">
        <f t="shared" si="50"/>
        <v>6710586.2153476933</v>
      </c>
    </row>
    <row r="142" spans="1:23" x14ac:dyDescent="0.2">
      <c r="A142" s="2" t="s">
        <v>48</v>
      </c>
      <c r="B142" s="2" t="s">
        <v>50</v>
      </c>
      <c r="C142" s="3">
        <v>2472.5</v>
      </c>
      <c r="D142" s="2" t="s">
        <v>9</v>
      </c>
      <c r="E142" s="10">
        <f t="shared" si="34"/>
        <v>2347.7964383561653</v>
      </c>
      <c r="F142" s="1">
        <f t="shared" si="35"/>
        <v>1435.335</v>
      </c>
      <c r="G142" s="1">
        <f t="shared" si="36"/>
        <v>504</v>
      </c>
      <c r="H142" s="1">
        <f t="shared" si="37"/>
        <v>342778.28000000014</v>
      </c>
      <c r="I142">
        <f t="shared" si="38"/>
        <v>330698.68000000017</v>
      </c>
      <c r="J142">
        <f t="shared" si="39"/>
        <v>0</v>
      </c>
      <c r="K142">
        <f t="shared" si="40"/>
        <v>146</v>
      </c>
      <c r="L142">
        <f t="shared" si="41"/>
        <v>38</v>
      </c>
      <c r="M142">
        <f t="shared" si="42"/>
        <v>0</v>
      </c>
      <c r="N142" t="str">
        <f t="shared" si="43"/>
        <v>Fløtemysost</v>
      </c>
      <c r="O142" t="str">
        <f t="shared" si="44"/>
        <v>Fløtemysost</v>
      </c>
      <c r="P142" t="str">
        <f t="shared" si="45"/>
        <v>no</v>
      </c>
      <c r="Q142" t="str">
        <f t="shared" si="46"/>
        <v>LOWER</v>
      </c>
      <c r="R142" t="str">
        <f t="shared" si="47"/>
        <v>Fløtemysost</v>
      </c>
      <c r="S142">
        <f t="shared" si="48"/>
        <v>-2472.5</v>
      </c>
      <c r="V142">
        <f t="shared" si="49"/>
        <v>2599.2872950862711</v>
      </c>
      <c r="W142">
        <f t="shared" si="50"/>
        <v>6756294.4423969034</v>
      </c>
    </row>
    <row r="143" spans="1:23" x14ac:dyDescent="0.2">
      <c r="A143" s="4" t="s">
        <v>48</v>
      </c>
      <c r="B143" s="4" t="s">
        <v>51</v>
      </c>
      <c r="C143" s="5">
        <v>294</v>
      </c>
      <c r="D143" s="4" t="s">
        <v>6</v>
      </c>
      <c r="E143" s="10">
        <f t="shared" si="34"/>
        <v>2346.9364137931047</v>
      </c>
      <c r="F143" s="1">
        <f t="shared" si="35"/>
        <v>1411.92</v>
      </c>
      <c r="G143" s="1">
        <f t="shared" si="36"/>
        <v>504</v>
      </c>
      <c r="H143" s="1">
        <f t="shared" si="37"/>
        <v>340305.7800000002</v>
      </c>
      <c r="I143">
        <f t="shared" si="38"/>
        <v>328226.18000000017</v>
      </c>
      <c r="J143">
        <f t="shared" si="39"/>
        <v>0</v>
      </c>
      <c r="K143">
        <f t="shared" si="40"/>
        <v>145</v>
      </c>
      <c r="L143">
        <f t="shared" si="41"/>
        <v>38</v>
      </c>
      <c r="M143">
        <f t="shared" si="42"/>
        <v>0</v>
      </c>
      <c r="N143" t="str">
        <f t="shared" si="43"/>
        <v>Fløtemysost</v>
      </c>
      <c r="O143" t="str">
        <f t="shared" si="44"/>
        <v>Geitost</v>
      </c>
      <c r="P143" t="str">
        <f t="shared" si="45"/>
        <v>yes</v>
      </c>
      <c r="Q143" t="str">
        <f t="shared" si="46"/>
        <v>LOWER</v>
      </c>
      <c r="R143" t="str">
        <f t="shared" si="47"/>
        <v>Fløtemysost</v>
      </c>
      <c r="S143">
        <f t="shared" si="48"/>
        <v>-294</v>
      </c>
      <c r="V143">
        <f t="shared" si="49"/>
        <v>2608.2142528392933</v>
      </c>
      <c r="W143">
        <f t="shared" si="50"/>
        <v>6802781.5887140324</v>
      </c>
    </row>
    <row r="144" spans="1:23" x14ac:dyDescent="0.2">
      <c r="A144" s="2" t="s">
        <v>48</v>
      </c>
      <c r="B144" s="2" t="s">
        <v>51</v>
      </c>
      <c r="C144" s="3">
        <v>242.5</v>
      </c>
      <c r="D144" s="2" t="s">
        <v>7</v>
      </c>
      <c r="E144" s="10">
        <f t="shared" si="34"/>
        <v>2361.1929166666682</v>
      </c>
      <c r="F144" s="1">
        <f t="shared" si="35"/>
        <v>1435.335</v>
      </c>
      <c r="G144" s="1">
        <f t="shared" si="36"/>
        <v>504</v>
      </c>
      <c r="H144" s="1">
        <f t="shared" si="37"/>
        <v>340011.7800000002</v>
      </c>
      <c r="I144">
        <f t="shared" si="38"/>
        <v>328226.18000000017</v>
      </c>
      <c r="J144">
        <f t="shared" si="39"/>
        <v>0</v>
      </c>
      <c r="K144">
        <f t="shared" si="40"/>
        <v>144</v>
      </c>
      <c r="L144">
        <f t="shared" si="41"/>
        <v>38</v>
      </c>
      <c r="M144">
        <f t="shared" si="42"/>
        <v>0</v>
      </c>
      <c r="N144" t="str">
        <f t="shared" si="43"/>
        <v>Geitost</v>
      </c>
      <c r="O144" t="str">
        <f t="shared" si="44"/>
        <v>Geitost</v>
      </c>
      <c r="P144" t="str">
        <f t="shared" si="45"/>
        <v>no</v>
      </c>
      <c r="Q144" t="str">
        <f t="shared" si="46"/>
        <v>LOWER</v>
      </c>
      <c r="R144" t="str">
        <f t="shared" si="47"/>
        <v>Geitost</v>
      </c>
      <c r="S144">
        <f t="shared" si="48"/>
        <v>-242.5</v>
      </c>
      <c r="V144">
        <f t="shared" si="49"/>
        <v>2611.61869072954</v>
      </c>
      <c r="W144">
        <f t="shared" si="50"/>
        <v>6820552.1857678769</v>
      </c>
    </row>
    <row r="145" spans="1:23" x14ac:dyDescent="0.2">
      <c r="A145" s="4" t="s">
        <v>48</v>
      </c>
      <c r="B145" s="4" t="s">
        <v>51</v>
      </c>
      <c r="C145" s="5">
        <v>99.5</v>
      </c>
      <c r="D145" s="4" t="s">
        <v>8</v>
      </c>
      <c r="E145" s="10">
        <f t="shared" si="34"/>
        <v>2376.0089510489524</v>
      </c>
      <c r="F145" s="1">
        <f t="shared" si="35"/>
        <v>1458.75</v>
      </c>
      <c r="G145" s="1">
        <f t="shared" si="36"/>
        <v>504</v>
      </c>
      <c r="H145" s="1">
        <f t="shared" si="37"/>
        <v>339769.2800000002</v>
      </c>
      <c r="I145">
        <f t="shared" si="38"/>
        <v>328226.18000000017</v>
      </c>
      <c r="J145">
        <f t="shared" si="39"/>
        <v>0</v>
      </c>
      <c r="K145">
        <f t="shared" si="40"/>
        <v>143</v>
      </c>
      <c r="L145">
        <f t="shared" si="41"/>
        <v>37</v>
      </c>
      <c r="M145">
        <f t="shared" si="42"/>
        <v>0</v>
      </c>
      <c r="N145" t="str">
        <f t="shared" si="43"/>
        <v>Geitost</v>
      </c>
      <c r="O145" t="str">
        <f t="shared" si="44"/>
        <v>Geitost</v>
      </c>
      <c r="P145" t="str">
        <f t="shared" si="45"/>
        <v>no</v>
      </c>
      <c r="Q145" t="str">
        <f t="shared" si="46"/>
        <v>LOWER</v>
      </c>
      <c r="R145" t="str">
        <f t="shared" si="47"/>
        <v>Geitost</v>
      </c>
      <c r="S145">
        <f t="shared" si="48"/>
        <v>-99.5</v>
      </c>
      <c r="V145">
        <f t="shared" si="49"/>
        <v>2614.6965814268906</v>
      </c>
      <c r="W145">
        <f t="shared" si="50"/>
        <v>6836638.2129254686</v>
      </c>
    </row>
    <row r="146" spans="1:23" x14ac:dyDescent="0.2">
      <c r="A146" s="2" t="s">
        <v>48</v>
      </c>
      <c r="B146" s="2" t="s">
        <v>51</v>
      </c>
      <c r="C146" s="3">
        <v>150</v>
      </c>
      <c r="D146" s="2" t="s">
        <v>9</v>
      </c>
      <c r="E146" s="10">
        <f t="shared" si="34"/>
        <v>2392.0407042253537</v>
      </c>
      <c r="F146" s="1">
        <f t="shared" si="35"/>
        <v>1466.58</v>
      </c>
      <c r="G146" s="1">
        <f t="shared" si="36"/>
        <v>504</v>
      </c>
      <c r="H146" s="1">
        <f t="shared" si="37"/>
        <v>339669.7800000002</v>
      </c>
      <c r="I146">
        <f t="shared" si="38"/>
        <v>328226.18000000017</v>
      </c>
      <c r="J146">
        <f t="shared" si="39"/>
        <v>0</v>
      </c>
      <c r="K146">
        <f t="shared" si="40"/>
        <v>142</v>
      </c>
      <c r="L146">
        <f t="shared" si="41"/>
        <v>37</v>
      </c>
      <c r="M146">
        <f t="shared" si="42"/>
        <v>0</v>
      </c>
      <c r="N146" t="str">
        <f t="shared" si="43"/>
        <v>Geitost</v>
      </c>
      <c r="O146" t="str">
        <f t="shared" si="44"/>
        <v>Geitost</v>
      </c>
      <c r="P146" t="str">
        <f t="shared" si="45"/>
        <v>no</v>
      </c>
      <c r="Q146" t="str">
        <f t="shared" si="46"/>
        <v>LOWER</v>
      </c>
      <c r="R146" t="str">
        <f t="shared" si="47"/>
        <v>Geitost</v>
      </c>
      <c r="S146">
        <f t="shared" si="48"/>
        <v>-150</v>
      </c>
      <c r="V146">
        <f t="shared" si="49"/>
        <v>2616.8741096461099</v>
      </c>
      <c r="W146">
        <f t="shared" si="50"/>
        <v>6848030.1057361197</v>
      </c>
    </row>
    <row r="147" spans="1:23" x14ac:dyDescent="0.2">
      <c r="A147" s="4" t="s">
        <v>48</v>
      </c>
      <c r="B147" s="4" t="s">
        <v>52</v>
      </c>
      <c r="C147" s="5">
        <v>487</v>
      </c>
      <c r="D147" s="4" t="s">
        <v>6</v>
      </c>
      <c r="E147" s="10">
        <f t="shared" si="34"/>
        <v>2407.9417021276608</v>
      </c>
      <c r="F147" s="1">
        <f t="shared" si="35"/>
        <v>1474.41</v>
      </c>
      <c r="G147" s="1">
        <f t="shared" si="36"/>
        <v>504</v>
      </c>
      <c r="H147" s="1">
        <f t="shared" si="37"/>
        <v>339519.7800000002</v>
      </c>
      <c r="I147">
        <f t="shared" si="38"/>
        <v>328226.18000000017</v>
      </c>
      <c r="J147">
        <f t="shared" si="39"/>
        <v>0</v>
      </c>
      <c r="K147">
        <f t="shared" si="40"/>
        <v>141</v>
      </c>
      <c r="L147">
        <f t="shared" si="41"/>
        <v>37</v>
      </c>
      <c r="M147">
        <f t="shared" si="42"/>
        <v>0</v>
      </c>
      <c r="N147" t="str">
        <f t="shared" si="43"/>
        <v>Geitost</v>
      </c>
      <c r="O147" t="str">
        <f t="shared" si="44"/>
        <v>Gorgonzola Telino</v>
      </c>
      <c r="P147" t="str">
        <f t="shared" si="45"/>
        <v>yes</v>
      </c>
      <c r="Q147" t="str">
        <f t="shared" si="46"/>
        <v>LOWER</v>
      </c>
      <c r="R147" t="str">
        <f t="shared" si="47"/>
        <v>Geitost</v>
      </c>
      <c r="S147">
        <f t="shared" si="48"/>
        <v>-487</v>
      </c>
      <c r="V147">
        <f t="shared" si="49"/>
        <v>2619.2926848425013</v>
      </c>
      <c r="W147">
        <f t="shared" si="50"/>
        <v>6860694.1688694395</v>
      </c>
    </row>
    <row r="148" spans="1:23" x14ac:dyDescent="0.2">
      <c r="A148" s="2" t="s">
        <v>48</v>
      </c>
      <c r="B148" s="2" t="s">
        <v>52</v>
      </c>
      <c r="C148" s="3">
        <v>2993.12</v>
      </c>
      <c r="D148" s="2" t="s">
        <v>7</v>
      </c>
      <c r="E148" s="10">
        <f t="shared" si="34"/>
        <v>2421.6627142857155</v>
      </c>
      <c r="F148" s="1">
        <f t="shared" si="35"/>
        <v>1487.2049999999999</v>
      </c>
      <c r="G148" s="1">
        <f t="shared" si="36"/>
        <v>504</v>
      </c>
      <c r="H148" s="1">
        <f t="shared" si="37"/>
        <v>339032.7800000002</v>
      </c>
      <c r="I148">
        <f t="shared" si="38"/>
        <v>328226.18000000017</v>
      </c>
      <c r="J148">
        <f t="shared" si="39"/>
        <v>0</v>
      </c>
      <c r="K148">
        <f t="shared" si="40"/>
        <v>140</v>
      </c>
      <c r="L148">
        <f t="shared" si="41"/>
        <v>37</v>
      </c>
      <c r="M148">
        <f t="shared" si="42"/>
        <v>0</v>
      </c>
      <c r="N148" t="str">
        <f t="shared" si="43"/>
        <v>Gorgonzola Telino</v>
      </c>
      <c r="O148" t="str">
        <f t="shared" si="44"/>
        <v>Gorgonzola Telino</v>
      </c>
      <c r="P148" t="str">
        <f t="shared" si="45"/>
        <v>no</v>
      </c>
      <c r="Q148" t="str">
        <f t="shared" si="46"/>
        <v>LOWER</v>
      </c>
      <c r="R148" t="str">
        <f t="shared" si="47"/>
        <v>Gorgonzola Telino</v>
      </c>
      <c r="S148">
        <f t="shared" si="48"/>
        <v>-2993.12</v>
      </c>
      <c r="V148">
        <f t="shared" si="49"/>
        <v>2623.5764895642092</v>
      </c>
      <c r="W148">
        <f t="shared" si="50"/>
        <v>6883153.596594058</v>
      </c>
    </row>
    <row r="149" spans="1:23" x14ac:dyDescent="0.2">
      <c r="A149" s="4" t="s">
        <v>48</v>
      </c>
      <c r="B149" s="4" t="s">
        <v>52</v>
      </c>
      <c r="C149" s="5">
        <v>1458.75</v>
      </c>
      <c r="D149" s="4" t="s">
        <v>8</v>
      </c>
      <c r="E149" s="10">
        <f t="shared" si="34"/>
        <v>2417.5515107913684</v>
      </c>
      <c r="F149" s="1">
        <f t="shared" si="35"/>
        <v>1474.41</v>
      </c>
      <c r="G149" s="1">
        <f t="shared" si="36"/>
        <v>504</v>
      </c>
      <c r="H149" s="1">
        <f t="shared" si="37"/>
        <v>336039.66000000021</v>
      </c>
      <c r="I149">
        <f t="shared" si="38"/>
        <v>325233.06000000011</v>
      </c>
      <c r="J149">
        <f t="shared" si="39"/>
        <v>0</v>
      </c>
      <c r="K149">
        <f t="shared" si="40"/>
        <v>139</v>
      </c>
      <c r="L149">
        <f t="shared" si="41"/>
        <v>36</v>
      </c>
      <c r="M149">
        <f t="shared" si="42"/>
        <v>0</v>
      </c>
      <c r="N149" t="str">
        <f t="shared" si="43"/>
        <v>Gorgonzola Telino</v>
      </c>
      <c r="O149" t="str">
        <f t="shared" si="44"/>
        <v>Gorgonzola Telino</v>
      </c>
      <c r="P149" t="str">
        <f t="shared" si="45"/>
        <v>no</v>
      </c>
      <c r="Q149" t="str">
        <f t="shared" si="46"/>
        <v>LOWER</v>
      </c>
      <c r="R149" t="str">
        <f t="shared" si="47"/>
        <v>Gorgonzola Telino</v>
      </c>
      <c r="S149">
        <f t="shared" si="48"/>
        <v>-1458.75</v>
      </c>
      <c r="V149">
        <f t="shared" si="49"/>
        <v>2632.547512967803</v>
      </c>
      <c r="W149">
        <f t="shared" si="50"/>
        <v>6930306.4080329649</v>
      </c>
    </row>
    <row r="150" spans="1:23" x14ac:dyDescent="0.2">
      <c r="A150" s="2" t="s">
        <v>48</v>
      </c>
      <c r="B150" s="2" t="s">
        <v>52</v>
      </c>
      <c r="C150" s="3">
        <v>2681.87</v>
      </c>
      <c r="D150" s="2" t="s">
        <v>9</v>
      </c>
      <c r="E150" s="10">
        <f t="shared" si="34"/>
        <v>2424.4993478260885</v>
      </c>
      <c r="F150" s="1">
        <f t="shared" si="35"/>
        <v>1487.2049999999999</v>
      </c>
      <c r="G150" s="1">
        <f t="shared" si="36"/>
        <v>504</v>
      </c>
      <c r="H150" s="1">
        <f t="shared" si="37"/>
        <v>334580.91000000021</v>
      </c>
      <c r="I150">
        <f t="shared" si="38"/>
        <v>323774.31000000011</v>
      </c>
      <c r="J150">
        <f t="shared" si="39"/>
        <v>0</v>
      </c>
      <c r="K150">
        <f t="shared" si="40"/>
        <v>138</v>
      </c>
      <c r="L150">
        <f t="shared" si="41"/>
        <v>36</v>
      </c>
      <c r="M150">
        <f t="shared" si="42"/>
        <v>0</v>
      </c>
      <c r="N150" t="str">
        <f t="shared" si="43"/>
        <v>Gorgonzola Telino</v>
      </c>
      <c r="O150" t="str">
        <f t="shared" si="44"/>
        <v>Gorgonzola Telino</v>
      </c>
      <c r="P150" t="str">
        <f t="shared" si="45"/>
        <v>no</v>
      </c>
      <c r="Q150" t="str">
        <f t="shared" si="46"/>
        <v>LOWER</v>
      </c>
      <c r="R150" t="str">
        <f t="shared" si="47"/>
        <v>Gorgonzola Telino</v>
      </c>
      <c r="S150">
        <f t="shared" si="48"/>
        <v>-2681.87</v>
      </c>
      <c r="V150">
        <f t="shared" si="49"/>
        <v>2640.7983926457346</v>
      </c>
      <c r="W150">
        <f t="shared" si="50"/>
        <v>6973816.1506002955</v>
      </c>
    </row>
    <row r="151" spans="1:23" x14ac:dyDescent="0.2">
      <c r="A151" s="4" t="s">
        <v>48</v>
      </c>
      <c r="B151" s="4" t="s">
        <v>53</v>
      </c>
      <c r="C151" s="5">
        <v>2649.6</v>
      </c>
      <c r="D151" s="4" t="s">
        <v>6</v>
      </c>
      <c r="E151" s="10">
        <f t="shared" si="34"/>
        <v>2422.6207299270091</v>
      </c>
      <c r="F151" s="1">
        <f t="shared" si="35"/>
        <v>1474.41</v>
      </c>
      <c r="G151" s="1">
        <f t="shared" si="36"/>
        <v>504</v>
      </c>
      <c r="H151" s="1">
        <f t="shared" si="37"/>
        <v>331899.04000000021</v>
      </c>
      <c r="I151">
        <f t="shared" si="38"/>
        <v>321092.44000000012</v>
      </c>
      <c r="J151">
        <f t="shared" si="39"/>
        <v>0</v>
      </c>
      <c r="K151">
        <f t="shared" si="40"/>
        <v>137</v>
      </c>
      <c r="L151">
        <f t="shared" si="41"/>
        <v>36</v>
      </c>
      <c r="M151">
        <f t="shared" si="42"/>
        <v>0</v>
      </c>
      <c r="N151" t="str">
        <f t="shared" si="43"/>
        <v>Gorgonzola Telino</v>
      </c>
      <c r="O151" t="str">
        <f t="shared" si="44"/>
        <v>Gudbrandsdalsost</v>
      </c>
      <c r="P151" t="str">
        <f t="shared" si="45"/>
        <v>yes</v>
      </c>
      <c r="Q151" t="str">
        <f t="shared" si="46"/>
        <v>LOWER</v>
      </c>
      <c r="R151" t="str">
        <f t="shared" si="47"/>
        <v>Gorgonzola Telino</v>
      </c>
      <c r="S151">
        <f t="shared" si="48"/>
        <v>-2649.6</v>
      </c>
      <c r="V151">
        <f t="shared" si="49"/>
        <v>2650.3269397951344</v>
      </c>
      <c r="W151">
        <f t="shared" si="50"/>
        <v>7024232.8878038423</v>
      </c>
    </row>
    <row r="152" spans="1:23" x14ac:dyDescent="0.2">
      <c r="A152" s="2" t="s">
        <v>48</v>
      </c>
      <c r="B152" s="2" t="s">
        <v>53</v>
      </c>
      <c r="C152" s="3">
        <v>1267.2</v>
      </c>
      <c r="D152" s="2" t="s">
        <v>7</v>
      </c>
      <c r="E152" s="10">
        <f t="shared" si="34"/>
        <v>2420.9517647058838</v>
      </c>
      <c r="F152" s="1">
        <f t="shared" si="35"/>
        <v>1443.165</v>
      </c>
      <c r="G152" s="1">
        <f t="shared" si="36"/>
        <v>504</v>
      </c>
      <c r="H152" s="1">
        <f t="shared" si="37"/>
        <v>329249.44000000018</v>
      </c>
      <c r="I152">
        <f t="shared" si="38"/>
        <v>318442.84000000014</v>
      </c>
      <c r="J152">
        <f t="shared" si="39"/>
        <v>0</v>
      </c>
      <c r="K152">
        <f t="shared" si="40"/>
        <v>136</v>
      </c>
      <c r="L152">
        <f t="shared" si="41"/>
        <v>36</v>
      </c>
      <c r="M152">
        <f t="shared" si="42"/>
        <v>0</v>
      </c>
      <c r="N152" t="str">
        <f t="shared" si="43"/>
        <v>Gudbrandsdalsost</v>
      </c>
      <c r="O152" t="str">
        <f t="shared" si="44"/>
        <v>Gudbrandsdalsost</v>
      </c>
      <c r="P152" t="str">
        <f t="shared" si="45"/>
        <v>no</v>
      </c>
      <c r="Q152" t="str">
        <f t="shared" si="46"/>
        <v>LOWER</v>
      </c>
      <c r="R152" t="str">
        <f t="shared" si="47"/>
        <v>Gudbrandsdalsost</v>
      </c>
      <c r="S152">
        <f t="shared" si="48"/>
        <v>-1267.2</v>
      </c>
      <c r="V152">
        <f t="shared" si="49"/>
        <v>2659.9812129195798</v>
      </c>
      <c r="W152">
        <f t="shared" si="50"/>
        <v>7075500.0530851176</v>
      </c>
    </row>
    <row r="153" spans="1:23" x14ac:dyDescent="0.2">
      <c r="A153" s="4" t="s">
        <v>48</v>
      </c>
      <c r="B153" s="4" t="s">
        <v>53</v>
      </c>
      <c r="C153" s="5">
        <v>4473</v>
      </c>
      <c r="D153" s="4" t="s">
        <v>8</v>
      </c>
      <c r="E153" s="10">
        <f t="shared" si="34"/>
        <v>2429.4980740740752</v>
      </c>
      <c r="F153" s="1">
        <f t="shared" si="35"/>
        <v>1474.41</v>
      </c>
      <c r="G153" s="1">
        <f t="shared" si="36"/>
        <v>504</v>
      </c>
      <c r="H153" s="1">
        <f t="shared" si="37"/>
        <v>327982.24000000017</v>
      </c>
      <c r="I153">
        <f t="shared" si="38"/>
        <v>317175.64000000013</v>
      </c>
      <c r="J153">
        <f t="shared" si="39"/>
        <v>0</v>
      </c>
      <c r="K153">
        <f t="shared" si="40"/>
        <v>135</v>
      </c>
      <c r="L153">
        <f t="shared" si="41"/>
        <v>35</v>
      </c>
      <c r="M153">
        <f t="shared" si="42"/>
        <v>0</v>
      </c>
      <c r="N153" t="str">
        <f t="shared" si="43"/>
        <v>Gudbrandsdalsost</v>
      </c>
      <c r="O153" t="str">
        <f t="shared" si="44"/>
        <v>Gudbrandsdalsost</v>
      </c>
      <c r="P153" t="str">
        <f t="shared" si="45"/>
        <v>no</v>
      </c>
      <c r="Q153" t="str">
        <f t="shared" si="46"/>
        <v>LOWER</v>
      </c>
      <c r="R153" t="str">
        <f t="shared" si="47"/>
        <v>Gudbrandsdalsost</v>
      </c>
      <c r="S153">
        <f t="shared" si="48"/>
        <v>-4473</v>
      </c>
      <c r="V153">
        <f t="shared" si="49"/>
        <v>2667.9538612334286</v>
      </c>
      <c r="W153">
        <f t="shared" si="50"/>
        <v>7117977.805670361</v>
      </c>
    </row>
    <row r="154" spans="1:23" x14ac:dyDescent="0.2">
      <c r="A154" s="2" t="s">
        <v>48</v>
      </c>
      <c r="B154" s="2" t="s">
        <v>53</v>
      </c>
      <c r="C154" s="3">
        <v>5652</v>
      </c>
      <c r="D154" s="2" t="s">
        <v>9</v>
      </c>
      <c r="E154" s="10">
        <f t="shared" si="34"/>
        <v>2414.2480597014942</v>
      </c>
      <c r="F154" s="1">
        <f t="shared" si="35"/>
        <v>1443.165</v>
      </c>
      <c r="G154" s="1">
        <f t="shared" si="36"/>
        <v>504</v>
      </c>
      <c r="H154" s="1">
        <f t="shared" si="37"/>
        <v>323509.24000000022</v>
      </c>
      <c r="I154">
        <f t="shared" si="38"/>
        <v>312702.64000000019</v>
      </c>
      <c r="J154">
        <f t="shared" si="39"/>
        <v>0</v>
      </c>
      <c r="K154">
        <f t="shared" si="40"/>
        <v>134</v>
      </c>
      <c r="L154">
        <f t="shared" si="41"/>
        <v>35</v>
      </c>
      <c r="M154">
        <f t="shared" si="42"/>
        <v>0</v>
      </c>
      <c r="N154" t="str">
        <f t="shared" si="43"/>
        <v>Gudbrandsdalsost</v>
      </c>
      <c r="O154" t="str">
        <f t="shared" si="44"/>
        <v>Gudbrandsdalsost</v>
      </c>
      <c r="P154" t="str">
        <f t="shared" si="45"/>
        <v>no</v>
      </c>
      <c r="Q154" t="str">
        <f t="shared" si="46"/>
        <v>LOWER</v>
      </c>
      <c r="R154" t="str">
        <f t="shared" si="47"/>
        <v>Gudbrandsdalsost</v>
      </c>
      <c r="S154">
        <f t="shared" si="48"/>
        <v>-5652</v>
      </c>
      <c r="V154">
        <f t="shared" si="49"/>
        <v>2672.0219022955212</v>
      </c>
      <c r="W154">
        <f t="shared" si="50"/>
        <v>7139701.0463469755</v>
      </c>
    </row>
    <row r="155" spans="1:23" x14ac:dyDescent="0.2">
      <c r="A155" s="4" t="s">
        <v>48</v>
      </c>
      <c r="B155" s="4" t="s">
        <v>54</v>
      </c>
      <c r="C155" s="5">
        <v>2220.8000000000002</v>
      </c>
      <c r="D155" s="4" t="s">
        <v>7</v>
      </c>
      <c r="E155" s="10">
        <f t="shared" si="34"/>
        <v>2389.904060150378</v>
      </c>
      <c r="F155" s="1">
        <f t="shared" si="35"/>
        <v>1411.92</v>
      </c>
      <c r="G155" s="1">
        <f t="shared" si="36"/>
        <v>504</v>
      </c>
      <c r="H155" s="1">
        <f t="shared" si="37"/>
        <v>317857.24000000028</v>
      </c>
      <c r="I155">
        <f t="shared" si="38"/>
        <v>307050.64000000019</v>
      </c>
      <c r="J155">
        <f t="shared" si="39"/>
        <v>0</v>
      </c>
      <c r="K155">
        <f t="shared" si="40"/>
        <v>133</v>
      </c>
      <c r="L155">
        <f t="shared" si="41"/>
        <v>35</v>
      </c>
      <c r="M155">
        <f t="shared" si="42"/>
        <v>0</v>
      </c>
      <c r="N155" t="str">
        <f t="shared" si="43"/>
        <v>Gudbrandsdalsost</v>
      </c>
      <c r="O155" t="str">
        <f t="shared" si="44"/>
        <v>Mascarpone Fabioli</v>
      </c>
      <c r="P155" t="str">
        <f t="shared" si="45"/>
        <v>no</v>
      </c>
      <c r="Q155" t="str">
        <f t="shared" si="46"/>
        <v>LOWER</v>
      </c>
      <c r="R155" t="str">
        <f t="shared" si="47"/>
        <v>Gudbrandsdalsost</v>
      </c>
      <c r="S155">
        <f t="shared" si="48"/>
        <v>-2220.8000000000002</v>
      </c>
      <c r="V155">
        <f t="shared" si="49"/>
        <v>2667.2027570108098</v>
      </c>
      <c r="W155">
        <f t="shared" si="50"/>
        <v>7113970.5470060641</v>
      </c>
    </row>
    <row r="156" spans="1:23" x14ac:dyDescent="0.2">
      <c r="A156" s="2" t="s">
        <v>48</v>
      </c>
      <c r="B156" s="2" t="s">
        <v>54</v>
      </c>
      <c r="C156" s="3">
        <v>448</v>
      </c>
      <c r="D156" s="2" t="s">
        <v>9</v>
      </c>
      <c r="E156" s="10">
        <f t="shared" si="34"/>
        <v>2391.1851515151534</v>
      </c>
      <c r="F156" s="1">
        <f t="shared" si="35"/>
        <v>1404.3600000000001</v>
      </c>
      <c r="G156" s="1">
        <f t="shared" si="36"/>
        <v>504</v>
      </c>
      <c r="H156" s="1">
        <f t="shared" si="37"/>
        <v>315636.44000000024</v>
      </c>
      <c r="I156">
        <f t="shared" si="38"/>
        <v>304829.8400000002</v>
      </c>
      <c r="J156">
        <f t="shared" si="39"/>
        <v>0</v>
      </c>
      <c r="K156">
        <f t="shared" si="40"/>
        <v>132</v>
      </c>
      <c r="L156">
        <f t="shared" si="41"/>
        <v>34</v>
      </c>
      <c r="M156">
        <f t="shared" si="42"/>
        <v>0</v>
      </c>
      <c r="N156" t="str">
        <f t="shared" si="43"/>
        <v>Mascarpone Fabioli</v>
      </c>
      <c r="O156" t="str">
        <f t="shared" si="44"/>
        <v>Mascarpone Fabioli</v>
      </c>
      <c r="P156" t="str">
        <f t="shared" si="45"/>
        <v>no</v>
      </c>
      <c r="Q156" t="str">
        <f t="shared" si="46"/>
        <v>LOWER</v>
      </c>
      <c r="R156" t="str">
        <f t="shared" si="47"/>
        <v>Mascarpone Fabioli</v>
      </c>
      <c r="S156">
        <f t="shared" si="48"/>
        <v>-448</v>
      </c>
      <c r="V156">
        <f t="shared" si="49"/>
        <v>2677.2459700828708</v>
      </c>
      <c r="W156">
        <f t="shared" si="50"/>
        <v>7167645.9843249731</v>
      </c>
    </row>
    <row r="157" spans="1:23" x14ac:dyDescent="0.2">
      <c r="A157" s="4" t="s">
        <v>48</v>
      </c>
      <c r="B157" s="4" t="s">
        <v>55</v>
      </c>
      <c r="C157" s="5">
        <v>1973.8</v>
      </c>
      <c r="D157" s="4" t="s">
        <v>6</v>
      </c>
      <c r="E157" s="10">
        <f t="shared" si="34"/>
        <v>2406.0186259542002</v>
      </c>
      <c r="F157" s="1">
        <f t="shared" si="35"/>
        <v>1411.92</v>
      </c>
      <c r="G157" s="1">
        <f t="shared" si="36"/>
        <v>504</v>
      </c>
      <c r="H157" s="1">
        <f t="shared" si="37"/>
        <v>315188.44000000024</v>
      </c>
      <c r="I157">
        <f t="shared" si="38"/>
        <v>304829.8400000002</v>
      </c>
      <c r="J157">
        <f t="shared" si="39"/>
        <v>0</v>
      </c>
      <c r="K157">
        <f t="shared" si="40"/>
        <v>131</v>
      </c>
      <c r="L157">
        <f t="shared" si="41"/>
        <v>34</v>
      </c>
      <c r="M157">
        <f t="shared" si="42"/>
        <v>0</v>
      </c>
      <c r="N157" t="str">
        <f t="shared" si="43"/>
        <v>Mascarpone Fabioli</v>
      </c>
      <c r="O157" t="str">
        <f t="shared" si="44"/>
        <v>Mozzarella di Giovanni</v>
      </c>
      <c r="P157" t="str">
        <f t="shared" si="45"/>
        <v>yes</v>
      </c>
      <c r="Q157" t="str">
        <f t="shared" si="46"/>
        <v>LOWER</v>
      </c>
      <c r="R157" t="str">
        <f t="shared" si="47"/>
        <v>Mascarpone Fabioli</v>
      </c>
      <c r="S157">
        <f t="shared" si="48"/>
        <v>-1973.8</v>
      </c>
      <c r="V157">
        <f t="shared" si="49"/>
        <v>2682.0359095149861</v>
      </c>
      <c r="W157">
        <f t="shared" si="50"/>
        <v>7193316.6199278785</v>
      </c>
    </row>
    <row r="158" spans="1:23" x14ac:dyDescent="0.2">
      <c r="A158" s="2" t="s">
        <v>48</v>
      </c>
      <c r="B158" s="2" t="s">
        <v>55</v>
      </c>
      <c r="C158" s="3">
        <v>4488.2</v>
      </c>
      <c r="D158" s="2" t="s">
        <v>7</v>
      </c>
      <c r="E158" s="10">
        <f t="shared" si="34"/>
        <v>2409.3433846153866</v>
      </c>
      <c r="F158" s="1">
        <f t="shared" si="35"/>
        <v>1404.3600000000001</v>
      </c>
      <c r="G158" s="1">
        <f t="shared" si="36"/>
        <v>504</v>
      </c>
      <c r="H158" s="1">
        <f t="shared" si="37"/>
        <v>313214.64000000025</v>
      </c>
      <c r="I158">
        <f t="shared" si="38"/>
        <v>302856.04000000015</v>
      </c>
      <c r="J158">
        <f t="shared" si="39"/>
        <v>0</v>
      </c>
      <c r="K158">
        <f t="shared" si="40"/>
        <v>130</v>
      </c>
      <c r="L158">
        <f t="shared" si="41"/>
        <v>34</v>
      </c>
      <c r="M158">
        <f t="shared" si="42"/>
        <v>0</v>
      </c>
      <c r="N158" t="str">
        <f t="shared" si="43"/>
        <v>Mozzarella di Giovanni</v>
      </c>
      <c r="O158" t="str">
        <f t="shared" si="44"/>
        <v>Mozzarella di Giovanni</v>
      </c>
      <c r="P158" t="str">
        <f t="shared" si="45"/>
        <v>no</v>
      </c>
      <c r="Q158" t="str">
        <f t="shared" si="46"/>
        <v>LOWER</v>
      </c>
      <c r="R158" t="str">
        <f t="shared" si="47"/>
        <v>Mozzarella di Giovanni</v>
      </c>
      <c r="S158">
        <f t="shared" si="48"/>
        <v>-4488.2</v>
      </c>
      <c r="V158">
        <f t="shared" si="49"/>
        <v>2692.0627310774594</v>
      </c>
      <c r="W158">
        <f t="shared" si="50"/>
        <v>7247201.7480562301</v>
      </c>
    </row>
    <row r="159" spans="1:23" x14ac:dyDescent="0.2">
      <c r="A159" s="4" t="s">
        <v>48</v>
      </c>
      <c r="B159" s="4" t="s">
        <v>55</v>
      </c>
      <c r="C159" s="5">
        <v>3027.6</v>
      </c>
      <c r="D159" s="4" t="s">
        <v>8</v>
      </c>
      <c r="E159" s="10">
        <f t="shared" si="34"/>
        <v>2393.2282170542653</v>
      </c>
      <c r="F159" s="1">
        <f t="shared" si="35"/>
        <v>1396.8</v>
      </c>
      <c r="G159" s="1">
        <f t="shared" si="36"/>
        <v>504</v>
      </c>
      <c r="H159" s="1">
        <f t="shared" si="37"/>
        <v>308726.44000000024</v>
      </c>
      <c r="I159">
        <f t="shared" si="38"/>
        <v>298367.8400000002</v>
      </c>
      <c r="J159">
        <f t="shared" si="39"/>
        <v>0</v>
      </c>
      <c r="K159">
        <f t="shared" si="40"/>
        <v>129</v>
      </c>
      <c r="L159">
        <f t="shared" si="41"/>
        <v>33</v>
      </c>
      <c r="M159">
        <f t="shared" si="42"/>
        <v>0</v>
      </c>
      <c r="N159" t="str">
        <f t="shared" si="43"/>
        <v>Mozzarella di Giovanni</v>
      </c>
      <c r="O159" t="str">
        <f t="shared" si="44"/>
        <v>Mozzarella di Giovanni</v>
      </c>
      <c r="P159" t="str">
        <f t="shared" si="45"/>
        <v>no</v>
      </c>
      <c r="Q159" t="str">
        <f t="shared" si="46"/>
        <v>LOWER</v>
      </c>
      <c r="R159" t="str">
        <f t="shared" si="47"/>
        <v>Mozzarella di Giovanni</v>
      </c>
      <c r="S159">
        <f t="shared" si="48"/>
        <v>-3027.6</v>
      </c>
      <c r="V159">
        <f t="shared" si="49"/>
        <v>2696.2234301426697</v>
      </c>
      <c r="W159">
        <f t="shared" si="50"/>
        <v>7269620.7852503033</v>
      </c>
    </row>
    <row r="160" spans="1:23" x14ac:dyDescent="0.2">
      <c r="A160" s="2" t="s">
        <v>48</v>
      </c>
      <c r="B160" s="2" t="s">
        <v>55</v>
      </c>
      <c r="C160" s="3">
        <v>2349</v>
      </c>
      <c r="D160" s="2" t="s">
        <v>9</v>
      </c>
      <c r="E160" s="10">
        <f t="shared" si="34"/>
        <v>2388.272187500002</v>
      </c>
      <c r="F160" s="1">
        <f t="shared" si="35"/>
        <v>1396.65</v>
      </c>
      <c r="G160" s="1">
        <f t="shared" si="36"/>
        <v>504</v>
      </c>
      <c r="H160" s="1">
        <f t="shared" si="37"/>
        <v>305698.84000000026</v>
      </c>
      <c r="I160">
        <f t="shared" si="38"/>
        <v>295340.24000000017</v>
      </c>
      <c r="J160">
        <f t="shared" si="39"/>
        <v>0</v>
      </c>
      <c r="K160">
        <f t="shared" si="40"/>
        <v>128</v>
      </c>
      <c r="L160">
        <f t="shared" si="41"/>
        <v>33</v>
      </c>
      <c r="M160">
        <f t="shared" si="42"/>
        <v>0</v>
      </c>
      <c r="N160" t="str">
        <f t="shared" si="43"/>
        <v>Mozzarella di Giovanni</v>
      </c>
      <c r="O160" t="str">
        <f t="shared" si="44"/>
        <v>Mozzarella di Giovanni</v>
      </c>
      <c r="P160" t="str">
        <f t="shared" si="45"/>
        <v>no</v>
      </c>
      <c r="Q160" t="str">
        <f t="shared" si="46"/>
        <v>LOWER</v>
      </c>
      <c r="R160" t="str">
        <f t="shared" si="47"/>
        <v>Mozzarella di Giovanni</v>
      </c>
      <c r="S160">
        <f t="shared" si="48"/>
        <v>-2349</v>
      </c>
      <c r="V160">
        <f t="shared" si="49"/>
        <v>2706.1496946956681</v>
      </c>
      <c r="W160">
        <f t="shared" si="50"/>
        <v>7323246.1701014582</v>
      </c>
    </row>
    <row r="161" spans="1:23" x14ac:dyDescent="0.2">
      <c r="A161" s="4" t="s">
        <v>48</v>
      </c>
      <c r="B161" s="4" t="s">
        <v>56</v>
      </c>
      <c r="C161" s="5">
        <v>1357.44</v>
      </c>
      <c r="D161" s="4" t="s">
        <v>6</v>
      </c>
      <c r="E161" s="10">
        <f t="shared" si="34"/>
        <v>2388.5814173228368</v>
      </c>
      <c r="F161" s="1">
        <f t="shared" si="35"/>
        <v>1396.5</v>
      </c>
      <c r="G161" s="1">
        <f t="shared" si="36"/>
        <v>504</v>
      </c>
      <c r="H161" s="1">
        <f t="shared" si="37"/>
        <v>303349.84000000026</v>
      </c>
      <c r="I161">
        <f t="shared" si="38"/>
        <v>292991.24000000011</v>
      </c>
      <c r="J161">
        <f t="shared" si="39"/>
        <v>0</v>
      </c>
      <c r="K161">
        <f t="shared" si="40"/>
        <v>127</v>
      </c>
      <c r="L161">
        <f t="shared" si="41"/>
        <v>33</v>
      </c>
      <c r="M161">
        <f t="shared" si="42"/>
        <v>0</v>
      </c>
      <c r="N161" t="str">
        <f t="shared" si="43"/>
        <v>Mozzarella di Giovanni</v>
      </c>
      <c r="O161" t="str">
        <f t="shared" si="44"/>
        <v>Queso Cabrales</v>
      </c>
      <c r="P161" t="str">
        <f t="shared" si="45"/>
        <v>yes</v>
      </c>
      <c r="Q161" t="str">
        <f t="shared" si="46"/>
        <v>LOWER</v>
      </c>
      <c r="R161" t="str">
        <f t="shared" si="47"/>
        <v>Mozzarella di Giovanni</v>
      </c>
      <c r="S161">
        <f t="shared" si="48"/>
        <v>-1357.44</v>
      </c>
      <c r="V161">
        <f t="shared" si="49"/>
        <v>2716.780684195337</v>
      </c>
      <c r="W161">
        <f t="shared" si="50"/>
        <v>7380897.2860168824</v>
      </c>
    </row>
    <row r="162" spans="1:23" x14ac:dyDescent="0.2">
      <c r="A162" s="2" t="s">
        <v>48</v>
      </c>
      <c r="B162" s="2" t="s">
        <v>56</v>
      </c>
      <c r="C162" s="3">
        <v>3029.25</v>
      </c>
      <c r="D162" s="2" t="s">
        <v>7</v>
      </c>
      <c r="E162" s="10">
        <f t="shared" si="34"/>
        <v>2396.765079365081</v>
      </c>
      <c r="F162" s="1">
        <f t="shared" si="35"/>
        <v>1396.65</v>
      </c>
      <c r="G162" s="1">
        <f t="shared" si="36"/>
        <v>504</v>
      </c>
      <c r="H162" s="1">
        <f t="shared" si="37"/>
        <v>301992.4000000002</v>
      </c>
      <c r="I162">
        <f t="shared" si="38"/>
        <v>291633.8000000001</v>
      </c>
      <c r="J162">
        <f t="shared" si="39"/>
        <v>0</v>
      </c>
      <c r="K162">
        <f t="shared" si="40"/>
        <v>126</v>
      </c>
      <c r="L162">
        <f t="shared" si="41"/>
        <v>33</v>
      </c>
      <c r="M162">
        <f t="shared" si="42"/>
        <v>0</v>
      </c>
      <c r="N162" t="str">
        <f t="shared" si="43"/>
        <v>Queso Cabrales</v>
      </c>
      <c r="O162" t="str">
        <f t="shared" si="44"/>
        <v>Queso Cabrales</v>
      </c>
      <c r="P162" t="str">
        <f t="shared" si="45"/>
        <v>no</v>
      </c>
      <c r="Q162" t="str">
        <f t="shared" si="46"/>
        <v>LOWER</v>
      </c>
      <c r="R162" t="str">
        <f t="shared" si="47"/>
        <v>Queso Cabrales</v>
      </c>
      <c r="S162">
        <f t="shared" si="48"/>
        <v>-3029.25</v>
      </c>
      <c r="V162">
        <f t="shared" si="49"/>
        <v>2725.9806218504846</v>
      </c>
      <c r="W162">
        <f t="shared" si="50"/>
        <v>7430970.3507043542</v>
      </c>
    </row>
    <row r="163" spans="1:23" x14ac:dyDescent="0.2">
      <c r="A163" s="4" t="s">
        <v>48</v>
      </c>
      <c r="B163" s="4" t="s">
        <v>56</v>
      </c>
      <c r="C163" s="5">
        <v>504</v>
      </c>
      <c r="D163" s="4" t="s">
        <v>8</v>
      </c>
      <c r="E163" s="10">
        <f t="shared" si="34"/>
        <v>2391.7052000000017</v>
      </c>
      <c r="F163" s="1">
        <f t="shared" si="35"/>
        <v>1396.5</v>
      </c>
      <c r="G163" s="1">
        <f t="shared" si="36"/>
        <v>504</v>
      </c>
      <c r="H163" s="1">
        <f t="shared" si="37"/>
        <v>298963.1500000002</v>
      </c>
      <c r="I163">
        <f t="shared" si="38"/>
        <v>288604.5500000001</v>
      </c>
      <c r="J163">
        <f t="shared" si="39"/>
        <v>0</v>
      </c>
      <c r="K163">
        <f t="shared" si="40"/>
        <v>125</v>
      </c>
      <c r="L163">
        <f t="shared" si="41"/>
        <v>32</v>
      </c>
      <c r="M163">
        <f t="shared" si="42"/>
        <v>0</v>
      </c>
      <c r="N163" t="str">
        <f t="shared" si="43"/>
        <v>Queso Cabrales</v>
      </c>
      <c r="O163" t="str">
        <f t="shared" si="44"/>
        <v>Queso Cabrales</v>
      </c>
      <c r="P163" t="str">
        <f t="shared" si="45"/>
        <v>no</v>
      </c>
      <c r="Q163" t="str">
        <f t="shared" si="46"/>
        <v>LOWER</v>
      </c>
      <c r="R163" t="str">
        <f t="shared" si="47"/>
        <v>Queso Cabrales</v>
      </c>
      <c r="S163">
        <f t="shared" si="48"/>
        <v>-504</v>
      </c>
      <c r="V163">
        <f t="shared" si="49"/>
        <v>2736.2734172103774</v>
      </c>
      <c r="W163">
        <f t="shared" si="50"/>
        <v>7487192.2137321569</v>
      </c>
    </row>
    <row r="164" spans="1:23" x14ac:dyDescent="0.2">
      <c r="A164" s="2" t="s">
        <v>48</v>
      </c>
      <c r="B164" s="2" t="s">
        <v>56</v>
      </c>
      <c r="C164" s="3">
        <v>656.25</v>
      </c>
      <c r="D164" s="2" t="s">
        <v>9</v>
      </c>
      <c r="E164" s="10">
        <f t="shared" si="34"/>
        <v>2406.9286290322598</v>
      </c>
      <c r="F164" s="1">
        <f t="shared" si="35"/>
        <v>1396.65</v>
      </c>
      <c r="G164" s="1" t="e">
        <f t="shared" si="36"/>
        <v>#N/A</v>
      </c>
      <c r="H164" s="1">
        <f t="shared" si="37"/>
        <v>298459.1500000002</v>
      </c>
      <c r="I164">
        <f t="shared" si="38"/>
        <v>288604.5500000001</v>
      </c>
      <c r="J164">
        <f t="shared" si="39"/>
        <v>0</v>
      </c>
      <c r="K164">
        <f t="shared" si="40"/>
        <v>124</v>
      </c>
      <c r="L164">
        <f t="shared" si="41"/>
        <v>32</v>
      </c>
      <c r="M164">
        <f t="shared" si="42"/>
        <v>0</v>
      </c>
      <c r="N164" t="str">
        <f t="shared" si="43"/>
        <v>Queso Cabrales</v>
      </c>
      <c r="O164" t="str">
        <f t="shared" si="44"/>
        <v>Queso Cabrales</v>
      </c>
      <c r="P164" t="str">
        <f t="shared" si="45"/>
        <v>no</v>
      </c>
      <c r="Q164" t="e">
        <f t="shared" si="46"/>
        <v>#N/A</v>
      </c>
      <c r="R164" t="str">
        <f t="shared" si="47"/>
        <v>Queso Cabrales</v>
      </c>
      <c r="S164">
        <f t="shared" si="48"/>
        <v>-656.25</v>
      </c>
      <c r="V164">
        <f t="shared" si="49"/>
        <v>2742.007238714632</v>
      </c>
      <c r="W164">
        <f t="shared" si="50"/>
        <v>7518603.6971634403</v>
      </c>
    </row>
    <row r="165" spans="1:23" x14ac:dyDescent="0.2">
      <c r="A165" s="4" t="s">
        <v>48</v>
      </c>
      <c r="B165" s="4" t="s">
        <v>57</v>
      </c>
      <c r="C165" s="5">
        <v>456</v>
      </c>
      <c r="D165" s="4" t="s">
        <v>6</v>
      </c>
      <c r="E165" s="10">
        <f t="shared" si="34"/>
        <v>2421.1617886178879</v>
      </c>
      <c r="F165" s="1">
        <f t="shared" si="35"/>
        <v>1396.8</v>
      </c>
      <c r="G165" s="1" t="e">
        <f t="shared" si="36"/>
        <v>#N/A</v>
      </c>
      <c r="H165" s="1">
        <f t="shared" si="37"/>
        <v>297802.9000000002</v>
      </c>
      <c r="I165">
        <f t="shared" si="38"/>
        <v>287948.3000000001</v>
      </c>
      <c r="J165">
        <f t="shared" si="39"/>
        <v>0</v>
      </c>
      <c r="K165">
        <f t="shared" si="40"/>
        <v>123</v>
      </c>
      <c r="L165">
        <f t="shared" si="41"/>
        <v>32</v>
      </c>
      <c r="M165">
        <f t="shared" si="42"/>
        <v>0</v>
      </c>
      <c r="N165" t="str">
        <f t="shared" si="43"/>
        <v>Queso Cabrales</v>
      </c>
      <c r="O165" t="str">
        <f t="shared" si="44"/>
        <v>Queso Manchego La Pastora</v>
      </c>
      <c r="P165" t="str">
        <f t="shared" si="45"/>
        <v>yes</v>
      </c>
      <c r="Q165" t="e">
        <f t="shared" si="46"/>
        <v>#N/A</v>
      </c>
      <c r="R165" t="str">
        <f t="shared" si="47"/>
        <v>Queso Cabrales</v>
      </c>
      <c r="S165">
        <f t="shared" si="48"/>
        <v>-456</v>
      </c>
      <c r="V165">
        <f t="shared" si="49"/>
        <v>2748.5651320912912</v>
      </c>
      <c r="W165">
        <f t="shared" si="50"/>
        <v>7554610.2853480177</v>
      </c>
    </row>
    <row r="166" spans="1:23" x14ac:dyDescent="0.2">
      <c r="A166" s="2" t="s">
        <v>48</v>
      </c>
      <c r="B166" s="2" t="s">
        <v>57</v>
      </c>
      <c r="C166" s="3">
        <v>1396.5</v>
      </c>
      <c r="D166" s="2" t="s">
        <v>7</v>
      </c>
      <c r="E166" s="10">
        <f t="shared" si="34"/>
        <v>2437.269672131149</v>
      </c>
      <c r="F166" s="1">
        <f t="shared" si="35"/>
        <v>1404.3600000000001</v>
      </c>
      <c r="G166" s="1" t="e">
        <f t="shared" si="36"/>
        <v>#N/A</v>
      </c>
      <c r="H166" s="1">
        <f t="shared" si="37"/>
        <v>297346.9000000002</v>
      </c>
      <c r="I166">
        <f t="shared" si="38"/>
        <v>287948.3000000001</v>
      </c>
      <c r="J166">
        <f t="shared" si="39"/>
        <v>0</v>
      </c>
      <c r="K166">
        <f t="shared" si="40"/>
        <v>122</v>
      </c>
      <c r="L166">
        <f t="shared" si="41"/>
        <v>32</v>
      </c>
      <c r="M166">
        <f t="shared" si="42"/>
        <v>0</v>
      </c>
      <c r="N166" t="str">
        <f t="shared" si="43"/>
        <v>Queso Manchego La Pastora</v>
      </c>
      <c r="O166" t="str">
        <f t="shared" si="44"/>
        <v>Queso Manchego La Pastora</v>
      </c>
      <c r="P166" t="str">
        <f t="shared" si="45"/>
        <v>no</v>
      </c>
      <c r="Q166" t="e">
        <f t="shared" si="46"/>
        <v>#N/A</v>
      </c>
      <c r="R166" t="str">
        <f t="shared" si="47"/>
        <v>Queso Manchego La Pastora</v>
      </c>
      <c r="S166">
        <f t="shared" si="48"/>
        <v>-1396.5</v>
      </c>
      <c r="V166">
        <f t="shared" si="49"/>
        <v>2754.018747101547</v>
      </c>
      <c r="W166">
        <f t="shared" si="50"/>
        <v>7584619.2593867742</v>
      </c>
    </row>
    <row r="167" spans="1:23" x14ac:dyDescent="0.2">
      <c r="A167" s="4" t="s">
        <v>48</v>
      </c>
      <c r="B167" s="4" t="s">
        <v>57</v>
      </c>
      <c r="C167" s="5">
        <v>1162.8</v>
      </c>
      <c r="D167" s="4" t="s">
        <v>8</v>
      </c>
      <c r="E167" s="10">
        <f t="shared" si="34"/>
        <v>2445.8710743801671</v>
      </c>
      <c r="F167" s="1">
        <f t="shared" si="35"/>
        <v>1411.92</v>
      </c>
      <c r="G167" s="1" t="e">
        <f t="shared" si="36"/>
        <v>#N/A</v>
      </c>
      <c r="H167" s="1">
        <f t="shared" si="37"/>
        <v>295950.4000000002</v>
      </c>
      <c r="I167">
        <f t="shared" si="38"/>
        <v>286551.8000000001</v>
      </c>
      <c r="J167">
        <f t="shared" si="39"/>
        <v>0</v>
      </c>
      <c r="K167">
        <f t="shared" si="40"/>
        <v>121</v>
      </c>
      <c r="L167">
        <f t="shared" si="41"/>
        <v>31</v>
      </c>
      <c r="M167">
        <f t="shared" si="42"/>
        <v>0</v>
      </c>
      <c r="N167" t="str">
        <f t="shared" si="43"/>
        <v>Queso Manchego La Pastora</v>
      </c>
      <c r="O167" t="str">
        <f t="shared" si="44"/>
        <v>Queso Manchego La Pastora</v>
      </c>
      <c r="P167" t="str">
        <f t="shared" si="45"/>
        <v>no</v>
      </c>
      <c r="Q167" t="e">
        <f t="shared" si="46"/>
        <v>#N/A</v>
      </c>
      <c r="R167" t="str">
        <f t="shared" si="47"/>
        <v>Queso Manchego La Pastora</v>
      </c>
      <c r="S167">
        <f t="shared" si="48"/>
        <v>-1162.8</v>
      </c>
      <c r="V167">
        <f t="shared" si="49"/>
        <v>2763.7431140509666</v>
      </c>
      <c r="W167">
        <f t="shared" si="50"/>
        <v>7638276.000464133</v>
      </c>
    </row>
    <row r="168" spans="1:23" x14ac:dyDescent="0.2">
      <c r="A168" s="2" t="s">
        <v>48</v>
      </c>
      <c r="B168" s="2" t="s">
        <v>57</v>
      </c>
      <c r="C168" s="3">
        <v>5320</v>
      </c>
      <c r="D168" s="2" t="s">
        <v>9</v>
      </c>
      <c r="E168" s="10">
        <f t="shared" si="34"/>
        <v>2456.5633333333344</v>
      </c>
      <c r="F168" s="1">
        <f t="shared" si="35"/>
        <v>1443.165</v>
      </c>
      <c r="G168" s="1" t="e">
        <f t="shared" si="36"/>
        <v>#N/A</v>
      </c>
      <c r="H168" s="1">
        <f t="shared" si="37"/>
        <v>294787.60000000015</v>
      </c>
      <c r="I168">
        <f t="shared" si="38"/>
        <v>285389.00000000012</v>
      </c>
      <c r="J168">
        <f t="shared" si="39"/>
        <v>0</v>
      </c>
      <c r="K168">
        <f t="shared" si="40"/>
        <v>120</v>
      </c>
      <c r="L168">
        <f t="shared" si="41"/>
        <v>31</v>
      </c>
      <c r="M168">
        <f t="shared" si="42"/>
        <v>0</v>
      </c>
      <c r="N168" t="str">
        <f t="shared" si="43"/>
        <v>Queso Manchego La Pastora</v>
      </c>
      <c r="O168" t="str">
        <f t="shared" si="44"/>
        <v>Queso Manchego La Pastora</v>
      </c>
      <c r="P168" t="str">
        <f t="shared" si="45"/>
        <v>no</v>
      </c>
      <c r="Q168" t="e">
        <f t="shared" si="46"/>
        <v>#N/A</v>
      </c>
      <c r="R168" t="str">
        <f t="shared" si="47"/>
        <v>Queso Manchego La Pastora</v>
      </c>
      <c r="S168">
        <f t="shared" si="48"/>
        <v>-5320</v>
      </c>
      <c r="V168">
        <f t="shared" si="49"/>
        <v>2772.7414318475294</v>
      </c>
      <c r="W168">
        <f t="shared" si="50"/>
        <v>7688095.0478838868</v>
      </c>
    </row>
    <row r="169" spans="1:23" x14ac:dyDescent="0.2">
      <c r="A169" s="4" t="s">
        <v>48</v>
      </c>
      <c r="B169" s="4" t="s">
        <v>58</v>
      </c>
      <c r="C169" s="5">
        <v>9116.7999999999993</v>
      </c>
      <c r="D169" s="4" t="s">
        <v>6</v>
      </c>
      <c r="E169" s="10">
        <f t="shared" si="34"/>
        <v>2432.5008403361358</v>
      </c>
      <c r="F169" s="1">
        <f t="shared" si="35"/>
        <v>1411.92</v>
      </c>
      <c r="G169" s="1" t="e">
        <f t="shared" si="36"/>
        <v>#N/A</v>
      </c>
      <c r="H169" s="1">
        <f t="shared" si="37"/>
        <v>289467.60000000015</v>
      </c>
      <c r="I169">
        <f t="shared" si="38"/>
        <v>280069.00000000006</v>
      </c>
      <c r="J169">
        <f t="shared" si="39"/>
        <v>0</v>
      </c>
      <c r="K169">
        <f t="shared" si="40"/>
        <v>119</v>
      </c>
      <c r="L169">
        <f t="shared" si="41"/>
        <v>31</v>
      </c>
      <c r="M169">
        <f t="shared" si="42"/>
        <v>0</v>
      </c>
      <c r="N169" t="str">
        <f t="shared" si="43"/>
        <v>Queso Manchego La Pastora</v>
      </c>
      <c r="O169" t="str">
        <f t="shared" si="44"/>
        <v>Raclette Courdavault</v>
      </c>
      <c r="P169" t="str">
        <f t="shared" si="45"/>
        <v>yes</v>
      </c>
      <c r="Q169" t="e">
        <f t="shared" si="46"/>
        <v>#N/A</v>
      </c>
      <c r="R169" t="str">
        <f t="shared" si="47"/>
        <v>Queso Manchego La Pastora</v>
      </c>
      <c r="S169">
        <f t="shared" si="48"/>
        <v>-9116.7999999999993</v>
      </c>
      <c r="V169">
        <f t="shared" si="49"/>
        <v>2771.8622729698491</v>
      </c>
      <c r="W169">
        <f t="shared" si="50"/>
        <v>7683220.4603135772</v>
      </c>
    </row>
    <row r="170" spans="1:23" x14ac:dyDescent="0.2">
      <c r="A170" s="2" t="s">
        <v>48</v>
      </c>
      <c r="B170" s="2" t="s">
        <v>58</v>
      </c>
      <c r="C170" s="3">
        <v>7452.5</v>
      </c>
      <c r="D170" s="2" t="s">
        <v>7</v>
      </c>
      <c r="E170" s="10">
        <f t="shared" si="34"/>
        <v>2375.8542372881361</v>
      </c>
      <c r="F170" s="1">
        <f t="shared" si="35"/>
        <v>1404.3600000000001</v>
      </c>
      <c r="G170" s="1" t="e">
        <f t="shared" si="36"/>
        <v>#N/A</v>
      </c>
      <c r="H170" s="1">
        <f t="shared" si="37"/>
        <v>280350.80000000005</v>
      </c>
      <c r="I170">
        <f t="shared" si="38"/>
        <v>270952.2</v>
      </c>
      <c r="J170">
        <f t="shared" si="39"/>
        <v>0</v>
      </c>
      <c r="K170">
        <f t="shared" si="40"/>
        <v>118</v>
      </c>
      <c r="L170">
        <f t="shared" si="41"/>
        <v>31</v>
      </c>
      <c r="M170">
        <f t="shared" si="42"/>
        <v>0</v>
      </c>
      <c r="N170" t="str">
        <f t="shared" si="43"/>
        <v>Raclette Courdavault</v>
      </c>
      <c r="O170" t="str">
        <f t="shared" si="44"/>
        <v>Raclette Courdavault</v>
      </c>
      <c r="P170" t="str">
        <f t="shared" si="45"/>
        <v>no</v>
      </c>
      <c r="Q170" t="e">
        <f t="shared" si="46"/>
        <v>#N/A</v>
      </c>
      <c r="R170" t="str">
        <f t="shared" si="47"/>
        <v>Raclette Courdavault</v>
      </c>
      <c r="S170">
        <f t="shared" si="48"/>
        <v>-7452.5</v>
      </c>
      <c r="V170">
        <f t="shared" si="49"/>
        <v>2714.1261612762992</v>
      </c>
      <c r="W170">
        <f t="shared" si="50"/>
        <v>7366480.8193244189</v>
      </c>
    </row>
    <row r="171" spans="1:23" x14ac:dyDescent="0.2">
      <c r="A171" s="4" t="s">
        <v>48</v>
      </c>
      <c r="B171" s="4" t="s">
        <v>58</v>
      </c>
      <c r="C171" s="5">
        <v>5087.5</v>
      </c>
      <c r="D171" s="4" t="s">
        <v>8</v>
      </c>
      <c r="E171" s="10">
        <f t="shared" si="34"/>
        <v>2332.4641025641031</v>
      </c>
      <c r="F171" s="1">
        <f t="shared" si="35"/>
        <v>1396.8</v>
      </c>
      <c r="G171" s="1" t="e">
        <f t="shared" si="36"/>
        <v>#N/A</v>
      </c>
      <c r="H171" s="1">
        <f t="shared" si="37"/>
        <v>272898.30000000005</v>
      </c>
      <c r="I171">
        <f t="shared" si="38"/>
        <v>263499.7</v>
      </c>
      <c r="J171">
        <f t="shared" si="39"/>
        <v>0</v>
      </c>
      <c r="K171">
        <f t="shared" si="40"/>
        <v>117</v>
      </c>
      <c r="L171">
        <f t="shared" si="41"/>
        <v>30</v>
      </c>
      <c r="M171">
        <f t="shared" si="42"/>
        <v>0</v>
      </c>
      <c r="N171" t="str">
        <f t="shared" si="43"/>
        <v>Raclette Courdavault</v>
      </c>
      <c r="O171" t="str">
        <f t="shared" si="44"/>
        <v>Raclette Courdavault</v>
      </c>
      <c r="P171" t="str">
        <f t="shared" si="45"/>
        <v>no</v>
      </c>
      <c r="Q171" t="e">
        <f t="shared" si="46"/>
        <v>#N/A</v>
      </c>
      <c r="R171" t="str">
        <f t="shared" si="47"/>
        <v>Raclette Courdavault</v>
      </c>
      <c r="S171">
        <f t="shared" si="48"/>
        <v>-5087.5</v>
      </c>
      <c r="V171">
        <f t="shared" si="49"/>
        <v>2684.6383641874236</v>
      </c>
      <c r="W171">
        <f t="shared" si="50"/>
        <v>7207283.1464669267</v>
      </c>
    </row>
    <row r="172" spans="1:23" x14ac:dyDescent="0.2">
      <c r="A172" s="2" t="s">
        <v>48</v>
      </c>
      <c r="B172" s="2" t="s">
        <v>58</v>
      </c>
      <c r="C172" s="3">
        <v>11959.75</v>
      </c>
      <c r="D172" s="2" t="s">
        <v>9</v>
      </c>
      <c r="E172" s="10">
        <f t="shared" si="34"/>
        <v>2308.7137931034486</v>
      </c>
      <c r="F172" s="1">
        <f t="shared" si="35"/>
        <v>1395.35</v>
      </c>
      <c r="G172" s="1" t="e">
        <f t="shared" si="36"/>
        <v>#N/A</v>
      </c>
      <c r="H172" s="1">
        <f t="shared" si="37"/>
        <v>267810.80000000005</v>
      </c>
      <c r="I172">
        <f t="shared" si="38"/>
        <v>258412.2</v>
      </c>
      <c r="J172">
        <f t="shared" si="39"/>
        <v>0</v>
      </c>
      <c r="K172">
        <f t="shared" si="40"/>
        <v>116</v>
      </c>
      <c r="L172">
        <f t="shared" si="41"/>
        <v>30</v>
      </c>
      <c r="M172">
        <f t="shared" si="42"/>
        <v>0</v>
      </c>
      <c r="N172" t="str">
        <f t="shared" si="43"/>
        <v>Raclette Courdavault</v>
      </c>
      <c r="O172" t="str">
        <f t="shared" si="44"/>
        <v>Raclette Courdavault</v>
      </c>
      <c r="P172" t="str">
        <f t="shared" si="45"/>
        <v>no</v>
      </c>
      <c r="Q172" t="e">
        <f t="shared" si="46"/>
        <v>#N/A</v>
      </c>
      <c r="R172" t="str">
        <f t="shared" si="47"/>
        <v>Raclette Courdavault</v>
      </c>
      <c r="S172">
        <f t="shared" si="48"/>
        <v>-11959.75</v>
      </c>
      <c r="V172">
        <f t="shared" si="49"/>
        <v>2683.9183790478396</v>
      </c>
      <c r="W172">
        <f t="shared" si="50"/>
        <v>7203417.8653907832</v>
      </c>
    </row>
    <row r="173" spans="1:23" x14ac:dyDescent="0.2">
      <c r="A173" s="4" t="s">
        <v>59</v>
      </c>
      <c r="B173" s="4" t="s">
        <v>60</v>
      </c>
      <c r="C173" s="5">
        <v>187.6</v>
      </c>
      <c r="D173" s="4" t="s">
        <v>6</v>
      </c>
      <c r="E173" s="10">
        <f t="shared" si="34"/>
        <v>2224.791739130435</v>
      </c>
      <c r="F173" s="1">
        <f t="shared" si="35"/>
        <v>1393.9</v>
      </c>
      <c r="G173" s="1" t="e">
        <f t="shared" si="36"/>
        <v>#N/A</v>
      </c>
      <c r="H173" s="1">
        <f t="shared" si="37"/>
        <v>255851.05000000002</v>
      </c>
      <c r="I173">
        <f t="shared" si="38"/>
        <v>246452.45</v>
      </c>
      <c r="J173">
        <f t="shared" si="39"/>
        <v>0</v>
      </c>
      <c r="K173">
        <f t="shared" si="40"/>
        <v>115</v>
      </c>
      <c r="L173">
        <f t="shared" si="41"/>
        <v>30</v>
      </c>
      <c r="M173">
        <f t="shared" si="42"/>
        <v>0</v>
      </c>
      <c r="N173" t="str">
        <f t="shared" si="43"/>
        <v>Filo Mix</v>
      </c>
      <c r="O173" t="str">
        <f t="shared" si="44"/>
        <v>Filo Mix</v>
      </c>
      <c r="P173" t="str">
        <f t="shared" si="45"/>
        <v>yes</v>
      </c>
      <c r="Q173" t="e">
        <f t="shared" si="46"/>
        <v>#N/A</v>
      </c>
      <c r="R173" t="str">
        <f t="shared" si="47"/>
        <v>Filo Mix</v>
      </c>
      <c r="S173">
        <f t="shared" si="48"/>
        <v>-187.6</v>
      </c>
      <c r="V173">
        <f t="shared" si="49"/>
        <v>2539.5036107510937</v>
      </c>
      <c r="W173">
        <f t="shared" si="50"/>
        <v>6449078.589017842</v>
      </c>
    </row>
    <row r="174" spans="1:23" x14ac:dyDescent="0.2">
      <c r="A174" s="2" t="s">
        <v>59</v>
      </c>
      <c r="B174" s="2" t="s">
        <v>60</v>
      </c>
      <c r="C174" s="3">
        <v>742</v>
      </c>
      <c r="D174" s="2" t="s">
        <v>7</v>
      </c>
      <c r="E174" s="10">
        <f t="shared" si="34"/>
        <v>2242.6618421052631</v>
      </c>
      <c r="F174" s="1">
        <f t="shared" si="35"/>
        <v>1395.35</v>
      </c>
      <c r="G174" s="1" t="e">
        <f t="shared" si="36"/>
        <v>#N/A</v>
      </c>
      <c r="H174" s="1">
        <f t="shared" si="37"/>
        <v>255663.45</v>
      </c>
      <c r="I174">
        <f t="shared" si="38"/>
        <v>246452.45</v>
      </c>
      <c r="J174">
        <f t="shared" si="39"/>
        <v>0</v>
      </c>
      <c r="K174">
        <f t="shared" si="40"/>
        <v>114</v>
      </c>
      <c r="L174">
        <f t="shared" si="41"/>
        <v>30</v>
      </c>
      <c r="M174">
        <f t="shared" si="42"/>
        <v>0</v>
      </c>
      <c r="N174" t="str">
        <f t="shared" si="43"/>
        <v>Filo Mix</v>
      </c>
      <c r="O174" t="str">
        <f t="shared" si="44"/>
        <v>Filo Mix</v>
      </c>
      <c r="P174" t="str">
        <f t="shared" si="45"/>
        <v>no</v>
      </c>
      <c r="Q174" t="e">
        <f t="shared" si="46"/>
        <v>#N/A</v>
      </c>
      <c r="R174" t="str">
        <f t="shared" si="47"/>
        <v>Filo Mix</v>
      </c>
      <c r="S174">
        <f t="shared" si="48"/>
        <v>-742</v>
      </c>
      <c r="V174">
        <f t="shared" si="49"/>
        <v>2543.4082030015797</v>
      </c>
      <c r="W174">
        <f t="shared" si="50"/>
        <v>6468925.2870957246</v>
      </c>
    </row>
    <row r="175" spans="1:23" x14ac:dyDescent="0.2">
      <c r="A175" s="4" t="s">
        <v>59</v>
      </c>
      <c r="B175" s="4" t="s">
        <v>60</v>
      </c>
      <c r="C175" s="5">
        <v>226.8</v>
      </c>
      <c r="D175" s="4" t="s">
        <v>8</v>
      </c>
      <c r="E175" s="10">
        <f t="shared" si="34"/>
        <v>2255.94203539823</v>
      </c>
      <c r="F175" s="1">
        <f t="shared" si="35"/>
        <v>1396.8</v>
      </c>
      <c r="G175" s="1" t="e">
        <f t="shared" si="36"/>
        <v>#N/A</v>
      </c>
      <c r="H175" s="1">
        <f t="shared" si="37"/>
        <v>254921.45</v>
      </c>
      <c r="I175">
        <f t="shared" si="38"/>
        <v>245710.45</v>
      </c>
      <c r="J175">
        <f t="shared" si="39"/>
        <v>0</v>
      </c>
      <c r="K175">
        <f t="shared" si="40"/>
        <v>113</v>
      </c>
      <c r="L175">
        <f t="shared" si="41"/>
        <v>29</v>
      </c>
      <c r="M175">
        <f t="shared" si="42"/>
        <v>0</v>
      </c>
      <c r="N175" t="str">
        <f t="shared" si="43"/>
        <v>Filo Mix</v>
      </c>
      <c r="O175" t="str">
        <f t="shared" si="44"/>
        <v>Filo Mix</v>
      </c>
      <c r="P175" t="str">
        <f t="shared" si="45"/>
        <v>no</v>
      </c>
      <c r="Q175" t="e">
        <f t="shared" si="46"/>
        <v>#N/A</v>
      </c>
      <c r="R175" t="str">
        <f t="shared" si="47"/>
        <v>Filo Mix</v>
      </c>
      <c r="S175">
        <f t="shared" si="48"/>
        <v>-226.8</v>
      </c>
      <c r="V175">
        <f t="shared" si="49"/>
        <v>2550.6993101237481</v>
      </c>
      <c r="W175">
        <f t="shared" si="50"/>
        <v>6506066.970665765</v>
      </c>
    </row>
    <row r="176" spans="1:23" x14ac:dyDescent="0.2">
      <c r="A176" s="2" t="s">
        <v>59</v>
      </c>
      <c r="B176" s="2" t="s">
        <v>60</v>
      </c>
      <c r="C176" s="3">
        <v>911.75</v>
      </c>
      <c r="D176" s="2" t="s">
        <v>9</v>
      </c>
      <c r="E176" s="10">
        <f t="shared" si="34"/>
        <v>2274.0593750000003</v>
      </c>
      <c r="F176" s="1">
        <f t="shared" si="35"/>
        <v>1404.3600000000001</v>
      </c>
      <c r="G176" s="1" t="e">
        <f t="shared" si="36"/>
        <v>#N/A</v>
      </c>
      <c r="H176" s="1">
        <f t="shared" si="37"/>
        <v>254694.65000000002</v>
      </c>
      <c r="I176">
        <f t="shared" si="38"/>
        <v>245710.45</v>
      </c>
      <c r="J176">
        <f t="shared" si="39"/>
        <v>0</v>
      </c>
      <c r="K176">
        <f t="shared" si="40"/>
        <v>112</v>
      </c>
      <c r="L176">
        <f t="shared" si="41"/>
        <v>29</v>
      </c>
      <c r="M176">
        <f t="shared" si="42"/>
        <v>0</v>
      </c>
      <c r="N176" t="str">
        <f t="shared" si="43"/>
        <v>Filo Mix</v>
      </c>
      <c r="O176" t="str">
        <f t="shared" si="44"/>
        <v>Filo Mix</v>
      </c>
      <c r="P176" t="str">
        <f t="shared" si="45"/>
        <v>no</v>
      </c>
      <c r="Q176" t="e">
        <f t="shared" si="46"/>
        <v>#N/A</v>
      </c>
      <c r="R176" t="str">
        <f t="shared" si="47"/>
        <v>Filo Mix</v>
      </c>
      <c r="S176">
        <f t="shared" si="48"/>
        <v>-911.75</v>
      </c>
      <c r="V176">
        <f t="shared" si="49"/>
        <v>2554.812314238101</v>
      </c>
      <c r="W176">
        <f t="shared" si="50"/>
        <v>6527065.9609826403</v>
      </c>
    </row>
    <row r="177" spans="1:23" x14ac:dyDescent="0.2">
      <c r="A177" s="4" t="s">
        <v>59</v>
      </c>
      <c r="B177" s="4" t="s">
        <v>61</v>
      </c>
      <c r="C177" s="5">
        <v>6931.2</v>
      </c>
      <c r="D177" s="4" t="s">
        <v>6</v>
      </c>
      <c r="E177" s="10">
        <f t="shared" si="34"/>
        <v>2286.3324324324326</v>
      </c>
      <c r="F177" s="1">
        <f t="shared" si="35"/>
        <v>1411.92</v>
      </c>
      <c r="G177" s="1" t="e">
        <f t="shared" si="36"/>
        <v>#N/A</v>
      </c>
      <c r="H177" s="1">
        <f t="shared" si="37"/>
        <v>253782.90000000002</v>
      </c>
      <c r="I177">
        <f t="shared" si="38"/>
        <v>244798.7</v>
      </c>
      <c r="J177">
        <f t="shared" si="39"/>
        <v>0</v>
      </c>
      <c r="K177">
        <f t="shared" si="40"/>
        <v>111</v>
      </c>
      <c r="L177">
        <f t="shared" si="41"/>
        <v>29</v>
      </c>
      <c r="M177">
        <f t="shared" si="42"/>
        <v>0</v>
      </c>
      <c r="N177" t="str">
        <f t="shared" si="43"/>
        <v>Filo Mix</v>
      </c>
      <c r="O177" t="str">
        <f t="shared" si="44"/>
        <v>Gnocchi di nonna Alice</v>
      </c>
      <c r="P177" t="str">
        <f t="shared" si="45"/>
        <v>yes</v>
      </c>
      <c r="Q177" t="e">
        <f t="shared" si="46"/>
        <v>#N/A</v>
      </c>
      <c r="R177" t="str">
        <f t="shared" si="47"/>
        <v>Filo Mix</v>
      </c>
      <c r="S177">
        <f t="shared" si="48"/>
        <v>-6931.2</v>
      </c>
      <c r="V177">
        <f t="shared" si="49"/>
        <v>2563.0056628670709</v>
      </c>
      <c r="W177">
        <f t="shared" si="50"/>
        <v>6568998.0278886724</v>
      </c>
    </row>
    <row r="178" spans="1:23" x14ac:dyDescent="0.2">
      <c r="A178" s="2" t="s">
        <v>59</v>
      </c>
      <c r="B178" s="2" t="s">
        <v>61</v>
      </c>
      <c r="C178" s="3">
        <v>9868.6</v>
      </c>
      <c r="D178" s="2" t="s">
        <v>7</v>
      </c>
      <c r="E178" s="10">
        <f t="shared" si="34"/>
        <v>2244.1063636363638</v>
      </c>
      <c r="F178" s="1">
        <f t="shared" si="35"/>
        <v>1404.3600000000001</v>
      </c>
      <c r="G178" s="1" t="e">
        <f t="shared" si="36"/>
        <v>#N/A</v>
      </c>
      <c r="H178" s="1">
        <f t="shared" si="37"/>
        <v>246851.7</v>
      </c>
      <c r="I178">
        <f t="shared" si="38"/>
        <v>237867.49999999997</v>
      </c>
      <c r="J178">
        <f t="shared" si="39"/>
        <v>0</v>
      </c>
      <c r="K178">
        <f t="shared" si="40"/>
        <v>110</v>
      </c>
      <c r="L178">
        <f t="shared" si="41"/>
        <v>29</v>
      </c>
      <c r="M178">
        <f t="shared" si="42"/>
        <v>0</v>
      </c>
      <c r="N178" t="str">
        <f t="shared" si="43"/>
        <v>Gnocchi di nonna Alice</v>
      </c>
      <c r="O178" t="str">
        <f t="shared" si="44"/>
        <v>Gnocchi di nonna Alice</v>
      </c>
      <c r="P178" t="str">
        <f t="shared" si="45"/>
        <v>no</v>
      </c>
      <c r="Q178" t="e">
        <f t="shared" si="46"/>
        <v>#N/A</v>
      </c>
      <c r="R178" t="str">
        <f t="shared" si="47"/>
        <v>Gnocchi di nonna Alice</v>
      </c>
      <c r="S178">
        <f t="shared" si="48"/>
        <v>-9868.6</v>
      </c>
      <c r="V178">
        <f t="shared" si="49"/>
        <v>2535.9019408162976</v>
      </c>
      <c r="W178">
        <f t="shared" si="50"/>
        <v>6430798.6534358654</v>
      </c>
    </row>
    <row r="179" spans="1:23" x14ac:dyDescent="0.2">
      <c r="A179" s="4" t="s">
        <v>59</v>
      </c>
      <c r="B179" s="4" t="s">
        <v>61</v>
      </c>
      <c r="C179" s="5">
        <v>6771.6</v>
      </c>
      <c r="D179" s="4" t="s">
        <v>8</v>
      </c>
      <c r="E179" s="10">
        <f t="shared" si="34"/>
        <v>2174.1568807339454</v>
      </c>
      <c r="F179" s="1">
        <f t="shared" si="35"/>
        <v>1396.8</v>
      </c>
      <c r="G179" s="1" t="e">
        <f t="shared" si="36"/>
        <v>#N/A</v>
      </c>
      <c r="H179" s="1">
        <f t="shared" si="37"/>
        <v>236983.10000000003</v>
      </c>
      <c r="I179">
        <f t="shared" si="38"/>
        <v>227998.9</v>
      </c>
      <c r="J179">
        <f t="shared" si="39"/>
        <v>0</v>
      </c>
      <c r="K179">
        <f t="shared" si="40"/>
        <v>109</v>
      </c>
      <c r="L179">
        <f t="shared" si="41"/>
        <v>28</v>
      </c>
      <c r="M179">
        <f t="shared" si="42"/>
        <v>0</v>
      </c>
      <c r="N179" t="str">
        <f t="shared" si="43"/>
        <v>Gnocchi di nonna Alice</v>
      </c>
      <c r="O179" t="str">
        <f t="shared" si="44"/>
        <v>Gnocchi di nonna Alice</v>
      </c>
      <c r="P179" t="str">
        <f t="shared" si="45"/>
        <v>no</v>
      </c>
      <c r="Q179" t="e">
        <f t="shared" si="46"/>
        <v>#N/A</v>
      </c>
      <c r="R179" t="str">
        <f t="shared" si="47"/>
        <v>Gnocchi di nonna Alice</v>
      </c>
      <c r="S179">
        <f t="shared" si="48"/>
        <v>-6771.6</v>
      </c>
      <c r="V179">
        <f t="shared" si="49"/>
        <v>2439.5849009216604</v>
      </c>
      <c r="W179">
        <f t="shared" si="50"/>
        <v>5951574.4888049476</v>
      </c>
    </row>
    <row r="180" spans="1:23" x14ac:dyDescent="0.2">
      <c r="A180" s="2" t="s">
        <v>59</v>
      </c>
      <c r="B180" s="2" t="s">
        <v>61</v>
      </c>
      <c r="C180" s="3">
        <v>9032.6</v>
      </c>
      <c r="D180" s="2" t="s">
        <v>9</v>
      </c>
      <c r="E180" s="10">
        <f t="shared" si="34"/>
        <v>2131.5879629629635</v>
      </c>
      <c r="F180" s="1">
        <f t="shared" si="35"/>
        <v>1395.35</v>
      </c>
      <c r="G180" s="1" t="e">
        <f t="shared" si="36"/>
        <v>#N/A</v>
      </c>
      <c r="H180" s="1">
        <f t="shared" si="37"/>
        <v>230211.50000000006</v>
      </c>
      <c r="I180">
        <f t="shared" si="38"/>
        <v>221227.3</v>
      </c>
      <c r="J180">
        <f t="shared" si="39"/>
        <v>0</v>
      </c>
      <c r="K180">
        <f t="shared" si="40"/>
        <v>108</v>
      </c>
      <c r="L180">
        <f t="shared" si="41"/>
        <v>28</v>
      </c>
      <c r="M180">
        <f t="shared" si="42"/>
        <v>0</v>
      </c>
      <c r="N180" t="str">
        <f t="shared" si="43"/>
        <v>Gnocchi di nonna Alice</v>
      </c>
      <c r="O180" t="str">
        <f t="shared" si="44"/>
        <v>Gnocchi di nonna Alice</v>
      </c>
      <c r="P180" t="str">
        <f t="shared" si="45"/>
        <v>no</v>
      </c>
      <c r="Q180" t="e">
        <f t="shared" si="46"/>
        <v>#N/A</v>
      </c>
      <c r="R180" t="str">
        <f t="shared" si="47"/>
        <v>Gnocchi di nonna Alice</v>
      </c>
      <c r="S180">
        <f t="shared" si="48"/>
        <v>-9032.6</v>
      </c>
      <c r="V180">
        <f t="shared" si="49"/>
        <v>2410.2201910067442</v>
      </c>
      <c r="W180">
        <f t="shared" si="50"/>
        <v>5809161.3691365877</v>
      </c>
    </row>
    <row r="181" spans="1:23" x14ac:dyDescent="0.2">
      <c r="A181" s="4" t="s">
        <v>59</v>
      </c>
      <c r="B181" s="4" t="s">
        <v>62</v>
      </c>
      <c r="C181" s="5">
        <v>201.6</v>
      </c>
      <c r="D181" s="4" t="s">
        <v>6</v>
      </c>
      <c r="E181" s="10">
        <f t="shared" si="34"/>
        <v>2067.0925233644857</v>
      </c>
      <c r="F181" s="1">
        <f t="shared" si="35"/>
        <v>1393.9</v>
      </c>
      <c r="G181" s="1" t="e">
        <f t="shared" si="36"/>
        <v>#N/A</v>
      </c>
      <c r="H181" s="1">
        <f t="shared" si="37"/>
        <v>221178.9</v>
      </c>
      <c r="I181">
        <f t="shared" si="38"/>
        <v>212194.69999999995</v>
      </c>
      <c r="J181">
        <f t="shared" si="39"/>
        <v>0</v>
      </c>
      <c r="K181">
        <f t="shared" si="40"/>
        <v>107</v>
      </c>
      <c r="L181">
        <f t="shared" si="41"/>
        <v>28</v>
      </c>
      <c r="M181">
        <f t="shared" si="42"/>
        <v>0</v>
      </c>
      <c r="N181" t="str">
        <f t="shared" si="43"/>
        <v>Gnocchi di nonna Alice</v>
      </c>
      <c r="O181" t="str">
        <f t="shared" si="44"/>
        <v>Gustaf's Knäckebröd</v>
      </c>
      <c r="P181" t="str">
        <f t="shared" si="45"/>
        <v>yes</v>
      </c>
      <c r="Q181" t="e">
        <f t="shared" si="46"/>
        <v>#N/A</v>
      </c>
      <c r="R181" t="str">
        <f t="shared" si="47"/>
        <v>Gnocchi di nonna Alice</v>
      </c>
      <c r="S181">
        <f t="shared" si="48"/>
        <v>-201.6</v>
      </c>
      <c r="V181">
        <f t="shared" si="49"/>
        <v>2326.845317195246</v>
      </c>
      <c r="W181">
        <f t="shared" si="50"/>
        <v>5414209.1301534455</v>
      </c>
    </row>
    <row r="182" spans="1:23" x14ac:dyDescent="0.2">
      <c r="A182" s="2" t="s">
        <v>59</v>
      </c>
      <c r="B182" s="2" t="s">
        <v>62</v>
      </c>
      <c r="C182" s="3">
        <v>504</v>
      </c>
      <c r="D182" s="2" t="s">
        <v>7</v>
      </c>
      <c r="E182" s="10">
        <f t="shared" si="34"/>
        <v>2084.6915094339624</v>
      </c>
      <c r="F182" s="1">
        <f t="shared" si="35"/>
        <v>1395.35</v>
      </c>
      <c r="G182" s="1" t="e">
        <f t="shared" si="36"/>
        <v>#N/A</v>
      </c>
      <c r="H182" s="1">
        <f t="shared" si="37"/>
        <v>220977.30000000002</v>
      </c>
      <c r="I182">
        <f t="shared" si="38"/>
        <v>212194.69999999995</v>
      </c>
      <c r="J182">
        <f t="shared" si="39"/>
        <v>0</v>
      </c>
      <c r="K182">
        <f t="shared" si="40"/>
        <v>106</v>
      </c>
      <c r="L182">
        <f t="shared" si="41"/>
        <v>28</v>
      </c>
      <c r="M182">
        <f t="shared" si="42"/>
        <v>0</v>
      </c>
      <c r="N182" t="str">
        <f t="shared" si="43"/>
        <v>Gustaf's Knäckebröd</v>
      </c>
      <c r="O182" t="str">
        <f t="shared" si="44"/>
        <v>Gustaf's Knäckebröd</v>
      </c>
      <c r="P182" t="str">
        <f t="shared" si="45"/>
        <v>no</v>
      </c>
      <c r="Q182" t="e">
        <f t="shared" si="46"/>
        <v>#N/A</v>
      </c>
      <c r="R182" t="str">
        <f t="shared" si="47"/>
        <v>Gustaf's Knäckebröd</v>
      </c>
      <c r="S182">
        <f t="shared" si="48"/>
        <v>-504</v>
      </c>
      <c r="V182">
        <f t="shared" si="49"/>
        <v>2330.6964782089185</v>
      </c>
      <c r="W182">
        <f t="shared" si="50"/>
        <v>5432146.0735354563</v>
      </c>
    </row>
    <row r="183" spans="1:23" x14ac:dyDescent="0.2">
      <c r="A183" s="4" t="s">
        <v>59</v>
      </c>
      <c r="B183" s="4" t="s">
        <v>62</v>
      </c>
      <c r="C183" s="5">
        <v>3318</v>
      </c>
      <c r="D183" s="4" t="s">
        <v>8</v>
      </c>
      <c r="E183" s="10">
        <f t="shared" si="34"/>
        <v>2099.7457142857143</v>
      </c>
      <c r="F183" s="1">
        <f t="shared" si="35"/>
        <v>1396.8</v>
      </c>
      <c r="G183" s="1" t="e">
        <f t="shared" si="36"/>
        <v>#N/A</v>
      </c>
      <c r="H183" s="1">
        <f t="shared" si="37"/>
        <v>220473.30000000002</v>
      </c>
      <c r="I183">
        <f t="shared" si="38"/>
        <v>212194.69999999995</v>
      </c>
      <c r="J183">
        <f t="shared" si="39"/>
        <v>0</v>
      </c>
      <c r="K183">
        <f t="shared" si="40"/>
        <v>105</v>
      </c>
      <c r="L183">
        <f t="shared" si="41"/>
        <v>27</v>
      </c>
      <c r="M183">
        <f t="shared" si="42"/>
        <v>0</v>
      </c>
      <c r="N183" t="str">
        <f t="shared" si="43"/>
        <v>Gustaf's Knäckebröd</v>
      </c>
      <c r="O183" t="str">
        <f t="shared" si="44"/>
        <v>Gustaf's Knäckebröd</v>
      </c>
      <c r="P183" t="str">
        <f t="shared" si="45"/>
        <v>no</v>
      </c>
      <c r="Q183" t="e">
        <f t="shared" si="46"/>
        <v>#N/A</v>
      </c>
      <c r="R183" t="str">
        <f t="shared" si="47"/>
        <v>Gustaf's Knäckebröd</v>
      </c>
      <c r="S183">
        <f t="shared" si="48"/>
        <v>-3318</v>
      </c>
      <c r="V183">
        <f t="shared" si="49"/>
        <v>2336.6339283617267</v>
      </c>
      <c r="W183">
        <f t="shared" si="50"/>
        <v>5459858.115171155</v>
      </c>
    </row>
    <row r="184" spans="1:23" x14ac:dyDescent="0.2">
      <c r="A184" s="2" t="s">
        <v>59</v>
      </c>
      <c r="B184" s="2" t="s">
        <v>62</v>
      </c>
      <c r="C184" s="3">
        <v>210</v>
      </c>
      <c r="D184" s="2" t="s">
        <v>9</v>
      </c>
      <c r="E184" s="10">
        <f t="shared" si="34"/>
        <v>2088.0317307692308</v>
      </c>
      <c r="F184" s="1">
        <f t="shared" si="35"/>
        <v>1395.35</v>
      </c>
      <c r="G184" s="1" t="e">
        <f t="shared" si="36"/>
        <v>#N/A</v>
      </c>
      <c r="H184" s="1">
        <f t="shared" si="37"/>
        <v>217155.30000000002</v>
      </c>
      <c r="I184">
        <f t="shared" si="38"/>
        <v>208876.69999999998</v>
      </c>
      <c r="J184">
        <f t="shared" si="39"/>
        <v>0</v>
      </c>
      <c r="K184">
        <f t="shared" si="40"/>
        <v>104</v>
      </c>
      <c r="L184">
        <f t="shared" si="41"/>
        <v>27</v>
      </c>
      <c r="M184">
        <f t="shared" si="42"/>
        <v>0</v>
      </c>
      <c r="N184" t="str">
        <f t="shared" si="43"/>
        <v>Gustaf's Knäckebröd</v>
      </c>
      <c r="O184" t="str">
        <f t="shared" si="44"/>
        <v>Gustaf's Knäckebröd</v>
      </c>
      <c r="P184" t="str">
        <f t="shared" si="45"/>
        <v>no</v>
      </c>
      <c r="Q184" t="e">
        <f t="shared" si="46"/>
        <v>#N/A</v>
      </c>
      <c r="R184" t="str">
        <f t="shared" si="47"/>
        <v>Gustaf's Knäckebröd</v>
      </c>
      <c r="S184">
        <f t="shared" si="48"/>
        <v>-210</v>
      </c>
      <c r="V184">
        <f t="shared" si="49"/>
        <v>2344.7705480200802</v>
      </c>
      <c r="W184">
        <f t="shared" si="50"/>
        <v>5497948.9228623882</v>
      </c>
    </row>
    <row r="185" spans="1:23" x14ac:dyDescent="0.2">
      <c r="A185" s="4" t="s">
        <v>59</v>
      </c>
      <c r="B185" s="4" t="s">
        <v>63</v>
      </c>
      <c r="C185" s="5">
        <v>499.2</v>
      </c>
      <c r="D185" s="4" t="s">
        <v>6</v>
      </c>
      <c r="E185" s="10">
        <f t="shared" si="34"/>
        <v>2106.2650485436893</v>
      </c>
      <c r="F185" s="1">
        <f t="shared" si="35"/>
        <v>1396.8</v>
      </c>
      <c r="G185" s="1" t="e">
        <f t="shared" si="36"/>
        <v>#N/A</v>
      </c>
      <c r="H185" s="1">
        <f t="shared" si="37"/>
        <v>216945.30000000002</v>
      </c>
      <c r="I185">
        <f t="shared" si="38"/>
        <v>208876.69999999998</v>
      </c>
      <c r="J185">
        <f t="shared" si="39"/>
        <v>0</v>
      </c>
      <c r="K185">
        <f t="shared" si="40"/>
        <v>103</v>
      </c>
      <c r="L185">
        <f t="shared" si="41"/>
        <v>27</v>
      </c>
      <c r="M185">
        <f t="shared" si="42"/>
        <v>0</v>
      </c>
      <c r="N185" t="str">
        <f t="shared" si="43"/>
        <v>Gustaf's Knäckebröd</v>
      </c>
      <c r="O185" t="str">
        <f t="shared" si="44"/>
        <v>Ravioli Angelo</v>
      </c>
      <c r="P185" t="str">
        <f t="shared" si="45"/>
        <v>yes</v>
      </c>
      <c r="Q185" t="e">
        <f t="shared" si="46"/>
        <v>#N/A</v>
      </c>
      <c r="R185" t="str">
        <f t="shared" si="47"/>
        <v>Gustaf's Knäckebröd</v>
      </c>
      <c r="S185">
        <f t="shared" si="48"/>
        <v>-499.2</v>
      </c>
      <c r="V185">
        <f t="shared" si="49"/>
        <v>2348.776674043288</v>
      </c>
      <c r="W185">
        <f t="shared" si="50"/>
        <v>5516751.8645298509</v>
      </c>
    </row>
    <row r="186" spans="1:23" x14ac:dyDescent="0.2">
      <c r="A186" s="2" t="s">
        <v>59</v>
      </c>
      <c r="B186" s="2" t="s">
        <v>63</v>
      </c>
      <c r="C186" s="3">
        <v>87.75</v>
      </c>
      <c r="D186" s="2" t="s">
        <v>7</v>
      </c>
      <c r="E186" s="10">
        <f t="shared" si="34"/>
        <v>2122.0205882352943</v>
      </c>
      <c r="F186" s="1">
        <f t="shared" si="35"/>
        <v>1404.3600000000001</v>
      </c>
      <c r="G186" s="1" t="e">
        <f t="shared" si="36"/>
        <v>#N/A</v>
      </c>
      <c r="H186" s="1">
        <f t="shared" si="37"/>
        <v>216446.1</v>
      </c>
      <c r="I186">
        <f t="shared" si="38"/>
        <v>208876.69999999998</v>
      </c>
      <c r="J186">
        <f t="shared" si="39"/>
        <v>0</v>
      </c>
      <c r="K186">
        <f t="shared" si="40"/>
        <v>102</v>
      </c>
      <c r="L186">
        <f t="shared" si="41"/>
        <v>27</v>
      </c>
      <c r="M186">
        <f t="shared" si="42"/>
        <v>0</v>
      </c>
      <c r="N186" t="str">
        <f t="shared" si="43"/>
        <v>Ravioli Angelo</v>
      </c>
      <c r="O186" t="str">
        <f t="shared" si="44"/>
        <v>Ravioli Angelo</v>
      </c>
      <c r="P186" t="str">
        <f t="shared" si="45"/>
        <v>no</v>
      </c>
      <c r="Q186" t="e">
        <f t="shared" si="46"/>
        <v>#N/A</v>
      </c>
      <c r="R186" t="str">
        <f t="shared" si="47"/>
        <v>Ravioli Angelo</v>
      </c>
      <c r="S186">
        <f t="shared" si="48"/>
        <v>-87.75</v>
      </c>
      <c r="V186">
        <f t="shared" si="49"/>
        <v>2354.8395386804991</v>
      </c>
      <c r="W186">
        <f t="shared" si="50"/>
        <v>5545269.2529329862</v>
      </c>
    </row>
    <row r="187" spans="1:23" x14ac:dyDescent="0.2">
      <c r="A187" s="4" t="s">
        <v>59</v>
      </c>
      <c r="B187" s="4" t="s">
        <v>63</v>
      </c>
      <c r="C187" s="5">
        <v>585</v>
      </c>
      <c r="D187" s="4" t="s">
        <v>8</v>
      </c>
      <c r="E187" s="10">
        <f t="shared" si="34"/>
        <v>2142.161881188119</v>
      </c>
      <c r="F187" s="1">
        <f t="shared" si="35"/>
        <v>1411.92</v>
      </c>
      <c r="G187" s="1" t="e">
        <f t="shared" si="36"/>
        <v>#N/A</v>
      </c>
      <c r="H187" s="1">
        <f t="shared" si="37"/>
        <v>216358.35</v>
      </c>
      <c r="I187">
        <f t="shared" si="38"/>
        <v>208876.69999999998</v>
      </c>
      <c r="J187">
        <f t="shared" si="39"/>
        <v>0</v>
      </c>
      <c r="K187">
        <f t="shared" si="40"/>
        <v>101</v>
      </c>
      <c r="L187">
        <f t="shared" si="41"/>
        <v>26</v>
      </c>
      <c r="M187">
        <f t="shared" si="42"/>
        <v>0</v>
      </c>
      <c r="N187" t="str">
        <f t="shared" si="43"/>
        <v>Ravioli Angelo</v>
      </c>
      <c r="O187" t="str">
        <f t="shared" si="44"/>
        <v>Ravioli Angelo</v>
      </c>
      <c r="P187" t="str">
        <f t="shared" si="45"/>
        <v>no</v>
      </c>
      <c r="Q187" t="e">
        <f t="shared" si="46"/>
        <v>#N/A</v>
      </c>
      <c r="R187" t="str">
        <f t="shared" si="47"/>
        <v>Ravioli Angelo</v>
      </c>
      <c r="S187">
        <f t="shared" si="48"/>
        <v>-585</v>
      </c>
      <c r="V187">
        <f t="shared" si="49"/>
        <v>2357.7095659469692</v>
      </c>
      <c r="W187">
        <f t="shared" si="50"/>
        <v>5558794.3973578457</v>
      </c>
    </row>
    <row r="188" spans="1:23" x14ac:dyDescent="0.2">
      <c r="A188" s="2" t="s">
        <v>59</v>
      </c>
      <c r="B188" s="2" t="s">
        <v>63</v>
      </c>
      <c r="C188" s="3">
        <v>984.75</v>
      </c>
      <c r="D188" s="2" t="s">
        <v>9</v>
      </c>
      <c r="E188" s="10">
        <f t="shared" si="34"/>
        <v>2157.7335000000003</v>
      </c>
      <c r="F188" s="1">
        <f t="shared" si="35"/>
        <v>1443.165</v>
      </c>
      <c r="G188" s="1" t="e">
        <f t="shared" si="36"/>
        <v>#N/A</v>
      </c>
      <c r="H188" s="1">
        <f t="shared" si="37"/>
        <v>215773.35</v>
      </c>
      <c r="I188">
        <f t="shared" si="38"/>
        <v>208876.69999999998</v>
      </c>
      <c r="J188">
        <f t="shared" si="39"/>
        <v>0</v>
      </c>
      <c r="K188">
        <f t="shared" si="40"/>
        <v>100</v>
      </c>
      <c r="L188">
        <f t="shared" si="41"/>
        <v>26</v>
      </c>
      <c r="M188">
        <f t="shared" si="42"/>
        <v>0</v>
      </c>
      <c r="N188" t="str">
        <f t="shared" si="43"/>
        <v>Ravioli Angelo</v>
      </c>
      <c r="O188" t="str">
        <f t="shared" si="44"/>
        <v>Ravioli Angelo</v>
      </c>
      <c r="P188" t="str">
        <f t="shared" si="45"/>
        <v>no</v>
      </c>
      <c r="Q188" t="e">
        <f t="shared" si="46"/>
        <v>#N/A</v>
      </c>
      <c r="R188" t="str">
        <f t="shared" si="47"/>
        <v>Ravioli Angelo</v>
      </c>
      <c r="S188">
        <f t="shared" si="48"/>
        <v>-984.75</v>
      </c>
      <c r="V188">
        <f t="shared" si="49"/>
        <v>2364.2953146290224</v>
      </c>
      <c r="W188">
        <f t="shared" si="50"/>
        <v>5589892.3347767489</v>
      </c>
    </row>
    <row r="189" spans="1:23" x14ac:dyDescent="0.2">
      <c r="A189" s="4" t="s">
        <v>59</v>
      </c>
      <c r="B189" s="4" t="s">
        <v>64</v>
      </c>
      <c r="C189" s="5">
        <v>985.6</v>
      </c>
      <c r="D189" s="4" t="s">
        <v>6</v>
      </c>
      <c r="E189" s="10">
        <f t="shared" si="34"/>
        <v>2169.5818181818181</v>
      </c>
      <c r="F189" s="1">
        <f t="shared" si="35"/>
        <v>1474.41</v>
      </c>
      <c r="G189" s="1" t="e">
        <f t="shared" si="36"/>
        <v>#N/A</v>
      </c>
      <c r="H189" s="1">
        <f t="shared" si="37"/>
        <v>214788.6</v>
      </c>
      <c r="I189">
        <f t="shared" si="38"/>
        <v>207891.94999999998</v>
      </c>
      <c r="J189">
        <f t="shared" si="39"/>
        <v>0</v>
      </c>
      <c r="K189">
        <f t="shared" si="40"/>
        <v>99</v>
      </c>
      <c r="L189">
        <f t="shared" si="41"/>
        <v>26</v>
      </c>
      <c r="M189">
        <f t="shared" si="42"/>
        <v>0</v>
      </c>
      <c r="N189" t="str">
        <f t="shared" si="43"/>
        <v>Ravioli Angelo</v>
      </c>
      <c r="O189" t="str">
        <f t="shared" si="44"/>
        <v>Singaporean Hokkien Fried Mee</v>
      </c>
      <c r="P189" t="str">
        <f t="shared" si="45"/>
        <v>yes</v>
      </c>
      <c r="Q189" t="e">
        <f t="shared" si="46"/>
        <v>#N/A</v>
      </c>
      <c r="R189" t="str">
        <f t="shared" si="47"/>
        <v>Ravioli Angelo</v>
      </c>
      <c r="S189">
        <f t="shared" si="48"/>
        <v>-985.6</v>
      </c>
      <c r="V189">
        <f t="shared" si="49"/>
        <v>2373.2504354450516</v>
      </c>
      <c r="W189">
        <f t="shared" si="50"/>
        <v>5632317.6293401271</v>
      </c>
    </row>
    <row r="190" spans="1:23" x14ac:dyDescent="0.2">
      <c r="A190" s="2" t="s">
        <v>59</v>
      </c>
      <c r="B190" s="2" t="s">
        <v>64</v>
      </c>
      <c r="C190" s="3">
        <v>912.8</v>
      </c>
      <c r="D190" s="2" t="s">
        <v>7</v>
      </c>
      <c r="E190" s="10">
        <f t="shared" si="34"/>
        <v>2181.6632653061224</v>
      </c>
      <c r="F190" s="1">
        <f t="shared" si="35"/>
        <v>1487.2049999999999</v>
      </c>
      <c r="G190" s="1" t="e">
        <f t="shared" si="36"/>
        <v>#N/A</v>
      </c>
      <c r="H190" s="1">
        <f t="shared" si="37"/>
        <v>213803</v>
      </c>
      <c r="I190">
        <f t="shared" si="38"/>
        <v>206906.35</v>
      </c>
      <c r="J190">
        <f t="shared" si="39"/>
        <v>0</v>
      </c>
      <c r="K190">
        <f t="shared" si="40"/>
        <v>98</v>
      </c>
      <c r="L190">
        <f t="shared" si="41"/>
        <v>26</v>
      </c>
      <c r="M190">
        <f t="shared" si="42"/>
        <v>0</v>
      </c>
      <c r="N190" t="str">
        <f t="shared" si="43"/>
        <v>Singaporean Hokkien Fried Mee</v>
      </c>
      <c r="O190" t="str">
        <f t="shared" si="44"/>
        <v>Singaporean Hokkien Fried Mee</v>
      </c>
      <c r="P190" t="str">
        <f t="shared" si="45"/>
        <v>no</v>
      </c>
      <c r="Q190" t="e">
        <f t="shared" si="46"/>
        <v>#N/A</v>
      </c>
      <c r="R190" t="str">
        <f t="shared" si="47"/>
        <v>Singaporean Hokkien Fried Mee</v>
      </c>
      <c r="S190">
        <f t="shared" si="48"/>
        <v>-912.8</v>
      </c>
      <c r="V190">
        <f t="shared" si="49"/>
        <v>2382.2972281211737</v>
      </c>
      <c r="W190">
        <f t="shared" si="50"/>
        <v>5675340.0831138268</v>
      </c>
    </row>
    <row r="191" spans="1:23" x14ac:dyDescent="0.2">
      <c r="A191" s="4" t="s">
        <v>59</v>
      </c>
      <c r="B191" s="4" t="s">
        <v>64</v>
      </c>
      <c r="C191" s="5">
        <v>2307.1999999999998</v>
      </c>
      <c r="D191" s="4" t="s">
        <v>8</v>
      </c>
      <c r="E191" s="10">
        <f t="shared" si="34"/>
        <v>2194.7443298969074</v>
      </c>
      <c r="F191" s="1">
        <f t="shared" si="35"/>
        <v>1500</v>
      </c>
      <c r="G191" s="1" t="e">
        <f t="shared" si="36"/>
        <v>#N/A</v>
      </c>
      <c r="H191" s="1">
        <f t="shared" si="37"/>
        <v>212890.2</v>
      </c>
      <c r="I191">
        <f t="shared" si="38"/>
        <v>205993.55</v>
      </c>
      <c r="J191">
        <f t="shared" si="39"/>
        <v>0</v>
      </c>
      <c r="K191">
        <f t="shared" si="40"/>
        <v>97</v>
      </c>
      <c r="L191">
        <f t="shared" si="41"/>
        <v>25</v>
      </c>
      <c r="M191">
        <f t="shared" si="42"/>
        <v>0</v>
      </c>
      <c r="N191" t="str">
        <f t="shared" si="43"/>
        <v>Singaporean Hokkien Fried Mee</v>
      </c>
      <c r="O191" t="str">
        <f t="shared" si="44"/>
        <v>Singaporean Hokkien Fried Mee</v>
      </c>
      <c r="P191" t="str">
        <f t="shared" si="45"/>
        <v>no</v>
      </c>
      <c r="Q191" t="e">
        <f t="shared" si="46"/>
        <v>#N/A</v>
      </c>
      <c r="R191" t="str">
        <f t="shared" si="47"/>
        <v>Singaporean Hokkien Fried Mee</v>
      </c>
      <c r="S191">
        <f t="shared" si="48"/>
        <v>-2307.1999999999998</v>
      </c>
      <c r="V191">
        <f t="shared" si="49"/>
        <v>2391.0415193348927</v>
      </c>
      <c r="W191">
        <f t="shared" si="50"/>
        <v>5717079.5471833125</v>
      </c>
    </row>
    <row r="192" spans="1:23" x14ac:dyDescent="0.2">
      <c r="A192" s="2" t="s">
        <v>59</v>
      </c>
      <c r="B192" s="2" t="s">
        <v>64</v>
      </c>
      <c r="C192" s="3">
        <v>978.6</v>
      </c>
      <c r="D192" s="2" t="s">
        <v>9</v>
      </c>
      <c r="E192" s="10">
        <f t="shared" si="34"/>
        <v>2193.572916666667</v>
      </c>
      <c r="F192" s="1">
        <f t="shared" si="35"/>
        <v>1487.2049999999999</v>
      </c>
      <c r="G192" s="1" t="e">
        <f t="shared" si="36"/>
        <v>#N/A</v>
      </c>
      <c r="H192" s="1">
        <f t="shared" si="37"/>
        <v>210583.00000000003</v>
      </c>
      <c r="I192">
        <f t="shared" si="38"/>
        <v>203686.35</v>
      </c>
      <c r="J192">
        <f t="shared" si="39"/>
        <v>0</v>
      </c>
      <c r="K192">
        <f t="shared" si="40"/>
        <v>96</v>
      </c>
      <c r="L192">
        <f t="shared" si="41"/>
        <v>25</v>
      </c>
      <c r="M192">
        <f t="shared" si="42"/>
        <v>0</v>
      </c>
      <c r="N192" t="str">
        <f t="shared" si="43"/>
        <v>Singaporean Hokkien Fried Mee</v>
      </c>
      <c r="O192" t="str">
        <f t="shared" si="44"/>
        <v>Singaporean Hokkien Fried Mee</v>
      </c>
      <c r="P192" t="str">
        <f t="shared" si="45"/>
        <v>no</v>
      </c>
      <c r="Q192" t="e">
        <f t="shared" si="46"/>
        <v>#N/A</v>
      </c>
      <c r="R192" t="str">
        <f t="shared" si="47"/>
        <v>Singaporean Hokkien Fried Mee</v>
      </c>
      <c r="S192">
        <f t="shared" si="48"/>
        <v>-978.6</v>
      </c>
      <c r="V192">
        <f t="shared" si="49"/>
        <v>2403.4349075571836</v>
      </c>
      <c r="W192">
        <f t="shared" si="50"/>
        <v>5776499.3548644073</v>
      </c>
    </row>
    <row r="193" spans="1:23" x14ac:dyDescent="0.2">
      <c r="A193" s="4" t="s">
        <v>59</v>
      </c>
      <c r="B193" s="4" t="s">
        <v>65</v>
      </c>
      <c r="C193" s="5">
        <v>979.2</v>
      </c>
      <c r="D193" s="4" t="s">
        <v>6</v>
      </c>
      <c r="E193" s="10">
        <f t="shared" si="34"/>
        <v>2206.3621052631584</v>
      </c>
      <c r="F193" s="1">
        <f t="shared" si="35"/>
        <v>1500</v>
      </c>
      <c r="G193" s="1" t="e">
        <f t="shared" si="36"/>
        <v>#N/A</v>
      </c>
      <c r="H193" s="1">
        <f t="shared" si="37"/>
        <v>209604.40000000002</v>
      </c>
      <c r="I193">
        <f t="shared" si="38"/>
        <v>202707.75</v>
      </c>
      <c r="J193">
        <f t="shared" si="39"/>
        <v>0</v>
      </c>
      <c r="K193">
        <f t="shared" si="40"/>
        <v>95</v>
      </c>
      <c r="L193">
        <f t="shared" si="41"/>
        <v>25</v>
      </c>
      <c r="M193">
        <f t="shared" si="42"/>
        <v>0</v>
      </c>
      <c r="N193" t="str">
        <f t="shared" si="43"/>
        <v>Singaporean Hokkien Fried Mee</v>
      </c>
      <c r="O193" t="str">
        <f t="shared" si="44"/>
        <v>Tunnbröd</v>
      </c>
      <c r="P193" t="str">
        <f t="shared" si="45"/>
        <v>yes</v>
      </c>
      <c r="Q193" t="e">
        <f t="shared" si="46"/>
        <v>#N/A</v>
      </c>
      <c r="R193" t="str">
        <f t="shared" si="47"/>
        <v>Singaporean Hokkien Fried Mee</v>
      </c>
      <c r="S193">
        <f t="shared" si="48"/>
        <v>-979.2</v>
      </c>
      <c r="V193">
        <f t="shared" si="49"/>
        <v>2412.7997285551005</v>
      </c>
      <c r="W193">
        <f t="shared" si="50"/>
        <v>5821602.5301155671</v>
      </c>
    </row>
    <row r="194" spans="1:23" x14ac:dyDescent="0.2">
      <c r="A194" s="2" t="s">
        <v>59</v>
      </c>
      <c r="B194" s="2" t="s">
        <v>65</v>
      </c>
      <c r="C194" s="3">
        <v>778.5</v>
      </c>
      <c r="D194" s="2" t="s">
        <v>7</v>
      </c>
      <c r="E194" s="10">
        <f t="shared" si="34"/>
        <v>2219.4170212765957</v>
      </c>
      <c r="F194" s="1">
        <f t="shared" si="35"/>
        <v>1500.3</v>
      </c>
      <c r="G194" s="1" t="e">
        <f t="shared" si="36"/>
        <v>#N/A</v>
      </c>
      <c r="H194" s="1">
        <f t="shared" si="37"/>
        <v>208625.2</v>
      </c>
      <c r="I194">
        <f t="shared" si="38"/>
        <v>201728.55</v>
      </c>
      <c r="J194">
        <f t="shared" si="39"/>
        <v>0</v>
      </c>
      <c r="K194">
        <f t="shared" si="40"/>
        <v>94</v>
      </c>
      <c r="L194">
        <f t="shared" si="41"/>
        <v>25</v>
      </c>
      <c r="M194">
        <f t="shared" si="42"/>
        <v>0</v>
      </c>
      <c r="N194" t="str">
        <f t="shared" si="43"/>
        <v>Tunnbröd</v>
      </c>
      <c r="O194" t="str">
        <f t="shared" si="44"/>
        <v>Tunnbröd</v>
      </c>
      <c r="P194" t="str">
        <f t="shared" si="45"/>
        <v>no</v>
      </c>
      <c r="Q194" t="e">
        <f t="shared" si="46"/>
        <v>#N/A</v>
      </c>
      <c r="R194" t="str">
        <f t="shared" si="47"/>
        <v>Tunnbröd</v>
      </c>
      <c r="S194">
        <f t="shared" si="48"/>
        <v>-778.5</v>
      </c>
      <c r="V194">
        <f t="shared" si="49"/>
        <v>2422.2600072812384</v>
      </c>
      <c r="W194">
        <f t="shared" si="50"/>
        <v>5867343.5428741043</v>
      </c>
    </row>
    <row r="195" spans="1:23" x14ac:dyDescent="0.2">
      <c r="A195" s="4" t="s">
        <v>59</v>
      </c>
      <c r="B195" s="4" t="s">
        <v>65</v>
      </c>
      <c r="C195" s="5">
        <v>423</v>
      </c>
      <c r="D195" s="4" t="s">
        <v>8</v>
      </c>
      <c r="E195" s="10">
        <f t="shared" ref="E195:E258" si="51">AVERAGE(C195:C480)</f>
        <v>2234.9107526881721</v>
      </c>
      <c r="F195" s="1">
        <f t="shared" ref="F195:F258" si="52">MEDIAN(C195:C480)</f>
        <v>1500.6</v>
      </c>
      <c r="G195" s="1" t="e">
        <f t="shared" ref="G195:G258" si="53">MODE(C195:C280)</f>
        <v>#N/A</v>
      </c>
      <c r="H195" s="1">
        <f t="shared" ref="H195:H258" si="54">SUM(C195:C480)</f>
        <v>207846.7</v>
      </c>
      <c r="I195">
        <f t="shared" ref="I195:I258" si="55">SUMIF(C195:C480,"&gt;590")</f>
        <v>200950.05</v>
      </c>
      <c r="J195">
        <f t="shared" ref="J195:J258" si="56">SUMIFS(C195:C480,A195:A480,"Beverages",D195:D480,"Qtr 2")</f>
        <v>0</v>
      </c>
      <c r="K195">
        <f t="shared" ref="K195:K258" si="57">COUNT(C195:C480)</f>
        <v>93</v>
      </c>
      <c r="L195">
        <f t="shared" ref="L195:L258" si="58">COUNTIF(D195:D480,"Qtr 2")</f>
        <v>24</v>
      </c>
      <c r="M195">
        <f t="shared" ref="M195:M258" si="59">COUNTIFS(B195:B480,"Ipoh Coffee",D195:D480,"Qtr 4")</f>
        <v>0</v>
      </c>
      <c r="N195" t="str">
        <f t="shared" ref="N195:N258" si="60">VLOOKUP(A195,A194:D480,2,0)</f>
        <v>Tunnbröd</v>
      </c>
      <c r="O195" t="str">
        <f t="shared" ref="O195:O258" si="61">HLOOKUP(O194,A194:D480,2,1)</f>
        <v>Tunnbröd</v>
      </c>
      <c r="P195" t="str">
        <f t="shared" ref="P195:P258" si="62">IF(D195="qtr 1","yes","no")</f>
        <v>no</v>
      </c>
      <c r="Q195" t="e">
        <f t="shared" ref="Q195:Q258" si="63">IF(G195&gt;1000,"HIGHER",IF(G195&lt;1000,"LOWER",IF(G195=#N/A,"NOT FOUND")))</f>
        <v>#N/A</v>
      </c>
      <c r="R195" t="str">
        <f t="shared" ref="R195:R258" si="64">_xlfn.IFNA(N195,"NOT EXIST")</f>
        <v>Tunnbröd</v>
      </c>
      <c r="S195">
        <f t="shared" ref="S195:S258" si="65">-INDEX(A194:D480,2,3)</f>
        <v>-423</v>
      </c>
      <c r="V195">
        <f t="shared" ref="V195:V258" si="66">_xlfn.STDEV.P(C195:C480)</f>
        <v>2430.6106272625811</v>
      </c>
      <c r="W195">
        <f t="shared" ref="W195:W258" si="67">_xlfn.VAR.P(C195:C480)</f>
        <v>5907868.0213617971</v>
      </c>
    </row>
    <row r="196" spans="1:23" x14ac:dyDescent="0.2">
      <c r="A196" s="2" t="s">
        <v>59</v>
      </c>
      <c r="B196" s="2" t="s">
        <v>65</v>
      </c>
      <c r="C196" s="3">
        <v>396</v>
      </c>
      <c r="D196" s="2" t="s">
        <v>9</v>
      </c>
      <c r="E196" s="10">
        <f t="shared" si="51"/>
        <v>2254.6054347826089</v>
      </c>
      <c r="F196" s="1">
        <f t="shared" si="52"/>
        <v>1502.6999999999998</v>
      </c>
      <c r="G196" s="1" t="e">
        <f t="shared" si="53"/>
        <v>#N/A</v>
      </c>
      <c r="H196" s="1">
        <f t="shared" si="54"/>
        <v>207423.7</v>
      </c>
      <c r="I196">
        <f t="shared" si="55"/>
        <v>200950.05</v>
      </c>
      <c r="J196">
        <f t="shared" si="56"/>
        <v>0</v>
      </c>
      <c r="K196">
        <f t="shared" si="57"/>
        <v>92</v>
      </c>
      <c r="L196">
        <f t="shared" si="58"/>
        <v>24</v>
      </c>
      <c r="M196">
        <f t="shared" si="59"/>
        <v>0</v>
      </c>
      <c r="N196" t="str">
        <f t="shared" si="60"/>
        <v>Tunnbröd</v>
      </c>
      <c r="O196" t="str">
        <f t="shared" si="61"/>
        <v>Tunnbröd</v>
      </c>
      <c r="P196" t="str">
        <f t="shared" si="62"/>
        <v>no</v>
      </c>
      <c r="Q196" t="e">
        <f t="shared" si="63"/>
        <v>#N/A</v>
      </c>
      <c r="R196" t="str">
        <f t="shared" si="64"/>
        <v>Tunnbröd</v>
      </c>
      <c r="S196">
        <f t="shared" si="65"/>
        <v>-396</v>
      </c>
      <c r="V196">
        <f t="shared" si="66"/>
        <v>2436.3930494391179</v>
      </c>
      <c r="W196">
        <f t="shared" si="67"/>
        <v>5936011.0913552446</v>
      </c>
    </row>
    <row r="197" spans="1:23" x14ac:dyDescent="0.2">
      <c r="A197" s="4" t="s">
        <v>59</v>
      </c>
      <c r="B197" s="4" t="s">
        <v>66</v>
      </c>
      <c r="C197" s="5">
        <v>2912.7</v>
      </c>
      <c r="D197" s="4" t="s">
        <v>6</v>
      </c>
      <c r="E197" s="10">
        <f t="shared" si="51"/>
        <v>2275.0296703296704</v>
      </c>
      <c r="F197" s="1">
        <f t="shared" si="52"/>
        <v>1504.8</v>
      </c>
      <c r="G197" s="1" t="e">
        <f t="shared" si="53"/>
        <v>#N/A</v>
      </c>
      <c r="H197" s="1">
        <f t="shared" si="54"/>
        <v>207027.7</v>
      </c>
      <c r="I197">
        <f t="shared" si="55"/>
        <v>200950.05</v>
      </c>
      <c r="J197">
        <f t="shared" si="56"/>
        <v>0</v>
      </c>
      <c r="K197">
        <f t="shared" si="57"/>
        <v>91</v>
      </c>
      <c r="L197">
        <f t="shared" si="58"/>
        <v>24</v>
      </c>
      <c r="M197">
        <f t="shared" si="59"/>
        <v>0</v>
      </c>
      <c r="N197" t="str">
        <f t="shared" si="60"/>
        <v>Tunnbröd</v>
      </c>
      <c r="O197" t="str">
        <f t="shared" si="61"/>
        <v>Wimmers gute Semmelknödel</v>
      </c>
      <c r="P197" t="str">
        <f t="shared" si="62"/>
        <v>yes</v>
      </c>
      <c r="Q197" t="e">
        <f t="shared" si="63"/>
        <v>#N/A</v>
      </c>
      <c r="R197" t="str">
        <f t="shared" si="64"/>
        <v>Tunnbröd</v>
      </c>
      <c r="S197">
        <f t="shared" si="65"/>
        <v>-2912.7</v>
      </c>
      <c r="V197">
        <f t="shared" si="66"/>
        <v>2441.8976714601099</v>
      </c>
      <c r="W197">
        <f t="shared" si="67"/>
        <v>5962864.2378823068</v>
      </c>
    </row>
    <row r="198" spans="1:23" x14ac:dyDescent="0.2">
      <c r="A198" s="2" t="s">
        <v>59</v>
      </c>
      <c r="B198" s="2" t="s">
        <v>66</v>
      </c>
      <c r="C198" s="3">
        <v>1735.65</v>
      </c>
      <c r="D198" s="2" t="s">
        <v>7</v>
      </c>
      <c r="E198" s="10">
        <f t="shared" si="51"/>
        <v>2267.9444444444453</v>
      </c>
      <c r="F198" s="1">
        <f t="shared" si="52"/>
        <v>1502.6999999999998</v>
      </c>
      <c r="G198" s="1" t="e">
        <f t="shared" si="53"/>
        <v>#N/A</v>
      </c>
      <c r="H198" s="1">
        <f t="shared" si="54"/>
        <v>204115.00000000006</v>
      </c>
      <c r="I198">
        <f t="shared" si="55"/>
        <v>198037.35000000003</v>
      </c>
      <c r="J198">
        <f t="shared" si="56"/>
        <v>0</v>
      </c>
      <c r="K198">
        <f t="shared" si="57"/>
        <v>90</v>
      </c>
      <c r="L198">
        <f t="shared" si="58"/>
        <v>24</v>
      </c>
      <c r="M198">
        <f t="shared" si="59"/>
        <v>0</v>
      </c>
      <c r="N198" t="str">
        <f t="shared" si="60"/>
        <v>Wimmers gute Semmelknödel</v>
      </c>
      <c r="O198" t="str">
        <f t="shared" si="61"/>
        <v>Wimmers gute Semmelknödel</v>
      </c>
      <c r="P198" t="str">
        <f t="shared" si="62"/>
        <v>no</v>
      </c>
      <c r="Q198" t="e">
        <f t="shared" si="63"/>
        <v>#N/A</v>
      </c>
      <c r="R198" t="str">
        <f t="shared" si="64"/>
        <v>Wimmers gute Semmelknödel</v>
      </c>
      <c r="S198">
        <f t="shared" si="65"/>
        <v>-1735.65</v>
      </c>
      <c r="V198">
        <f t="shared" si="66"/>
        <v>2454.4958843351155</v>
      </c>
      <c r="W198">
        <f t="shared" si="67"/>
        <v>6024550.0462180199</v>
      </c>
    </row>
    <row r="199" spans="1:23" x14ac:dyDescent="0.2">
      <c r="A199" s="4" t="s">
        <v>59</v>
      </c>
      <c r="B199" s="4" t="s">
        <v>66</v>
      </c>
      <c r="C199" s="5">
        <v>1679.12</v>
      </c>
      <c r="D199" s="4" t="s">
        <v>8</v>
      </c>
      <c r="E199" s="10">
        <f t="shared" si="51"/>
        <v>2273.9252808988767</v>
      </c>
      <c r="F199" s="1">
        <f t="shared" si="52"/>
        <v>1500.6</v>
      </c>
      <c r="G199" s="1" t="e">
        <f t="shared" si="53"/>
        <v>#N/A</v>
      </c>
      <c r="H199" s="1">
        <f t="shared" si="54"/>
        <v>202379.35000000003</v>
      </c>
      <c r="I199">
        <f t="shared" si="55"/>
        <v>196301.7</v>
      </c>
      <c r="J199">
        <f t="shared" si="56"/>
        <v>0</v>
      </c>
      <c r="K199">
        <f t="shared" si="57"/>
        <v>89</v>
      </c>
      <c r="L199">
        <f t="shared" si="58"/>
        <v>23</v>
      </c>
      <c r="M199">
        <f t="shared" si="59"/>
        <v>0</v>
      </c>
      <c r="N199" t="str">
        <f t="shared" si="60"/>
        <v>Wimmers gute Semmelknödel</v>
      </c>
      <c r="O199" t="str">
        <f t="shared" si="61"/>
        <v>Wimmers gute Semmelknödel</v>
      </c>
      <c r="P199" t="str">
        <f t="shared" si="62"/>
        <v>no</v>
      </c>
      <c r="Q199" t="e">
        <f t="shared" si="63"/>
        <v>#N/A</v>
      </c>
      <c r="R199" t="str">
        <f t="shared" si="64"/>
        <v>Wimmers gute Semmelknödel</v>
      </c>
      <c r="S199">
        <f t="shared" si="65"/>
        <v>-1679.12</v>
      </c>
      <c r="V199">
        <f t="shared" si="66"/>
        <v>2467.5944325088171</v>
      </c>
      <c r="W199">
        <f t="shared" si="67"/>
        <v>6089022.2833485119</v>
      </c>
    </row>
    <row r="200" spans="1:23" x14ac:dyDescent="0.2">
      <c r="A200" s="2" t="s">
        <v>59</v>
      </c>
      <c r="B200" s="2" t="s">
        <v>66</v>
      </c>
      <c r="C200" s="3">
        <v>798</v>
      </c>
      <c r="D200" s="2" t="s">
        <v>9</v>
      </c>
      <c r="E200" s="10">
        <f t="shared" si="51"/>
        <v>2280.6844318181825</v>
      </c>
      <c r="F200" s="1">
        <f t="shared" si="52"/>
        <v>1500.3</v>
      </c>
      <c r="G200" s="1" t="e">
        <f t="shared" si="53"/>
        <v>#N/A</v>
      </c>
      <c r="H200" s="1">
        <f t="shared" si="54"/>
        <v>200700.23000000004</v>
      </c>
      <c r="I200">
        <f t="shared" si="55"/>
        <v>194622.58000000002</v>
      </c>
      <c r="J200">
        <f t="shared" si="56"/>
        <v>0</v>
      </c>
      <c r="K200">
        <f t="shared" si="57"/>
        <v>88</v>
      </c>
      <c r="L200">
        <f t="shared" si="58"/>
        <v>23</v>
      </c>
      <c r="M200">
        <f t="shared" si="59"/>
        <v>0</v>
      </c>
      <c r="N200" t="str">
        <f t="shared" si="60"/>
        <v>Wimmers gute Semmelknödel</v>
      </c>
      <c r="O200" t="str">
        <f t="shared" si="61"/>
        <v>Wimmers gute Semmelknödel</v>
      </c>
      <c r="P200" t="str">
        <f t="shared" si="62"/>
        <v>no</v>
      </c>
      <c r="Q200" t="e">
        <f t="shared" si="63"/>
        <v>#N/A</v>
      </c>
      <c r="R200" t="str">
        <f t="shared" si="64"/>
        <v>Wimmers gute Semmelknödel</v>
      </c>
      <c r="S200">
        <f t="shared" si="65"/>
        <v>-798</v>
      </c>
      <c r="V200">
        <f t="shared" si="66"/>
        <v>2480.7558633618546</v>
      </c>
      <c r="W200">
        <f t="shared" si="67"/>
        <v>6154149.6536042197</v>
      </c>
    </row>
    <row r="201" spans="1:23" x14ac:dyDescent="0.2">
      <c r="A201" s="4" t="s">
        <v>67</v>
      </c>
      <c r="B201" s="4" t="s">
        <v>68</v>
      </c>
      <c r="C201" s="5">
        <v>2667.6</v>
      </c>
      <c r="D201" s="4" t="s">
        <v>6</v>
      </c>
      <c r="E201" s="10">
        <f t="shared" si="51"/>
        <v>2297.7267816091958</v>
      </c>
      <c r="F201" s="1">
        <f t="shared" si="52"/>
        <v>1500.6</v>
      </c>
      <c r="G201" s="1" t="e">
        <f t="shared" si="53"/>
        <v>#N/A</v>
      </c>
      <c r="H201" s="1">
        <f t="shared" si="54"/>
        <v>199902.23000000004</v>
      </c>
      <c r="I201">
        <f t="shared" si="55"/>
        <v>193824.58000000002</v>
      </c>
      <c r="J201">
        <f t="shared" si="56"/>
        <v>0</v>
      </c>
      <c r="K201">
        <f t="shared" si="57"/>
        <v>87</v>
      </c>
      <c r="L201">
        <f t="shared" si="58"/>
        <v>23</v>
      </c>
      <c r="M201">
        <f t="shared" si="59"/>
        <v>0</v>
      </c>
      <c r="N201" t="str">
        <f t="shared" si="60"/>
        <v>Alice Mutton</v>
      </c>
      <c r="O201" t="str">
        <f t="shared" si="61"/>
        <v>Alice Mutton</v>
      </c>
      <c r="P201" t="str">
        <f t="shared" si="62"/>
        <v>yes</v>
      </c>
      <c r="Q201" t="e">
        <f t="shared" si="63"/>
        <v>#N/A</v>
      </c>
      <c r="R201" t="str">
        <f t="shared" si="64"/>
        <v>Alice Mutton</v>
      </c>
      <c r="S201">
        <f t="shared" si="65"/>
        <v>-2667.6</v>
      </c>
      <c r="V201">
        <f t="shared" si="66"/>
        <v>2489.8450027142981</v>
      </c>
      <c r="W201">
        <f t="shared" si="67"/>
        <v>6199328.1375413639</v>
      </c>
    </row>
    <row r="202" spans="1:23" x14ac:dyDescent="0.2">
      <c r="A202" s="2" t="s">
        <v>67</v>
      </c>
      <c r="B202" s="2" t="s">
        <v>68</v>
      </c>
      <c r="C202" s="3">
        <v>4013.1</v>
      </c>
      <c r="D202" s="2" t="s">
        <v>7</v>
      </c>
      <c r="E202" s="10">
        <f t="shared" si="51"/>
        <v>2293.4259302325586</v>
      </c>
      <c r="F202" s="1">
        <f t="shared" si="52"/>
        <v>1500.3</v>
      </c>
      <c r="G202" s="1" t="e">
        <f t="shared" si="53"/>
        <v>#N/A</v>
      </c>
      <c r="H202" s="1">
        <f t="shared" si="54"/>
        <v>197234.63000000003</v>
      </c>
      <c r="I202">
        <f t="shared" si="55"/>
        <v>191156.97999999998</v>
      </c>
      <c r="J202">
        <f t="shared" si="56"/>
        <v>0</v>
      </c>
      <c r="K202">
        <f t="shared" si="57"/>
        <v>86</v>
      </c>
      <c r="L202">
        <f t="shared" si="58"/>
        <v>23</v>
      </c>
      <c r="M202">
        <f t="shared" si="59"/>
        <v>0</v>
      </c>
      <c r="N202" t="str">
        <f t="shared" si="60"/>
        <v>Alice Mutton</v>
      </c>
      <c r="O202" t="str">
        <f t="shared" si="61"/>
        <v>Alice Mutton</v>
      </c>
      <c r="P202" t="str">
        <f t="shared" si="62"/>
        <v>no</v>
      </c>
      <c r="Q202" t="e">
        <f t="shared" si="63"/>
        <v>#N/A</v>
      </c>
      <c r="R202" t="str">
        <f t="shared" si="64"/>
        <v>Alice Mutton</v>
      </c>
      <c r="S202">
        <f t="shared" si="65"/>
        <v>-4013.1</v>
      </c>
      <c r="V202">
        <f t="shared" si="66"/>
        <v>2503.9576836240558</v>
      </c>
      <c r="W202">
        <f t="shared" si="67"/>
        <v>6269804.0813799463</v>
      </c>
    </row>
    <row r="203" spans="1:23" x14ac:dyDescent="0.2">
      <c r="A203" s="4" t="s">
        <v>67</v>
      </c>
      <c r="B203" s="4" t="s">
        <v>68</v>
      </c>
      <c r="C203" s="5">
        <v>3900</v>
      </c>
      <c r="D203" s="4" t="s">
        <v>8</v>
      </c>
      <c r="E203" s="10">
        <f t="shared" si="51"/>
        <v>2273.1944705882356</v>
      </c>
      <c r="F203" s="1">
        <f t="shared" si="52"/>
        <v>1500</v>
      </c>
      <c r="G203" s="1" t="e">
        <f t="shared" si="53"/>
        <v>#N/A</v>
      </c>
      <c r="H203" s="1">
        <f t="shared" si="54"/>
        <v>193221.53000000003</v>
      </c>
      <c r="I203">
        <f t="shared" si="55"/>
        <v>187143.88</v>
      </c>
      <c r="J203">
        <f t="shared" si="56"/>
        <v>0</v>
      </c>
      <c r="K203">
        <f t="shared" si="57"/>
        <v>85</v>
      </c>
      <c r="L203">
        <f t="shared" si="58"/>
        <v>22</v>
      </c>
      <c r="M203">
        <f t="shared" si="59"/>
        <v>0</v>
      </c>
      <c r="N203" t="str">
        <f t="shared" si="60"/>
        <v>Alice Mutton</v>
      </c>
      <c r="O203" t="str">
        <f t="shared" si="61"/>
        <v>Alice Mutton</v>
      </c>
      <c r="P203" t="str">
        <f t="shared" si="62"/>
        <v>no</v>
      </c>
      <c r="Q203" t="e">
        <f t="shared" si="63"/>
        <v>#N/A</v>
      </c>
      <c r="R203" t="str">
        <f t="shared" si="64"/>
        <v>Alice Mutton</v>
      </c>
      <c r="S203">
        <f t="shared" si="65"/>
        <v>-3900</v>
      </c>
      <c r="V203">
        <f t="shared" si="66"/>
        <v>2511.646004880889</v>
      </c>
      <c r="W203">
        <f t="shared" si="67"/>
        <v>6308365.6538341297</v>
      </c>
    </row>
    <row r="204" spans="1:23" x14ac:dyDescent="0.2">
      <c r="A204" s="2" t="s">
        <v>67</v>
      </c>
      <c r="B204" s="2" t="s">
        <v>68</v>
      </c>
      <c r="C204" s="3">
        <v>6000.15</v>
      </c>
      <c r="D204" s="2" t="s">
        <v>9</v>
      </c>
      <c r="E204" s="10">
        <f t="shared" si="51"/>
        <v>2253.8277380952386</v>
      </c>
      <c r="F204" s="1">
        <f t="shared" si="52"/>
        <v>1487.2049999999999</v>
      </c>
      <c r="G204" s="1" t="e">
        <f t="shared" si="53"/>
        <v>#N/A</v>
      </c>
      <c r="H204" s="1">
        <f t="shared" si="54"/>
        <v>189321.53000000003</v>
      </c>
      <c r="I204">
        <f t="shared" si="55"/>
        <v>183243.88</v>
      </c>
      <c r="J204">
        <f t="shared" si="56"/>
        <v>0</v>
      </c>
      <c r="K204">
        <f t="shared" si="57"/>
        <v>84</v>
      </c>
      <c r="L204">
        <f t="shared" si="58"/>
        <v>22</v>
      </c>
      <c r="M204">
        <f t="shared" si="59"/>
        <v>0</v>
      </c>
      <c r="N204" t="str">
        <f t="shared" si="60"/>
        <v>Alice Mutton</v>
      </c>
      <c r="O204" t="str">
        <f t="shared" si="61"/>
        <v>Alice Mutton</v>
      </c>
      <c r="P204" t="str">
        <f t="shared" si="62"/>
        <v>no</v>
      </c>
      <c r="Q204" t="e">
        <f t="shared" si="63"/>
        <v>#N/A</v>
      </c>
      <c r="R204" t="str">
        <f t="shared" si="64"/>
        <v>Alice Mutton</v>
      </c>
      <c r="S204">
        <f t="shared" si="65"/>
        <v>-6000.15</v>
      </c>
      <c r="V204">
        <f t="shared" si="66"/>
        <v>2520.2349626805635</v>
      </c>
      <c r="W204">
        <f t="shared" si="67"/>
        <v>6351584.2671175003</v>
      </c>
    </row>
    <row r="205" spans="1:23" x14ac:dyDescent="0.2">
      <c r="A205" s="4" t="s">
        <v>67</v>
      </c>
      <c r="B205" s="4" t="s">
        <v>69</v>
      </c>
      <c r="C205" s="5">
        <v>1396.8</v>
      </c>
      <c r="D205" s="4" t="s">
        <v>6</v>
      </c>
      <c r="E205" s="10">
        <f t="shared" si="51"/>
        <v>2208.6913253012053</v>
      </c>
      <c r="F205" s="1">
        <f t="shared" si="52"/>
        <v>1474.41</v>
      </c>
      <c r="G205" s="1" t="e">
        <f t="shared" si="53"/>
        <v>#N/A</v>
      </c>
      <c r="H205" s="1">
        <f t="shared" si="54"/>
        <v>183321.38000000003</v>
      </c>
      <c r="I205">
        <f t="shared" si="55"/>
        <v>177243.72999999998</v>
      </c>
      <c r="J205">
        <f t="shared" si="56"/>
        <v>0</v>
      </c>
      <c r="K205">
        <f t="shared" si="57"/>
        <v>83</v>
      </c>
      <c r="L205">
        <f t="shared" si="58"/>
        <v>22</v>
      </c>
      <c r="M205">
        <f t="shared" si="59"/>
        <v>0</v>
      </c>
      <c r="N205" t="str">
        <f t="shared" si="60"/>
        <v>Alice Mutton</v>
      </c>
      <c r="O205" t="str">
        <f t="shared" si="61"/>
        <v>Mishi Kobe Niku</v>
      </c>
      <c r="P205" t="str">
        <f t="shared" si="62"/>
        <v>yes</v>
      </c>
      <c r="Q205" t="e">
        <f t="shared" si="63"/>
        <v>#N/A</v>
      </c>
      <c r="R205" t="str">
        <f t="shared" si="64"/>
        <v>Alice Mutton</v>
      </c>
      <c r="S205">
        <f t="shared" si="65"/>
        <v>-1396.8</v>
      </c>
      <c r="V205">
        <f t="shared" si="66"/>
        <v>2501.3949178282096</v>
      </c>
      <c r="W205">
        <f t="shared" si="67"/>
        <v>6256976.534936795</v>
      </c>
    </row>
    <row r="206" spans="1:23" x14ac:dyDescent="0.2">
      <c r="A206" s="2" t="s">
        <v>67</v>
      </c>
      <c r="B206" s="2" t="s">
        <v>69</v>
      </c>
      <c r="C206" s="3">
        <v>1319.2</v>
      </c>
      <c r="D206" s="2" t="s">
        <v>7</v>
      </c>
      <c r="E206" s="10">
        <f t="shared" si="51"/>
        <v>2218.5924390243908</v>
      </c>
      <c r="F206" s="1">
        <f t="shared" si="52"/>
        <v>1487.2049999999999</v>
      </c>
      <c r="G206" s="1" t="e">
        <f t="shared" si="53"/>
        <v>#N/A</v>
      </c>
      <c r="H206" s="1">
        <f t="shared" si="54"/>
        <v>181924.58000000005</v>
      </c>
      <c r="I206">
        <f t="shared" si="55"/>
        <v>175846.93</v>
      </c>
      <c r="J206">
        <f t="shared" si="56"/>
        <v>0</v>
      </c>
      <c r="K206">
        <f t="shared" si="57"/>
        <v>82</v>
      </c>
      <c r="L206">
        <f t="shared" si="58"/>
        <v>22</v>
      </c>
      <c r="M206">
        <f t="shared" si="59"/>
        <v>0</v>
      </c>
      <c r="N206" t="str">
        <f t="shared" si="60"/>
        <v>Mishi Kobe Niku</v>
      </c>
      <c r="O206" t="str">
        <f t="shared" si="61"/>
        <v>Mishi Kobe Niku</v>
      </c>
      <c r="P206" t="str">
        <f t="shared" si="62"/>
        <v>no</v>
      </c>
      <c r="Q206" t="e">
        <f t="shared" si="63"/>
        <v>#N/A</v>
      </c>
      <c r="R206" t="str">
        <f t="shared" si="64"/>
        <v>Mishi Kobe Niku</v>
      </c>
      <c r="S206">
        <f t="shared" si="65"/>
        <v>-1319.2</v>
      </c>
      <c r="V206">
        <f t="shared" si="66"/>
        <v>2514.9839892990635</v>
      </c>
      <c r="W206">
        <f t="shared" si="67"/>
        <v>6325144.4664306324</v>
      </c>
    </row>
    <row r="207" spans="1:23" x14ac:dyDescent="0.2">
      <c r="A207" s="4" t="s">
        <v>67</v>
      </c>
      <c r="B207" s="4" t="s">
        <v>69</v>
      </c>
      <c r="C207" s="5">
        <v>4219.5</v>
      </c>
      <c r="D207" s="4" t="s">
        <v>9</v>
      </c>
      <c r="E207" s="10">
        <f t="shared" si="51"/>
        <v>2229.6960493827164</v>
      </c>
      <c r="F207" s="1">
        <f t="shared" si="52"/>
        <v>1500</v>
      </c>
      <c r="G207" s="1" t="e">
        <f t="shared" si="53"/>
        <v>#N/A</v>
      </c>
      <c r="H207" s="1">
        <f t="shared" si="54"/>
        <v>180605.38000000003</v>
      </c>
      <c r="I207">
        <f t="shared" si="55"/>
        <v>174527.72999999998</v>
      </c>
      <c r="J207">
        <f t="shared" si="56"/>
        <v>0</v>
      </c>
      <c r="K207">
        <f t="shared" si="57"/>
        <v>81</v>
      </c>
      <c r="L207">
        <f t="shared" si="58"/>
        <v>21</v>
      </c>
      <c r="M207">
        <f t="shared" si="59"/>
        <v>0</v>
      </c>
      <c r="N207" t="str">
        <f t="shared" si="60"/>
        <v>Mishi Kobe Niku</v>
      </c>
      <c r="O207" t="str">
        <f t="shared" si="61"/>
        <v>Mishi Kobe Niku</v>
      </c>
      <c r="P207" t="str">
        <f t="shared" si="62"/>
        <v>no</v>
      </c>
      <c r="Q207" t="e">
        <f t="shared" si="63"/>
        <v>#N/A</v>
      </c>
      <c r="R207" t="str">
        <f t="shared" si="64"/>
        <v>Mishi Kobe Niku</v>
      </c>
      <c r="S207">
        <f t="shared" si="65"/>
        <v>-4219.5</v>
      </c>
      <c r="V207">
        <f t="shared" si="66"/>
        <v>2528.4625518988332</v>
      </c>
      <c r="W207">
        <f t="shared" si="67"/>
        <v>6393122.8763547596</v>
      </c>
    </row>
    <row r="208" spans="1:23" x14ac:dyDescent="0.2">
      <c r="A208" s="2" t="s">
        <v>67</v>
      </c>
      <c r="B208" s="2" t="s">
        <v>70</v>
      </c>
      <c r="C208" s="3">
        <v>5710.08</v>
      </c>
      <c r="D208" s="2" t="s">
        <v>6</v>
      </c>
      <c r="E208" s="10">
        <f t="shared" si="51"/>
        <v>2204.8235000000004</v>
      </c>
      <c r="F208" s="1">
        <f t="shared" si="52"/>
        <v>1487.2049999999999</v>
      </c>
      <c r="G208" s="1" t="e">
        <f t="shared" si="53"/>
        <v>#N/A</v>
      </c>
      <c r="H208" s="1">
        <f t="shared" si="54"/>
        <v>176385.88000000003</v>
      </c>
      <c r="I208">
        <f t="shared" si="55"/>
        <v>170308.22999999998</v>
      </c>
      <c r="J208">
        <f t="shared" si="56"/>
        <v>0</v>
      </c>
      <c r="K208">
        <f t="shared" si="57"/>
        <v>80</v>
      </c>
      <c r="L208">
        <f t="shared" si="58"/>
        <v>21</v>
      </c>
      <c r="M208">
        <f t="shared" si="59"/>
        <v>0</v>
      </c>
      <c r="N208" t="str">
        <f t="shared" si="60"/>
        <v>Mishi Kobe Niku</v>
      </c>
      <c r="O208" t="str">
        <f t="shared" si="61"/>
        <v>Pâté chinois</v>
      </c>
      <c r="P208" t="str">
        <f t="shared" si="62"/>
        <v>yes</v>
      </c>
      <c r="Q208" t="e">
        <f t="shared" si="63"/>
        <v>#N/A</v>
      </c>
      <c r="R208" t="str">
        <f t="shared" si="64"/>
        <v>Mishi Kobe Niku</v>
      </c>
      <c r="S208">
        <f t="shared" si="65"/>
        <v>-5710.08</v>
      </c>
      <c r="V208">
        <f t="shared" si="66"/>
        <v>2534.3493783558624</v>
      </c>
      <c r="W208">
        <f t="shared" si="67"/>
        <v>6422926.7715727463</v>
      </c>
    </row>
    <row r="209" spans="1:23" x14ac:dyDescent="0.2">
      <c r="A209" s="4" t="s">
        <v>67</v>
      </c>
      <c r="B209" s="4" t="s">
        <v>70</v>
      </c>
      <c r="C209" s="5">
        <v>1316.4</v>
      </c>
      <c r="D209" s="4" t="s">
        <v>7</v>
      </c>
      <c r="E209" s="10">
        <f t="shared" si="51"/>
        <v>2160.4531645569623</v>
      </c>
      <c r="F209" s="1">
        <f t="shared" si="52"/>
        <v>1474.41</v>
      </c>
      <c r="G209" s="1" t="e">
        <f t="shared" si="53"/>
        <v>#N/A</v>
      </c>
      <c r="H209" s="1">
        <f t="shared" si="54"/>
        <v>170675.80000000002</v>
      </c>
      <c r="I209">
        <f t="shared" si="55"/>
        <v>164598.15</v>
      </c>
      <c r="J209">
        <f t="shared" si="56"/>
        <v>0</v>
      </c>
      <c r="K209">
        <f t="shared" si="57"/>
        <v>79</v>
      </c>
      <c r="L209">
        <f t="shared" si="58"/>
        <v>21</v>
      </c>
      <c r="M209">
        <f t="shared" si="59"/>
        <v>0</v>
      </c>
      <c r="N209" t="str">
        <f t="shared" si="60"/>
        <v>Pâté chinois</v>
      </c>
      <c r="O209" t="str">
        <f t="shared" si="61"/>
        <v>Pâté chinois</v>
      </c>
      <c r="P209" t="str">
        <f t="shared" si="62"/>
        <v>no</v>
      </c>
      <c r="Q209" t="e">
        <f t="shared" si="63"/>
        <v>#N/A</v>
      </c>
      <c r="R209" t="str">
        <f t="shared" si="64"/>
        <v>Pâté chinois</v>
      </c>
      <c r="S209">
        <f t="shared" si="65"/>
        <v>-1316.4</v>
      </c>
      <c r="V209">
        <f t="shared" si="66"/>
        <v>2519.2720195947018</v>
      </c>
      <c r="W209">
        <f t="shared" si="67"/>
        <v>6346731.5087127676</v>
      </c>
    </row>
    <row r="210" spans="1:23" x14ac:dyDescent="0.2">
      <c r="A210" s="2" t="s">
        <v>67</v>
      </c>
      <c r="B210" s="2" t="s">
        <v>70</v>
      </c>
      <c r="C210" s="3">
        <v>864</v>
      </c>
      <c r="D210" s="2" t="s">
        <v>8</v>
      </c>
      <c r="E210" s="10">
        <f t="shared" si="51"/>
        <v>2171.2743589743591</v>
      </c>
      <c r="F210" s="1">
        <f t="shared" si="52"/>
        <v>1487.2049999999999</v>
      </c>
      <c r="G210" s="1" t="e">
        <f t="shared" si="53"/>
        <v>#N/A</v>
      </c>
      <c r="H210" s="1">
        <f t="shared" si="54"/>
        <v>169359.40000000002</v>
      </c>
      <c r="I210">
        <f t="shared" si="55"/>
        <v>163281.74999999997</v>
      </c>
      <c r="J210">
        <f t="shared" si="56"/>
        <v>0</v>
      </c>
      <c r="K210">
        <f t="shared" si="57"/>
        <v>78</v>
      </c>
      <c r="L210">
        <f t="shared" si="58"/>
        <v>20</v>
      </c>
      <c r="M210">
        <f t="shared" si="59"/>
        <v>0</v>
      </c>
      <c r="N210" t="str">
        <f t="shared" si="60"/>
        <v>Pâté chinois</v>
      </c>
      <c r="O210" t="str">
        <f t="shared" si="61"/>
        <v>Pâté chinois</v>
      </c>
      <c r="P210" t="str">
        <f t="shared" si="62"/>
        <v>no</v>
      </c>
      <c r="Q210" t="e">
        <f t="shared" si="63"/>
        <v>#N/A</v>
      </c>
      <c r="R210" t="str">
        <f t="shared" si="64"/>
        <v>Pâté chinois</v>
      </c>
      <c r="S210">
        <f t="shared" si="65"/>
        <v>-864</v>
      </c>
      <c r="V210">
        <f t="shared" si="66"/>
        <v>2533.5447696355523</v>
      </c>
      <c r="W210">
        <f t="shared" si="67"/>
        <v>6418849.0997476643</v>
      </c>
    </row>
    <row r="211" spans="1:23" x14ac:dyDescent="0.2">
      <c r="A211" s="4" t="s">
        <v>67</v>
      </c>
      <c r="B211" s="4" t="s">
        <v>70</v>
      </c>
      <c r="C211" s="5">
        <v>936</v>
      </c>
      <c r="D211" s="4" t="s">
        <v>9</v>
      </c>
      <c r="E211" s="10">
        <f t="shared" si="51"/>
        <v>2188.2519480519481</v>
      </c>
      <c r="F211" s="1">
        <f t="shared" si="52"/>
        <v>1500</v>
      </c>
      <c r="G211" s="1" t="e">
        <f t="shared" si="53"/>
        <v>#N/A</v>
      </c>
      <c r="H211" s="1">
        <f t="shared" si="54"/>
        <v>168495.40000000002</v>
      </c>
      <c r="I211">
        <f t="shared" si="55"/>
        <v>162417.74999999997</v>
      </c>
      <c r="J211">
        <f t="shared" si="56"/>
        <v>0</v>
      </c>
      <c r="K211">
        <f t="shared" si="57"/>
        <v>77</v>
      </c>
      <c r="L211">
        <f t="shared" si="58"/>
        <v>20</v>
      </c>
      <c r="M211">
        <f t="shared" si="59"/>
        <v>0</v>
      </c>
      <c r="N211" t="str">
        <f t="shared" si="60"/>
        <v>Pâté chinois</v>
      </c>
      <c r="O211" t="str">
        <f t="shared" si="61"/>
        <v>Pâté chinois</v>
      </c>
      <c r="P211" t="str">
        <f t="shared" si="62"/>
        <v>no</v>
      </c>
      <c r="Q211" t="e">
        <f t="shared" si="63"/>
        <v>#N/A</v>
      </c>
      <c r="R211" t="str">
        <f t="shared" si="64"/>
        <v>Pâté chinois</v>
      </c>
      <c r="S211">
        <f t="shared" si="65"/>
        <v>-936</v>
      </c>
      <c r="V211">
        <f t="shared" si="66"/>
        <v>2545.5310194453614</v>
      </c>
      <c r="W211">
        <f t="shared" si="67"/>
        <v>6479728.1709585413</v>
      </c>
    </row>
    <row r="212" spans="1:23" x14ac:dyDescent="0.2">
      <c r="A212" s="2" t="s">
        <v>67</v>
      </c>
      <c r="B212" s="2" t="s">
        <v>71</v>
      </c>
      <c r="C212" s="3">
        <v>5154.8500000000004</v>
      </c>
      <c r="D212" s="2" t="s">
        <v>6</v>
      </c>
      <c r="E212" s="10">
        <f t="shared" si="51"/>
        <v>2204.7289473684209</v>
      </c>
      <c r="F212" s="1">
        <f t="shared" si="52"/>
        <v>1500.3</v>
      </c>
      <c r="G212" s="1" t="e">
        <f t="shared" si="53"/>
        <v>#N/A</v>
      </c>
      <c r="H212" s="1">
        <f t="shared" si="54"/>
        <v>167559.4</v>
      </c>
      <c r="I212">
        <f t="shared" si="55"/>
        <v>161481.74999999997</v>
      </c>
      <c r="J212">
        <f t="shared" si="56"/>
        <v>0</v>
      </c>
      <c r="K212">
        <f t="shared" si="57"/>
        <v>76</v>
      </c>
      <c r="L212">
        <f t="shared" si="58"/>
        <v>20</v>
      </c>
      <c r="M212">
        <f t="shared" si="59"/>
        <v>0</v>
      </c>
      <c r="N212" t="str">
        <f t="shared" si="60"/>
        <v>Pâté chinois</v>
      </c>
      <c r="O212" t="str">
        <f t="shared" si="61"/>
        <v>Perth Pasties</v>
      </c>
      <c r="P212" t="str">
        <f t="shared" si="62"/>
        <v>yes</v>
      </c>
      <c r="Q212" t="e">
        <f t="shared" si="63"/>
        <v>#N/A</v>
      </c>
      <c r="R212" t="str">
        <f t="shared" si="64"/>
        <v>Pâté chinois</v>
      </c>
      <c r="S212">
        <f t="shared" si="65"/>
        <v>-5154.8500000000004</v>
      </c>
      <c r="V212">
        <f t="shared" si="66"/>
        <v>2558.140517281407</v>
      </c>
      <c r="W212">
        <f t="shared" si="67"/>
        <v>6544082.9061567858</v>
      </c>
    </row>
    <row r="213" spans="1:23" x14ac:dyDescent="0.2">
      <c r="A213" s="4" t="s">
        <v>67</v>
      </c>
      <c r="B213" s="4" t="s">
        <v>71</v>
      </c>
      <c r="C213" s="5">
        <v>2099.1999999999998</v>
      </c>
      <c r="D213" s="4" t="s">
        <v>7</v>
      </c>
      <c r="E213" s="10">
        <f t="shared" si="51"/>
        <v>2165.3939999999993</v>
      </c>
      <c r="F213" s="1">
        <f t="shared" si="52"/>
        <v>1500</v>
      </c>
      <c r="G213" s="1" t="e">
        <f t="shared" si="53"/>
        <v>#N/A</v>
      </c>
      <c r="H213" s="1">
        <f t="shared" si="54"/>
        <v>162404.54999999996</v>
      </c>
      <c r="I213">
        <f t="shared" si="55"/>
        <v>156326.89999999997</v>
      </c>
      <c r="J213">
        <f t="shared" si="56"/>
        <v>0</v>
      </c>
      <c r="K213">
        <f t="shared" si="57"/>
        <v>75</v>
      </c>
      <c r="L213">
        <f t="shared" si="58"/>
        <v>20</v>
      </c>
      <c r="M213">
        <f t="shared" si="59"/>
        <v>0</v>
      </c>
      <c r="N213" t="str">
        <f t="shared" si="60"/>
        <v>Perth Pasties</v>
      </c>
      <c r="O213" t="str">
        <f t="shared" si="61"/>
        <v>Perth Pasties</v>
      </c>
      <c r="P213" t="str">
        <f t="shared" si="62"/>
        <v>no</v>
      </c>
      <c r="Q213" t="e">
        <f t="shared" si="63"/>
        <v>#N/A</v>
      </c>
      <c r="R213" t="str">
        <f t="shared" si="64"/>
        <v>Perth Pasties</v>
      </c>
      <c r="S213">
        <f t="shared" si="65"/>
        <v>-2099.1999999999998</v>
      </c>
      <c r="V213">
        <f t="shared" si="66"/>
        <v>2552.2043904212169</v>
      </c>
      <c r="W213">
        <f t="shared" si="67"/>
        <v>6513747.2504853355</v>
      </c>
    </row>
    <row r="214" spans="1:23" x14ac:dyDescent="0.2">
      <c r="A214" s="2" t="s">
        <v>67</v>
      </c>
      <c r="B214" s="2" t="s">
        <v>71</v>
      </c>
      <c r="C214" s="3">
        <v>1500.6</v>
      </c>
      <c r="D214" s="2" t="s">
        <v>8</v>
      </c>
      <c r="E214" s="10">
        <f t="shared" si="51"/>
        <v>2166.288513513513</v>
      </c>
      <c r="F214" s="1">
        <f t="shared" si="52"/>
        <v>1487.2049999999999</v>
      </c>
      <c r="G214" s="1" t="e">
        <f t="shared" si="53"/>
        <v>#N/A</v>
      </c>
      <c r="H214" s="1">
        <f t="shared" si="54"/>
        <v>160305.34999999995</v>
      </c>
      <c r="I214">
        <f t="shared" si="55"/>
        <v>154227.69999999995</v>
      </c>
      <c r="J214">
        <f t="shared" si="56"/>
        <v>0</v>
      </c>
      <c r="K214">
        <f t="shared" si="57"/>
        <v>74</v>
      </c>
      <c r="L214">
        <f t="shared" si="58"/>
        <v>19</v>
      </c>
      <c r="M214">
        <f t="shared" si="59"/>
        <v>0</v>
      </c>
      <c r="N214" t="str">
        <f t="shared" si="60"/>
        <v>Perth Pasties</v>
      </c>
      <c r="O214" t="str">
        <f t="shared" si="61"/>
        <v>Perth Pasties</v>
      </c>
      <c r="P214" t="str">
        <f t="shared" si="62"/>
        <v>no</v>
      </c>
      <c r="Q214" t="e">
        <f t="shared" si="63"/>
        <v>#N/A</v>
      </c>
      <c r="R214" t="str">
        <f t="shared" si="64"/>
        <v>Perth Pasties</v>
      </c>
      <c r="S214">
        <f t="shared" si="65"/>
        <v>-1500.6</v>
      </c>
      <c r="V214">
        <f t="shared" si="66"/>
        <v>2569.379467964287</v>
      </c>
      <c r="W214">
        <f t="shared" si="67"/>
        <v>6601710.8503964413</v>
      </c>
    </row>
    <row r="215" spans="1:23" x14ac:dyDescent="0.2">
      <c r="A215" s="4" t="s">
        <v>67</v>
      </c>
      <c r="B215" s="4" t="s">
        <v>71</v>
      </c>
      <c r="C215" s="5">
        <v>4029.48</v>
      </c>
      <c r="D215" s="4" t="s">
        <v>9</v>
      </c>
      <c r="E215" s="10">
        <f t="shared" si="51"/>
        <v>2175.4075342465744</v>
      </c>
      <c r="F215" s="1">
        <f t="shared" si="52"/>
        <v>1474.41</v>
      </c>
      <c r="G215" s="1" t="e">
        <f t="shared" si="53"/>
        <v>#N/A</v>
      </c>
      <c r="H215" s="1">
        <f t="shared" si="54"/>
        <v>158804.74999999994</v>
      </c>
      <c r="I215">
        <f t="shared" si="55"/>
        <v>152727.09999999998</v>
      </c>
      <c r="J215">
        <f t="shared" si="56"/>
        <v>0</v>
      </c>
      <c r="K215">
        <f t="shared" si="57"/>
        <v>73</v>
      </c>
      <c r="L215">
        <f t="shared" si="58"/>
        <v>19</v>
      </c>
      <c r="M215">
        <f t="shared" si="59"/>
        <v>0</v>
      </c>
      <c r="N215" t="str">
        <f t="shared" si="60"/>
        <v>Perth Pasties</v>
      </c>
      <c r="O215" t="str">
        <f t="shared" si="61"/>
        <v>Perth Pasties</v>
      </c>
      <c r="P215" t="str">
        <f t="shared" si="62"/>
        <v>no</v>
      </c>
      <c r="Q215" t="e">
        <f t="shared" si="63"/>
        <v>#N/A</v>
      </c>
      <c r="R215" t="str">
        <f t="shared" si="64"/>
        <v>Perth Pasties</v>
      </c>
      <c r="S215">
        <f t="shared" si="65"/>
        <v>-4029.48</v>
      </c>
      <c r="V215">
        <f t="shared" si="66"/>
        <v>2585.7284586189112</v>
      </c>
      <c r="W215">
        <f t="shared" si="67"/>
        <v>6685991.6617117301</v>
      </c>
    </row>
    <row r="216" spans="1:23" x14ac:dyDescent="0.2">
      <c r="A216" s="2" t="s">
        <v>67</v>
      </c>
      <c r="B216" s="2" t="s">
        <v>72</v>
      </c>
      <c r="C216" s="3">
        <v>5702.4</v>
      </c>
      <c r="D216" s="2" t="s">
        <v>6</v>
      </c>
      <c r="E216" s="10">
        <f t="shared" si="51"/>
        <v>2149.6565277777772</v>
      </c>
      <c r="F216" s="1">
        <f t="shared" si="52"/>
        <v>1443.165</v>
      </c>
      <c r="G216" s="1" t="e">
        <f t="shared" si="53"/>
        <v>#N/A</v>
      </c>
      <c r="H216" s="1">
        <f t="shared" si="54"/>
        <v>154775.26999999996</v>
      </c>
      <c r="I216">
        <f t="shared" si="55"/>
        <v>148697.62</v>
      </c>
      <c r="J216">
        <f t="shared" si="56"/>
        <v>0</v>
      </c>
      <c r="K216">
        <f t="shared" si="57"/>
        <v>72</v>
      </c>
      <c r="L216">
        <f t="shared" si="58"/>
        <v>19</v>
      </c>
      <c r="M216">
        <f t="shared" si="59"/>
        <v>0</v>
      </c>
      <c r="N216" t="str">
        <f t="shared" si="60"/>
        <v>Perth Pasties</v>
      </c>
      <c r="O216" t="str">
        <f t="shared" si="61"/>
        <v>Thüringer Rostbratwurst</v>
      </c>
      <c r="P216" t="str">
        <f t="shared" si="62"/>
        <v>yes</v>
      </c>
      <c r="Q216" t="e">
        <f t="shared" si="63"/>
        <v>#N/A</v>
      </c>
      <c r="R216" t="str">
        <f t="shared" si="64"/>
        <v>Perth Pasties</v>
      </c>
      <c r="S216">
        <f t="shared" si="65"/>
        <v>-5702.4</v>
      </c>
      <c r="V216">
        <f t="shared" si="66"/>
        <v>2594.3101801095199</v>
      </c>
      <c r="W216">
        <f t="shared" si="67"/>
        <v>6730445.3106198898</v>
      </c>
    </row>
    <row r="217" spans="1:23" x14ac:dyDescent="0.2">
      <c r="A217" s="4" t="s">
        <v>67</v>
      </c>
      <c r="B217" s="4" t="s">
        <v>72</v>
      </c>
      <c r="C217" s="5">
        <v>4456.4399999999996</v>
      </c>
      <c r="D217" s="4" t="s">
        <v>7</v>
      </c>
      <c r="E217" s="10">
        <f t="shared" si="51"/>
        <v>2099.6178873239433</v>
      </c>
      <c r="F217" s="1">
        <f t="shared" si="52"/>
        <v>1411.92</v>
      </c>
      <c r="G217" s="1" t="e">
        <f t="shared" si="53"/>
        <v>#N/A</v>
      </c>
      <c r="H217" s="1">
        <f t="shared" si="54"/>
        <v>149072.86999999997</v>
      </c>
      <c r="I217">
        <f t="shared" si="55"/>
        <v>142995.22</v>
      </c>
      <c r="J217">
        <f t="shared" si="56"/>
        <v>0</v>
      </c>
      <c r="K217">
        <f t="shared" si="57"/>
        <v>71</v>
      </c>
      <c r="L217">
        <f t="shared" si="58"/>
        <v>19</v>
      </c>
      <c r="M217">
        <f t="shared" si="59"/>
        <v>0</v>
      </c>
      <c r="N217" t="str">
        <f t="shared" si="60"/>
        <v>Thüringer Rostbratwurst</v>
      </c>
      <c r="O217" t="str">
        <f t="shared" si="61"/>
        <v>Thüringer Rostbratwurst</v>
      </c>
      <c r="P217" t="str">
        <f t="shared" si="62"/>
        <v>no</v>
      </c>
      <c r="Q217" t="e">
        <f t="shared" si="63"/>
        <v>#N/A</v>
      </c>
      <c r="R217" t="str">
        <f t="shared" si="64"/>
        <v>Thüringer Rostbratwurst</v>
      </c>
      <c r="S217">
        <f t="shared" si="65"/>
        <v>-4456.4399999999996</v>
      </c>
      <c r="V217">
        <f t="shared" si="66"/>
        <v>2577.782379531895</v>
      </c>
      <c r="W217">
        <f t="shared" si="67"/>
        <v>6644961.9962251177</v>
      </c>
    </row>
    <row r="218" spans="1:23" x14ac:dyDescent="0.2">
      <c r="A218" s="2" t="s">
        <v>67</v>
      </c>
      <c r="B218" s="2" t="s">
        <v>72</v>
      </c>
      <c r="C218" s="3">
        <v>8912.8799999999992</v>
      </c>
      <c r="D218" s="2" t="s">
        <v>8</v>
      </c>
      <c r="E218" s="10">
        <f t="shared" si="51"/>
        <v>2065.9489999999996</v>
      </c>
      <c r="F218" s="1">
        <f t="shared" si="52"/>
        <v>1402.91</v>
      </c>
      <c r="G218" s="1" t="e">
        <f t="shared" si="53"/>
        <v>#N/A</v>
      </c>
      <c r="H218" s="1">
        <f t="shared" si="54"/>
        <v>144616.42999999996</v>
      </c>
      <c r="I218">
        <f t="shared" si="55"/>
        <v>138538.77999999997</v>
      </c>
      <c r="J218">
        <f t="shared" si="56"/>
        <v>0</v>
      </c>
      <c r="K218">
        <f t="shared" si="57"/>
        <v>70</v>
      </c>
      <c r="L218">
        <f t="shared" si="58"/>
        <v>18</v>
      </c>
      <c r="M218">
        <f t="shared" si="59"/>
        <v>0</v>
      </c>
      <c r="N218" t="str">
        <f t="shared" si="60"/>
        <v>Thüringer Rostbratwurst</v>
      </c>
      <c r="O218" t="str">
        <f t="shared" si="61"/>
        <v>Thüringer Rostbratwurst</v>
      </c>
      <c r="P218" t="str">
        <f t="shared" si="62"/>
        <v>no</v>
      </c>
      <c r="Q218" t="e">
        <f t="shared" si="63"/>
        <v>#N/A</v>
      </c>
      <c r="R218" t="str">
        <f t="shared" si="64"/>
        <v>Thüringer Rostbratwurst</v>
      </c>
      <c r="S218">
        <f t="shared" si="65"/>
        <v>-8912.8799999999992</v>
      </c>
      <c r="V218">
        <f t="shared" si="66"/>
        <v>2580.5822700729223</v>
      </c>
      <c r="W218">
        <f t="shared" si="67"/>
        <v>6659404.8526147157</v>
      </c>
    </row>
    <row r="219" spans="1:23" x14ac:dyDescent="0.2">
      <c r="A219" s="4" t="s">
        <v>67</v>
      </c>
      <c r="B219" s="4" t="s">
        <v>72</v>
      </c>
      <c r="C219" s="5">
        <v>14037.79</v>
      </c>
      <c r="D219" s="4" t="s">
        <v>9</v>
      </c>
      <c r="E219" s="10">
        <f t="shared" si="51"/>
        <v>1966.7181159420284</v>
      </c>
      <c r="F219" s="1">
        <f t="shared" si="52"/>
        <v>1393.9</v>
      </c>
      <c r="G219" s="1" t="e">
        <f t="shared" si="53"/>
        <v>#N/A</v>
      </c>
      <c r="H219" s="1">
        <f t="shared" si="54"/>
        <v>135703.54999999996</v>
      </c>
      <c r="I219">
        <f t="shared" si="55"/>
        <v>129625.9</v>
      </c>
      <c r="J219">
        <f t="shared" si="56"/>
        <v>0</v>
      </c>
      <c r="K219">
        <f t="shared" si="57"/>
        <v>69</v>
      </c>
      <c r="L219">
        <f t="shared" si="58"/>
        <v>18</v>
      </c>
      <c r="M219">
        <f t="shared" si="59"/>
        <v>0</v>
      </c>
      <c r="N219" t="str">
        <f t="shared" si="60"/>
        <v>Thüringer Rostbratwurst</v>
      </c>
      <c r="O219" t="str">
        <f t="shared" si="61"/>
        <v>Thüringer Rostbratwurst</v>
      </c>
      <c r="P219" t="str">
        <f t="shared" si="62"/>
        <v>no</v>
      </c>
      <c r="Q219" t="e">
        <f t="shared" si="63"/>
        <v>#N/A</v>
      </c>
      <c r="R219" t="str">
        <f t="shared" si="64"/>
        <v>Thüringer Rostbratwurst</v>
      </c>
      <c r="S219">
        <f t="shared" si="65"/>
        <v>-14037.79</v>
      </c>
      <c r="V219">
        <f t="shared" si="66"/>
        <v>2463.0558625122321</v>
      </c>
      <c r="W219">
        <f t="shared" si="67"/>
        <v>6066644.1818558751</v>
      </c>
    </row>
    <row r="220" spans="1:23" x14ac:dyDescent="0.2">
      <c r="A220" s="2" t="s">
        <v>67</v>
      </c>
      <c r="B220" s="2" t="s">
        <v>73</v>
      </c>
      <c r="C220" s="3">
        <v>966.42</v>
      </c>
      <c r="D220" s="2" t="s">
        <v>6</v>
      </c>
      <c r="E220" s="10">
        <f t="shared" si="51"/>
        <v>1789.2023529411763</v>
      </c>
      <c r="F220" s="1">
        <f t="shared" si="52"/>
        <v>1351.0700000000002</v>
      </c>
      <c r="G220" s="1" t="e">
        <f t="shared" si="53"/>
        <v>#N/A</v>
      </c>
      <c r="H220" s="1">
        <f t="shared" si="54"/>
        <v>121665.75999999998</v>
      </c>
      <c r="I220">
        <f t="shared" si="55"/>
        <v>115588.11</v>
      </c>
      <c r="J220">
        <f t="shared" si="56"/>
        <v>0</v>
      </c>
      <c r="K220">
        <f t="shared" si="57"/>
        <v>68</v>
      </c>
      <c r="L220">
        <f t="shared" si="58"/>
        <v>18</v>
      </c>
      <c r="M220">
        <f t="shared" si="59"/>
        <v>0</v>
      </c>
      <c r="N220" t="str">
        <f t="shared" si="60"/>
        <v>Thüringer Rostbratwurst</v>
      </c>
      <c r="O220" t="str">
        <f t="shared" si="61"/>
        <v>Tourtière</v>
      </c>
      <c r="P220" t="str">
        <f t="shared" si="62"/>
        <v>yes</v>
      </c>
      <c r="Q220" t="e">
        <f t="shared" si="63"/>
        <v>#N/A</v>
      </c>
      <c r="R220" t="str">
        <f t="shared" si="64"/>
        <v>Thüringer Rostbratwurst</v>
      </c>
      <c r="S220">
        <f t="shared" si="65"/>
        <v>-966.42</v>
      </c>
      <c r="V220">
        <f t="shared" si="66"/>
        <v>1995.380203274789</v>
      </c>
      <c r="W220">
        <f t="shared" si="67"/>
        <v>3981542.1556209382</v>
      </c>
    </row>
    <row r="221" spans="1:23" x14ac:dyDescent="0.2">
      <c r="A221" s="4" t="s">
        <v>67</v>
      </c>
      <c r="B221" s="4" t="s">
        <v>73</v>
      </c>
      <c r="C221" s="5">
        <v>490.21</v>
      </c>
      <c r="D221" s="4" t="s">
        <v>7</v>
      </c>
      <c r="E221" s="10">
        <f t="shared" si="51"/>
        <v>1801.4826865671641</v>
      </c>
      <c r="F221" s="1">
        <f t="shared" si="52"/>
        <v>1393.9</v>
      </c>
      <c r="G221" s="1" t="e">
        <f t="shared" si="53"/>
        <v>#N/A</v>
      </c>
      <c r="H221" s="1">
        <f t="shared" si="54"/>
        <v>120699.34</v>
      </c>
      <c r="I221">
        <f t="shared" si="55"/>
        <v>114621.69000000002</v>
      </c>
      <c r="J221">
        <f t="shared" si="56"/>
        <v>0</v>
      </c>
      <c r="K221">
        <f t="shared" si="57"/>
        <v>67</v>
      </c>
      <c r="L221">
        <f t="shared" si="58"/>
        <v>18</v>
      </c>
      <c r="M221">
        <f t="shared" si="59"/>
        <v>0</v>
      </c>
      <c r="N221" t="str">
        <f t="shared" si="60"/>
        <v>Tourtière</v>
      </c>
      <c r="O221" t="str">
        <f t="shared" si="61"/>
        <v>Tourtière</v>
      </c>
      <c r="P221" t="str">
        <f t="shared" si="62"/>
        <v>no</v>
      </c>
      <c r="Q221" t="e">
        <f t="shared" si="63"/>
        <v>#N/A</v>
      </c>
      <c r="R221" t="str">
        <f t="shared" si="64"/>
        <v>Tourtière</v>
      </c>
      <c r="S221">
        <f t="shared" si="65"/>
        <v>-490.21</v>
      </c>
      <c r="V221">
        <f t="shared" si="66"/>
        <v>2007.6636445266372</v>
      </c>
      <c r="W221">
        <f t="shared" si="67"/>
        <v>4030713.3095539794</v>
      </c>
    </row>
    <row r="222" spans="1:23" x14ac:dyDescent="0.2">
      <c r="A222" s="2" t="s">
        <v>67</v>
      </c>
      <c r="B222" s="2" t="s">
        <v>73</v>
      </c>
      <c r="C222" s="3">
        <v>666.03</v>
      </c>
      <c r="D222" s="2" t="s">
        <v>8</v>
      </c>
      <c r="E222" s="10">
        <f t="shared" si="51"/>
        <v>1821.3504545454543</v>
      </c>
      <c r="F222" s="1">
        <f t="shared" si="52"/>
        <v>1402.91</v>
      </c>
      <c r="G222" s="1" t="e">
        <f t="shared" si="53"/>
        <v>#N/A</v>
      </c>
      <c r="H222" s="1">
        <f t="shared" si="54"/>
        <v>120209.12999999999</v>
      </c>
      <c r="I222">
        <f t="shared" si="55"/>
        <v>114621.69000000002</v>
      </c>
      <c r="J222">
        <f t="shared" si="56"/>
        <v>0</v>
      </c>
      <c r="K222">
        <f t="shared" si="57"/>
        <v>66</v>
      </c>
      <c r="L222">
        <f t="shared" si="58"/>
        <v>17</v>
      </c>
      <c r="M222">
        <f t="shared" si="59"/>
        <v>0</v>
      </c>
      <c r="N222" t="str">
        <f t="shared" si="60"/>
        <v>Tourtière</v>
      </c>
      <c r="O222" t="str">
        <f t="shared" si="61"/>
        <v>Tourtière</v>
      </c>
      <c r="P222" t="str">
        <f t="shared" si="62"/>
        <v>no</v>
      </c>
      <c r="Q222" t="e">
        <f t="shared" si="63"/>
        <v>#N/A</v>
      </c>
      <c r="R222" t="str">
        <f t="shared" si="64"/>
        <v>Tourtière</v>
      </c>
      <c r="S222">
        <f t="shared" si="65"/>
        <v>-666.03</v>
      </c>
      <c r="V222">
        <f t="shared" si="66"/>
        <v>2016.2683188597878</v>
      </c>
      <c r="W222">
        <f t="shared" si="67"/>
        <v>4065337.9336376749</v>
      </c>
    </row>
    <row r="223" spans="1:23" x14ac:dyDescent="0.2">
      <c r="A223" s="4" t="s">
        <v>67</v>
      </c>
      <c r="B223" s="4" t="s">
        <v>73</v>
      </c>
      <c r="C223" s="5">
        <v>978.93</v>
      </c>
      <c r="D223" s="4" t="s">
        <v>9</v>
      </c>
      <c r="E223" s="10">
        <f t="shared" si="51"/>
        <v>1839.1246153846153</v>
      </c>
      <c r="F223" s="1">
        <f t="shared" si="52"/>
        <v>1411.92</v>
      </c>
      <c r="G223" s="1" t="e">
        <f t="shared" si="53"/>
        <v>#N/A</v>
      </c>
      <c r="H223" s="1">
        <f t="shared" si="54"/>
        <v>119543.09999999999</v>
      </c>
      <c r="I223">
        <f t="shared" si="55"/>
        <v>113955.66000000002</v>
      </c>
      <c r="J223">
        <f t="shared" si="56"/>
        <v>0</v>
      </c>
      <c r="K223">
        <f t="shared" si="57"/>
        <v>65</v>
      </c>
      <c r="L223">
        <f t="shared" si="58"/>
        <v>17</v>
      </c>
      <c r="M223">
        <f t="shared" si="59"/>
        <v>0</v>
      </c>
      <c r="N223" t="str">
        <f t="shared" si="60"/>
        <v>Tourtière</v>
      </c>
      <c r="O223" t="str">
        <f t="shared" si="61"/>
        <v>Tourtière</v>
      </c>
      <c r="P223" t="str">
        <f t="shared" si="62"/>
        <v>no</v>
      </c>
      <c r="Q223" t="e">
        <f t="shared" si="63"/>
        <v>#N/A</v>
      </c>
      <c r="R223" t="str">
        <f t="shared" si="64"/>
        <v>Tourtière</v>
      </c>
      <c r="S223">
        <f t="shared" si="65"/>
        <v>-978.93</v>
      </c>
      <c r="V223">
        <f t="shared" si="66"/>
        <v>2026.5810671625695</v>
      </c>
      <c r="W223">
        <f t="shared" si="67"/>
        <v>4107030.8217817787</v>
      </c>
    </row>
    <row r="224" spans="1:23" x14ac:dyDescent="0.2">
      <c r="A224" s="2" t="s">
        <v>74</v>
      </c>
      <c r="B224" s="2" t="s">
        <v>75</v>
      </c>
      <c r="C224" s="3">
        <v>360</v>
      </c>
      <c r="D224" s="2" t="s">
        <v>6</v>
      </c>
      <c r="E224" s="10">
        <f t="shared" si="51"/>
        <v>1852.5651562499997</v>
      </c>
      <c r="F224" s="1">
        <f t="shared" si="52"/>
        <v>1443.165</v>
      </c>
      <c r="G224" s="1" t="e">
        <f t="shared" si="53"/>
        <v>#N/A</v>
      </c>
      <c r="H224" s="1">
        <f t="shared" si="54"/>
        <v>118564.16999999998</v>
      </c>
      <c r="I224">
        <f t="shared" si="55"/>
        <v>112976.73</v>
      </c>
      <c r="J224">
        <f t="shared" si="56"/>
        <v>0</v>
      </c>
      <c r="K224">
        <f t="shared" si="57"/>
        <v>64</v>
      </c>
      <c r="L224">
        <f t="shared" si="58"/>
        <v>17</v>
      </c>
      <c r="M224">
        <f t="shared" si="59"/>
        <v>0</v>
      </c>
      <c r="N224" t="str">
        <f t="shared" si="60"/>
        <v>Longlife Tofu</v>
      </c>
      <c r="O224" t="str">
        <f t="shared" si="61"/>
        <v>Longlife Tofu</v>
      </c>
      <c r="P224" t="str">
        <f t="shared" si="62"/>
        <v>yes</v>
      </c>
      <c r="Q224" t="e">
        <f t="shared" si="63"/>
        <v>#N/A</v>
      </c>
      <c r="R224" t="str">
        <f t="shared" si="64"/>
        <v>Longlife Tofu</v>
      </c>
      <c r="S224">
        <f t="shared" si="65"/>
        <v>-360</v>
      </c>
      <c r="V224">
        <f t="shared" si="66"/>
        <v>2039.4756800102091</v>
      </c>
      <c r="W224">
        <f t="shared" si="67"/>
        <v>4159461.0493531046</v>
      </c>
    </row>
    <row r="225" spans="1:23" x14ac:dyDescent="0.2">
      <c r="A225" s="4" t="s">
        <v>74</v>
      </c>
      <c r="B225" s="4" t="s">
        <v>75</v>
      </c>
      <c r="C225" s="5">
        <v>128</v>
      </c>
      <c r="D225" s="4" t="s">
        <v>7</v>
      </c>
      <c r="E225" s="10">
        <f t="shared" si="51"/>
        <v>1876.2566666666664</v>
      </c>
      <c r="F225" s="1">
        <f t="shared" si="52"/>
        <v>1474.41</v>
      </c>
      <c r="G225" s="1" t="e">
        <f t="shared" si="53"/>
        <v>#N/A</v>
      </c>
      <c r="H225" s="1">
        <f t="shared" si="54"/>
        <v>118204.16999999998</v>
      </c>
      <c r="I225">
        <f t="shared" si="55"/>
        <v>112976.73</v>
      </c>
      <c r="J225">
        <f t="shared" si="56"/>
        <v>0</v>
      </c>
      <c r="K225">
        <f t="shared" si="57"/>
        <v>63</v>
      </c>
      <c r="L225">
        <f t="shared" si="58"/>
        <v>17</v>
      </c>
      <c r="M225">
        <f t="shared" si="59"/>
        <v>0</v>
      </c>
      <c r="N225" t="str">
        <f t="shared" si="60"/>
        <v>Longlife Tofu</v>
      </c>
      <c r="O225" t="str">
        <f t="shared" si="61"/>
        <v>Longlife Tofu</v>
      </c>
      <c r="P225" t="str">
        <f t="shared" si="62"/>
        <v>no</v>
      </c>
      <c r="Q225" t="e">
        <f t="shared" si="63"/>
        <v>#N/A</v>
      </c>
      <c r="R225" t="str">
        <f t="shared" si="64"/>
        <v>Longlife Tofu</v>
      </c>
      <c r="S225">
        <f t="shared" si="65"/>
        <v>-128</v>
      </c>
      <c r="V225">
        <f t="shared" si="66"/>
        <v>2046.8419162211828</v>
      </c>
      <c r="W225">
        <f t="shared" si="67"/>
        <v>4189561.8300000038</v>
      </c>
    </row>
    <row r="226" spans="1:23" x14ac:dyDescent="0.2">
      <c r="A226" s="2" t="s">
        <v>74</v>
      </c>
      <c r="B226" s="2" t="s">
        <v>75</v>
      </c>
      <c r="C226" s="3">
        <v>400</v>
      </c>
      <c r="D226" s="2" t="s">
        <v>9</v>
      </c>
      <c r="E226" s="10">
        <f t="shared" si="51"/>
        <v>1904.4543548387094</v>
      </c>
      <c r="F226" s="1">
        <f t="shared" si="52"/>
        <v>1487.2049999999999</v>
      </c>
      <c r="G226" s="1" t="e">
        <f t="shared" si="53"/>
        <v>#N/A</v>
      </c>
      <c r="H226" s="1">
        <f t="shared" si="54"/>
        <v>118076.16999999998</v>
      </c>
      <c r="I226">
        <f t="shared" si="55"/>
        <v>112976.73</v>
      </c>
      <c r="J226">
        <f t="shared" si="56"/>
        <v>0</v>
      </c>
      <c r="K226">
        <f t="shared" si="57"/>
        <v>62</v>
      </c>
      <c r="L226">
        <f t="shared" si="58"/>
        <v>16</v>
      </c>
      <c r="M226">
        <f t="shared" si="59"/>
        <v>0</v>
      </c>
      <c r="N226" t="str">
        <f t="shared" si="60"/>
        <v>Longlife Tofu</v>
      </c>
      <c r="O226" t="str">
        <f t="shared" si="61"/>
        <v>Longlife Tofu</v>
      </c>
      <c r="P226" t="str">
        <f t="shared" si="62"/>
        <v>no</v>
      </c>
      <c r="Q226" t="e">
        <f t="shared" si="63"/>
        <v>#N/A</v>
      </c>
      <c r="R226" t="str">
        <f t="shared" si="64"/>
        <v>Longlife Tofu</v>
      </c>
      <c r="S226">
        <f t="shared" si="65"/>
        <v>-400</v>
      </c>
      <c r="V226">
        <f t="shared" si="66"/>
        <v>2051.1078718472172</v>
      </c>
      <c r="W226">
        <f t="shared" si="67"/>
        <v>4207043.5019536205</v>
      </c>
    </row>
    <row r="227" spans="1:23" x14ac:dyDescent="0.2">
      <c r="A227" s="4" t="s">
        <v>74</v>
      </c>
      <c r="B227" s="4" t="s">
        <v>76</v>
      </c>
      <c r="C227" s="5">
        <v>1411.92</v>
      </c>
      <c r="D227" s="4" t="s">
        <v>6</v>
      </c>
      <c r="E227" s="10">
        <f t="shared" si="51"/>
        <v>1929.1175409836062</v>
      </c>
      <c r="F227" s="1">
        <f t="shared" si="52"/>
        <v>1500</v>
      </c>
      <c r="G227" s="1" t="e">
        <f t="shared" si="53"/>
        <v>#N/A</v>
      </c>
      <c r="H227" s="1">
        <f t="shared" si="54"/>
        <v>117676.16999999998</v>
      </c>
      <c r="I227">
        <f t="shared" si="55"/>
        <v>112976.73</v>
      </c>
      <c r="J227">
        <f t="shared" si="56"/>
        <v>0</v>
      </c>
      <c r="K227">
        <f t="shared" si="57"/>
        <v>61</v>
      </c>
      <c r="L227">
        <f t="shared" si="58"/>
        <v>16</v>
      </c>
      <c r="M227">
        <f t="shared" si="59"/>
        <v>0</v>
      </c>
      <c r="N227" t="str">
        <f t="shared" si="60"/>
        <v>Longlife Tofu</v>
      </c>
      <c r="O227" t="str">
        <f t="shared" si="61"/>
        <v>Manjimup Dried Apples</v>
      </c>
      <c r="P227" t="str">
        <f t="shared" si="62"/>
        <v>yes</v>
      </c>
      <c r="Q227" t="e">
        <f t="shared" si="63"/>
        <v>#N/A</v>
      </c>
      <c r="R227" t="str">
        <f t="shared" si="64"/>
        <v>Longlife Tofu</v>
      </c>
      <c r="S227">
        <f t="shared" si="65"/>
        <v>-1411.92</v>
      </c>
      <c r="V227">
        <f t="shared" si="66"/>
        <v>2058.7128303054919</v>
      </c>
      <c r="W227">
        <f t="shared" si="67"/>
        <v>4238298.5176644493</v>
      </c>
    </row>
    <row r="228" spans="1:23" x14ac:dyDescent="0.2">
      <c r="A228" s="2" t="s">
        <v>74</v>
      </c>
      <c r="B228" s="2" t="s">
        <v>76</v>
      </c>
      <c r="C228" s="3">
        <v>8384.6</v>
      </c>
      <c r="D228" s="2" t="s">
        <v>7</v>
      </c>
      <c r="E228" s="10">
        <f t="shared" si="51"/>
        <v>1937.7374999999997</v>
      </c>
      <c r="F228" s="1">
        <f t="shared" si="52"/>
        <v>1502.4</v>
      </c>
      <c r="G228" s="1" t="e">
        <f t="shared" si="53"/>
        <v>#N/A</v>
      </c>
      <c r="H228" s="1">
        <f t="shared" si="54"/>
        <v>116264.24999999999</v>
      </c>
      <c r="I228">
        <f t="shared" si="55"/>
        <v>111564.81</v>
      </c>
      <c r="J228">
        <f t="shared" si="56"/>
        <v>0</v>
      </c>
      <c r="K228">
        <f t="shared" si="57"/>
        <v>60</v>
      </c>
      <c r="L228">
        <f t="shared" si="58"/>
        <v>16</v>
      </c>
      <c r="M228">
        <f t="shared" si="59"/>
        <v>0</v>
      </c>
      <c r="N228" t="str">
        <f t="shared" si="60"/>
        <v>Manjimup Dried Apples</v>
      </c>
      <c r="O228" t="str">
        <f t="shared" si="61"/>
        <v>Manjimup Dried Apples</v>
      </c>
      <c r="P228" t="str">
        <f t="shared" si="62"/>
        <v>no</v>
      </c>
      <c r="Q228" t="e">
        <f t="shared" si="63"/>
        <v>#N/A</v>
      </c>
      <c r="R228" t="str">
        <f t="shared" si="64"/>
        <v>Manjimup Dried Apples</v>
      </c>
      <c r="S228">
        <f t="shared" si="65"/>
        <v>-8384.6</v>
      </c>
      <c r="V228">
        <f t="shared" si="66"/>
        <v>2074.7058348093806</v>
      </c>
      <c r="W228">
        <f t="shared" si="67"/>
        <v>4304404.3009920884</v>
      </c>
    </row>
    <row r="229" spans="1:23" x14ac:dyDescent="0.2">
      <c r="A229" s="4" t="s">
        <v>74</v>
      </c>
      <c r="B229" s="4" t="s">
        <v>76</v>
      </c>
      <c r="C229" s="5">
        <v>1855</v>
      </c>
      <c r="D229" s="4" t="s">
        <v>8</v>
      </c>
      <c r="E229" s="10">
        <f t="shared" si="51"/>
        <v>1828.4686440677965</v>
      </c>
      <c r="F229" s="1">
        <f t="shared" si="52"/>
        <v>1500</v>
      </c>
      <c r="G229" s="1" t="e">
        <f t="shared" si="53"/>
        <v>#N/A</v>
      </c>
      <c r="H229" s="1">
        <f t="shared" si="54"/>
        <v>107879.65</v>
      </c>
      <c r="I229">
        <f t="shared" si="55"/>
        <v>103180.21</v>
      </c>
      <c r="J229">
        <f t="shared" si="56"/>
        <v>0</v>
      </c>
      <c r="K229">
        <f t="shared" si="57"/>
        <v>59</v>
      </c>
      <c r="L229">
        <f t="shared" si="58"/>
        <v>15</v>
      </c>
      <c r="M229">
        <f t="shared" si="59"/>
        <v>0</v>
      </c>
      <c r="N229" t="str">
        <f t="shared" si="60"/>
        <v>Manjimup Dried Apples</v>
      </c>
      <c r="O229" t="str">
        <f t="shared" si="61"/>
        <v>Manjimup Dried Apples</v>
      </c>
      <c r="P229" t="str">
        <f t="shared" si="62"/>
        <v>no</v>
      </c>
      <c r="Q229" t="e">
        <f t="shared" si="63"/>
        <v>#N/A</v>
      </c>
      <c r="R229" t="str">
        <f t="shared" si="64"/>
        <v>Manjimup Dried Apples</v>
      </c>
      <c r="S229">
        <f t="shared" si="65"/>
        <v>-1855</v>
      </c>
      <c r="V229">
        <f t="shared" si="66"/>
        <v>1913.3685827591319</v>
      </c>
      <c r="W229">
        <f t="shared" si="67"/>
        <v>3660979.333489689</v>
      </c>
    </row>
    <row r="230" spans="1:23" x14ac:dyDescent="0.2">
      <c r="A230" s="2" t="s">
        <v>74</v>
      </c>
      <c r="B230" s="2" t="s">
        <v>76</v>
      </c>
      <c r="C230" s="3">
        <v>11898.5</v>
      </c>
      <c r="D230" s="2" t="s">
        <v>9</v>
      </c>
      <c r="E230" s="10">
        <f t="shared" si="51"/>
        <v>1828.0112068965516</v>
      </c>
      <c r="F230" s="1">
        <f t="shared" si="52"/>
        <v>1487.2049999999999</v>
      </c>
      <c r="G230" s="1" t="e">
        <f t="shared" si="53"/>
        <v>#N/A</v>
      </c>
      <c r="H230" s="1">
        <f t="shared" si="54"/>
        <v>106024.65</v>
      </c>
      <c r="I230">
        <f t="shared" si="55"/>
        <v>101325.20999999999</v>
      </c>
      <c r="J230">
        <f t="shared" si="56"/>
        <v>0</v>
      </c>
      <c r="K230">
        <f t="shared" si="57"/>
        <v>58</v>
      </c>
      <c r="L230">
        <f t="shared" si="58"/>
        <v>15</v>
      </c>
      <c r="M230">
        <f t="shared" si="59"/>
        <v>0</v>
      </c>
      <c r="N230" t="str">
        <f t="shared" si="60"/>
        <v>Manjimup Dried Apples</v>
      </c>
      <c r="O230" t="str">
        <f t="shared" si="61"/>
        <v>Manjimup Dried Apples</v>
      </c>
      <c r="P230" t="str">
        <f t="shared" si="62"/>
        <v>no</v>
      </c>
      <c r="Q230" t="e">
        <f t="shared" si="63"/>
        <v>#N/A</v>
      </c>
      <c r="R230" t="str">
        <f t="shared" si="64"/>
        <v>Manjimup Dried Apples</v>
      </c>
      <c r="S230">
        <f t="shared" si="65"/>
        <v>-11898.5</v>
      </c>
      <c r="V230">
        <f t="shared" si="66"/>
        <v>1929.7894499526487</v>
      </c>
      <c r="W230">
        <f t="shared" si="67"/>
        <v>3724087.3211485464</v>
      </c>
    </row>
    <row r="231" spans="1:23" x14ac:dyDescent="0.2">
      <c r="A231" s="4" t="s">
        <v>74</v>
      </c>
      <c r="B231" s="4" t="s">
        <v>77</v>
      </c>
      <c r="C231" s="5">
        <v>4105.92</v>
      </c>
      <c r="D231" s="4" t="s">
        <v>6</v>
      </c>
      <c r="E231" s="10">
        <f t="shared" si="51"/>
        <v>1651.3359649122806</v>
      </c>
      <c r="F231" s="1">
        <f t="shared" si="52"/>
        <v>1474.41</v>
      </c>
      <c r="G231" s="1" t="e">
        <f t="shared" si="53"/>
        <v>#N/A</v>
      </c>
      <c r="H231" s="1">
        <f t="shared" si="54"/>
        <v>94126.15</v>
      </c>
      <c r="I231">
        <f t="shared" si="55"/>
        <v>89426.71</v>
      </c>
      <c r="J231">
        <f t="shared" si="56"/>
        <v>0</v>
      </c>
      <c r="K231">
        <f t="shared" si="57"/>
        <v>57</v>
      </c>
      <c r="L231">
        <f t="shared" si="58"/>
        <v>15</v>
      </c>
      <c r="M231">
        <f t="shared" si="59"/>
        <v>0</v>
      </c>
      <c r="N231" t="str">
        <f t="shared" si="60"/>
        <v>Manjimup Dried Apples</v>
      </c>
      <c r="O231" t="str">
        <f t="shared" si="61"/>
        <v>Rössle Sauerkraut</v>
      </c>
      <c r="P231" t="str">
        <f t="shared" si="62"/>
        <v>yes</v>
      </c>
      <c r="Q231" t="e">
        <f t="shared" si="63"/>
        <v>#N/A</v>
      </c>
      <c r="R231" t="str">
        <f t="shared" si="64"/>
        <v>Manjimup Dried Apples</v>
      </c>
      <c r="S231">
        <f t="shared" si="65"/>
        <v>-4105.92</v>
      </c>
      <c r="V231">
        <f t="shared" si="66"/>
        <v>1406.7700597042181</v>
      </c>
      <c r="W231">
        <f t="shared" si="67"/>
        <v>1979002.0008802095</v>
      </c>
    </row>
    <row r="232" spans="1:23" x14ac:dyDescent="0.2">
      <c r="A232" s="2" t="s">
        <v>74</v>
      </c>
      <c r="B232" s="2" t="s">
        <v>77</v>
      </c>
      <c r="C232" s="3">
        <v>3310.56</v>
      </c>
      <c r="D232" s="2" t="s">
        <v>7</v>
      </c>
      <c r="E232" s="10">
        <f t="shared" si="51"/>
        <v>1607.5041071428573</v>
      </c>
      <c r="F232" s="1">
        <f t="shared" si="52"/>
        <v>1434.1550000000002</v>
      </c>
      <c r="G232" s="1" t="e">
        <f t="shared" si="53"/>
        <v>#N/A</v>
      </c>
      <c r="H232" s="1">
        <f t="shared" si="54"/>
        <v>90020.23000000001</v>
      </c>
      <c r="I232">
        <f t="shared" si="55"/>
        <v>85320.790000000008</v>
      </c>
      <c r="J232">
        <f t="shared" si="56"/>
        <v>0</v>
      </c>
      <c r="K232">
        <f t="shared" si="57"/>
        <v>56</v>
      </c>
      <c r="L232">
        <f t="shared" si="58"/>
        <v>15</v>
      </c>
      <c r="M232">
        <f t="shared" si="59"/>
        <v>0</v>
      </c>
      <c r="N232" t="str">
        <f t="shared" si="60"/>
        <v>Rössle Sauerkraut</v>
      </c>
      <c r="O232" t="str">
        <f t="shared" si="61"/>
        <v>Rössle Sauerkraut</v>
      </c>
      <c r="P232" t="str">
        <f t="shared" si="62"/>
        <v>no</v>
      </c>
      <c r="Q232" t="e">
        <f t="shared" si="63"/>
        <v>#N/A</v>
      </c>
      <c r="R232" t="str">
        <f t="shared" si="64"/>
        <v>Rössle Sauerkraut</v>
      </c>
      <c r="S232">
        <f t="shared" si="65"/>
        <v>-3310.56</v>
      </c>
      <c r="V232">
        <f t="shared" si="66"/>
        <v>1380.1561912551479</v>
      </c>
      <c r="W232">
        <f t="shared" si="67"/>
        <v>1904831.1122599163</v>
      </c>
    </row>
    <row r="233" spans="1:23" x14ac:dyDescent="0.2">
      <c r="A233" s="4" t="s">
        <v>74</v>
      </c>
      <c r="B233" s="4" t="s">
        <v>77</v>
      </c>
      <c r="C233" s="5">
        <v>1881</v>
      </c>
      <c r="D233" s="4" t="s">
        <v>8</v>
      </c>
      <c r="E233" s="10">
        <f t="shared" si="51"/>
        <v>1576.5394545454544</v>
      </c>
      <c r="F233" s="1">
        <f t="shared" si="52"/>
        <v>1393.9</v>
      </c>
      <c r="G233" s="1" t="e">
        <f t="shared" si="53"/>
        <v>#N/A</v>
      </c>
      <c r="H233" s="1">
        <f t="shared" si="54"/>
        <v>86709.67</v>
      </c>
      <c r="I233">
        <f t="shared" si="55"/>
        <v>82010.23</v>
      </c>
      <c r="J233">
        <f t="shared" si="56"/>
        <v>0</v>
      </c>
      <c r="K233">
        <f t="shared" si="57"/>
        <v>55</v>
      </c>
      <c r="L233">
        <f t="shared" si="58"/>
        <v>14</v>
      </c>
      <c r="M233">
        <f t="shared" si="59"/>
        <v>0</v>
      </c>
      <c r="N233" t="str">
        <f t="shared" si="60"/>
        <v>Rössle Sauerkraut</v>
      </c>
      <c r="O233" t="str">
        <f t="shared" si="61"/>
        <v>Rössle Sauerkraut</v>
      </c>
      <c r="P233" t="str">
        <f t="shared" si="62"/>
        <v>no</v>
      </c>
      <c r="Q233" t="e">
        <f t="shared" si="63"/>
        <v>#N/A</v>
      </c>
      <c r="R233" t="str">
        <f t="shared" si="64"/>
        <v>Rössle Sauerkraut</v>
      </c>
      <c r="S233">
        <f t="shared" si="65"/>
        <v>-1881</v>
      </c>
      <c r="V233">
        <f t="shared" si="66"/>
        <v>1373.2337970729304</v>
      </c>
      <c r="W233">
        <f t="shared" si="67"/>
        <v>1885771.0614233385</v>
      </c>
    </row>
    <row r="234" spans="1:23" x14ac:dyDescent="0.2">
      <c r="A234" s="2" t="s">
        <v>74</v>
      </c>
      <c r="B234" s="2" t="s">
        <v>77</v>
      </c>
      <c r="C234" s="3">
        <v>3556.8</v>
      </c>
      <c r="D234" s="2" t="s">
        <v>9</v>
      </c>
      <c r="E234" s="10">
        <f t="shared" si="51"/>
        <v>1570.9012962962963</v>
      </c>
      <c r="F234" s="1">
        <f t="shared" si="52"/>
        <v>1351.0700000000002</v>
      </c>
      <c r="G234" s="1" t="e">
        <f t="shared" si="53"/>
        <v>#N/A</v>
      </c>
      <c r="H234" s="1">
        <f t="shared" si="54"/>
        <v>84828.67</v>
      </c>
      <c r="I234">
        <f t="shared" si="55"/>
        <v>80129.23</v>
      </c>
      <c r="J234">
        <f t="shared" si="56"/>
        <v>0</v>
      </c>
      <c r="K234">
        <f t="shared" si="57"/>
        <v>54</v>
      </c>
      <c r="L234">
        <f t="shared" si="58"/>
        <v>14</v>
      </c>
      <c r="M234">
        <f t="shared" si="59"/>
        <v>0</v>
      </c>
      <c r="N234" t="str">
        <f t="shared" si="60"/>
        <v>Rössle Sauerkraut</v>
      </c>
      <c r="O234" t="str">
        <f t="shared" si="61"/>
        <v>Rössle Sauerkraut</v>
      </c>
      <c r="P234" t="str">
        <f t="shared" si="62"/>
        <v>no</v>
      </c>
      <c r="Q234" t="e">
        <f t="shared" si="63"/>
        <v>#N/A</v>
      </c>
      <c r="R234" t="str">
        <f t="shared" si="64"/>
        <v>Rössle Sauerkraut</v>
      </c>
      <c r="S234">
        <f t="shared" si="65"/>
        <v>-3556.8</v>
      </c>
      <c r="V234">
        <f t="shared" si="66"/>
        <v>1385.2596731954818</v>
      </c>
      <c r="W234">
        <f t="shared" si="67"/>
        <v>1918944.3621816528</v>
      </c>
    </row>
    <row r="235" spans="1:23" x14ac:dyDescent="0.2">
      <c r="A235" s="4" t="s">
        <v>74</v>
      </c>
      <c r="B235" s="4" t="s">
        <v>78</v>
      </c>
      <c r="C235" s="5">
        <v>2018.1</v>
      </c>
      <c r="D235" s="4" t="s">
        <v>6</v>
      </c>
      <c r="E235" s="10">
        <f t="shared" si="51"/>
        <v>1533.4315094339622</v>
      </c>
      <c r="F235" s="1">
        <f t="shared" si="52"/>
        <v>1308.24</v>
      </c>
      <c r="G235" s="1" t="e">
        <f t="shared" si="53"/>
        <v>#N/A</v>
      </c>
      <c r="H235" s="1">
        <f t="shared" si="54"/>
        <v>81271.87</v>
      </c>
      <c r="I235">
        <f t="shared" si="55"/>
        <v>76572.429999999993</v>
      </c>
      <c r="J235">
        <f t="shared" si="56"/>
        <v>0</v>
      </c>
      <c r="K235">
        <f t="shared" si="57"/>
        <v>53</v>
      </c>
      <c r="L235">
        <f t="shared" si="58"/>
        <v>14</v>
      </c>
      <c r="M235">
        <f t="shared" si="59"/>
        <v>0</v>
      </c>
      <c r="N235" t="str">
        <f t="shared" si="60"/>
        <v>Rössle Sauerkraut</v>
      </c>
      <c r="O235" t="str">
        <f t="shared" si="61"/>
        <v>Tofu</v>
      </c>
      <c r="P235" t="str">
        <f t="shared" si="62"/>
        <v>yes</v>
      </c>
      <c r="Q235" t="e">
        <f t="shared" si="63"/>
        <v>#N/A</v>
      </c>
      <c r="R235" t="str">
        <f t="shared" si="64"/>
        <v>Rössle Sauerkraut</v>
      </c>
      <c r="S235">
        <f t="shared" si="65"/>
        <v>-2018.1</v>
      </c>
      <c r="V235">
        <f t="shared" si="66"/>
        <v>1370.8886437256074</v>
      </c>
      <c r="W235">
        <f t="shared" si="67"/>
        <v>1879335.6734958352</v>
      </c>
    </row>
    <row r="236" spans="1:23" x14ac:dyDescent="0.2">
      <c r="A236" s="2" t="s">
        <v>74</v>
      </c>
      <c r="B236" s="2" t="s">
        <v>78</v>
      </c>
      <c r="C236" s="3">
        <v>2185.5</v>
      </c>
      <c r="D236" s="2" t="s">
        <v>7</v>
      </c>
      <c r="E236" s="10">
        <f t="shared" si="51"/>
        <v>1524.1109615384614</v>
      </c>
      <c r="F236" s="1">
        <f t="shared" si="52"/>
        <v>1275.3800000000001</v>
      </c>
      <c r="G236" s="1" t="e">
        <f t="shared" si="53"/>
        <v>#N/A</v>
      </c>
      <c r="H236" s="1">
        <f t="shared" si="54"/>
        <v>79253.76999999999</v>
      </c>
      <c r="I236">
        <f t="shared" si="55"/>
        <v>74554.329999999987</v>
      </c>
      <c r="J236">
        <f t="shared" si="56"/>
        <v>0</v>
      </c>
      <c r="K236">
        <f t="shared" si="57"/>
        <v>52</v>
      </c>
      <c r="L236">
        <f t="shared" si="58"/>
        <v>14</v>
      </c>
      <c r="M236">
        <f t="shared" si="59"/>
        <v>0</v>
      </c>
      <c r="N236" t="str">
        <f t="shared" si="60"/>
        <v>Tofu</v>
      </c>
      <c r="O236" t="str">
        <f t="shared" si="61"/>
        <v>Tofu</v>
      </c>
      <c r="P236" t="str">
        <f t="shared" si="62"/>
        <v>no</v>
      </c>
      <c r="Q236" t="e">
        <f t="shared" si="63"/>
        <v>#N/A</v>
      </c>
      <c r="R236" t="str">
        <f t="shared" si="64"/>
        <v>Tofu</v>
      </c>
      <c r="S236">
        <f t="shared" si="65"/>
        <v>-2185.5</v>
      </c>
      <c r="V236">
        <f t="shared" si="66"/>
        <v>1382.3431179150682</v>
      </c>
      <c r="W236">
        <f t="shared" si="67"/>
        <v>1910872.4956471524</v>
      </c>
    </row>
    <row r="237" spans="1:23" x14ac:dyDescent="0.2">
      <c r="A237" s="4" t="s">
        <v>74</v>
      </c>
      <c r="B237" s="4" t="s">
        <v>78</v>
      </c>
      <c r="C237" s="5">
        <v>1866.97</v>
      </c>
      <c r="D237" s="4" t="s">
        <v>8</v>
      </c>
      <c r="E237" s="10">
        <f t="shared" si="51"/>
        <v>1511.1425490196077</v>
      </c>
      <c r="F237" s="1">
        <f t="shared" si="52"/>
        <v>1242.52</v>
      </c>
      <c r="G237" s="1" t="e">
        <f t="shared" si="53"/>
        <v>#N/A</v>
      </c>
      <c r="H237" s="1">
        <f t="shared" si="54"/>
        <v>77068.26999999999</v>
      </c>
      <c r="I237">
        <f t="shared" si="55"/>
        <v>72368.829999999987</v>
      </c>
      <c r="J237">
        <f t="shared" si="56"/>
        <v>0</v>
      </c>
      <c r="K237">
        <f t="shared" si="57"/>
        <v>51</v>
      </c>
      <c r="L237">
        <f t="shared" si="58"/>
        <v>13</v>
      </c>
      <c r="M237">
        <f t="shared" si="59"/>
        <v>0</v>
      </c>
      <c r="N237" t="str">
        <f t="shared" si="60"/>
        <v>Tofu</v>
      </c>
      <c r="O237" t="str">
        <f t="shared" si="61"/>
        <v>Tofu</v>
      </c>
      <c r="P237" t="str">
        <f t="shared" si="62"/>
        <v>no</v>
      </c>
      <c r="Q237" t="e">
        <f t="shared" si="63"/>
        <v>#N/A</v>
      </c>
      <c r="R237" t="str">
        <f t="shared" si="64"/>
        <v>Tofu</v>
      </c>
      <c r="S237">
        <f t="shared" si="65"/>
        <v>-1866.97</v>
      </c>
      <c r="V237">
        <f t="shared" si="66"/>
        <v>1392.6935191159685</v>
      </c>
      <c r="W237">
        <f t="shared" si="67"/>
        <v>1939595.2381876204</v>
      </c>
    </row>
    <row r="238" spans="1:23" x14ac:dyDescent="0.2">
      <c r="A238" s="2" t="s">
        <v>74</v>
      </c>
      <c r="B238" s="2" t="s">
        <v>78</v>
      </c>
      <c r="C238" s="3">
        <v>470.81</v>
      </c>
      <c r="D238" s="2" t="s">
        <v>9</v>
      </c>
      <c r="E238" s="10">
        <f t="shared" si="51"/>
        <v>1504.0259999999998</v>
      </c>
      <c r="F238" s="1">
        <f t="shared" si="52"/>
        <v>1228.8600000000001</v>
      </c>
      <c r="G238" s="1" t="e">
        <f t="shared" si="53"/>
        <v>#N/A</v>
      </c>
      <c r="H238" s="1">
        <f t="shared" si="54"/>
        <v>75201.299999999988</v>
      </c>
      <c r="I238">
        <f t="shared" si="55"/>
        <v>70501.86</v>
      </c>
      <c r="J238">
        <f t="shared" si="56"/>
        <v>0</v>
      </c>
      <c r="K238">
        <f t="shared" si="57"/>
        <v>50</v>
      </c>
      <c r="L238">
        <f t="shared" si="58"/>
        <v>13</v>
      </c>
      <c r="M238">
        <f t="shared" si="59"/>
        <v>0</v>
      </c>
      <c r="N238" t="str">
        <f t="shared" si="60"/>
        <v>Tofu</v>
      </c>
      <c r="O238" t="str">
        <f t="shared" si="61"/>
        <v>Tofu</v>
      </c>
      <c r="P238" t="str">
        <f t="shared" si="62"/>
        <v>no</v>
      </c>
      <c r="Q238" t="e">
        <f t="shared" si="63"/>
        <v>#N/A</v>
      </c>
      <c r="R238" t="str">
        <f t="shared" si="64"/>
        <v>Tofu</v>
      </c>
      <c r="S238">
        <f t="shared" si="65"/>
        <v>-470.81</v>
      </c>
      <c r="V238">
        <f t="shared" si="66"/>
        <v>1405.6330368143745</v>
      </c>
      <c r="W238">
        <f t="shared" si="67"/>
        <v>1975804.2341840004</v>
      </c>
    </row>
    <row r="239" spans="1:23" x14ac:dyDescent="0.2">
      <c r="A239" s="4" t="s">
        <v>74</v>
      </c>
      <c r="B239" s="4" t="s">
        <v>79</v>
      </c>
      <c r="C239" s="5">
        <v>1084.8</v>
      </c>
      <c r="D239" s="4" t="s">
        <v>6</v>
      </c>
      <c r="E239" s="10">
        <f t="shared" si="51"/>
        <v>1525.1120408163263</v>
      </c>
      <c r="F239" s="1">
        <f t="shared" si="52"/>
        <v>1242.52</v>
      </c>
      <c r="G239" s="1" t="e">
        <f t="shared" si="53"/>
        <v>#N/A</v>
      </c>
      <c r="H239" s="1">
        <f t="shared" si="54"/>
        <v>74730.489999999991</v>
      </c>
      <c r="I239">
        <f t="shared" si="55"/>
        <v>70501.86</v>
      </c>
      <c r="J239">
        <f t="shared" si="56"/>
        <v>0</v>
      </c>
      <c r="K239">
        <f t="shared" si="57"/>
        <v>49</v>
      </c>
      <c r="L239">
        <f t="shared" si="58"/>
        <v>13</v>
      </c>
      <c r="M239">
        <f t="shared" si="59"/>
        <v>0</v>
      </c>
      <c r="N239" t="str">
        <f t="shared" si="60"/>
        <v>Tofu</v>
      </c>
      <c r="O239" t="str">
        <f t="shared" si="61"/>
        <v>Uncle Bob's Organic Dried Pears</v>
      </c>
      <c r="P239" t="str">
        <f t="shared" si="62"/>
        <v>yes</v>
      </c>
      <c r="Q239" t="e">
        <f t="shared" si="63"/>
        <v>#N/A</v>
      </c>
      <c r="R239" t="str">
        <f t="shared" si="64"/>
        <v>Tofu</v>
      </c>
      <c r="S239">
        <f t="shared" si="65"/>
        <v>-1084.8</v>
      </c>
      <c r="V239">
        <f t="shared" si="66"/>
        <v>1412.0537219631981</v>
      </c>
      <c r="W239">
        <f t="shared" si="67"/>
        <v>1993895.7137101209</v>
      </c>
    </row>
    <row r="240" spans="1:23" x14ac:dyDescent="0.2">
      <c r="A240" s="2" t="s">
        <v>74</v>
      </c>
      <c r="B240" s="2" t="s">
        <v>79</v>
      </c>
      <c r="C240" s="3">
        <v>1575</v>
      </c>
      <c r="D240" s="2" t="s">
        <v>7</v>
      </c>
      <c r="E240" s="10">
        <f t="shared" si="51"/>
        <v>1534.2852083333335</v>
      </c>
      <c r="F240" s="1">
        <f t="shared" si="52"/>
        <v>1275.3800000000001</v>
      </c>
      <c r="G240" s="1" t="e">
        <f t="shared" si="53"/>
        <v>#N/A</v>
      </c>
      <c r="H240" s="1">
        <f t="shared" si="54"/>
        <v>73645.69</v>
      </c>
      <c r="I240">
        <f t="shared" si="55"/>
        <v>69417.06</v>
      </c>
      <c r="J240">
        <f t="shared" si="56"/>
        <v>0</v>
      </c>
      <c r="K240">
        <f t="shared" si="57"/>
        <v>48</v>
      </c>
      <c r="L240">
        <f t="shared" si="58"/>
        <v>13</v>
      </c>
      <c r="M240">
        <f t="shared" si="59"/>
        <v>0</v>
      </c>
      <c r="N240" t="str">
        <f t="shared" si="60"/>
        <v>Uncle Bob's Organic Dried Pears</v>
      </c>
      <c r="O240" t="str">
        <f t="shared" si="61"/>
        <v>Uncle Bob's Organic Dried Pears</v>
      </c>
      <c r="P240" t="str">
        <f t="shared" si="62"/>
        <v>no</v>
      </c>
      <c r="Q240" t="e">
        <f t="shared" si="63"/>
        <v>#N/A</v>
      </c>
      <c r="R240" t="str">
        <f t="shared" si="64"/>
        <v>Uncle Bob's Organic Dried Pears</v>
      </c>
      <c r="S240">
        <f t="shared" si="65"/>
        <v>-1575</v>
      </c>
      <c r="V240">
        <f t="shared" si="66"/>
        <v>1425.2410338722675</v>
      </c>
      <c r="W240">
        <f t="shared" si="67"/>
        <v>2031312.0046332898</v>
      </c>
    </row>
    <row r="241" spans="1:23" x14ac:dyDescent="0.2">
      <c r="A241" s="4" t="s">
        <v>74</v>
      </c>
      <c r="B241" s="4" t="s">
        <v>79</v>
      </c>
      <c r="C241" s="5">
        <v>2700</v>
      </c>
      <c r="D241" s="4" t="s">
        <v>8</v>
      </c>
      <c r="E241" s="10">
        <f t="shared" si="51"/>
        <v>1533.4189361702129</v>
      </c>
      <c r="F241" s="1">
        <f t="shared" si="52"/>
        <v>1242.52</v>
      </c>
      <c r="G241" s="1" t="e">
        <f t="shared" si="53"/>
        <v>#N/A</v>
      </c>
      <c r="H241" s="1">
        <f t="shared" si="54"/>
        <v>72070.69</v>
      </c>
      <c r="I241">
        <f t="shared" si="55"/>
        <v>67842.059999999983</v>
      </c>
      <c r="J241">
        <f t="shared" si="56"/>
        <v>0</v>
      </c>
      <c r="K241">
        <f t="shared" si="57"/>
        <v>47</v>
      </c>
      <c r="L241">
        <f t="shared" si="58"/>
        <v>12</v>
      </c>
      <c r="M241">
        <f t="shared" si="59"/>
        <v>0</v>
      </c>
      <c r="N241" t="str">
        <f t="shared" si="60"/>
        <v>Uncle Bob's Organic Dried Pears</v>
      </c>
      <c r="O241" t="str">
        <f t="shared" si="61"/>
        <v>Uncle Bob's Organic Dried Pears</v>
      </c>
      <c r="P241" t="str">
        <f t="shared" si="62"/>
        <v>no</v>
      </c>
      <c r="Q241" t="e">
        <f t="shared" si="63"/>
        <v>#N/A</v>
      </c>
      <c r="R241" t="str">
        <f t="shared" si="64"/>
        <v>Uncle Bob's Organic Dried Pears</v>
      </c>
      <c r="S241">
        <f t="shared" si="65"/>
        <v>-2700</v>
      </c>
      <c r="V241">
        <f t="shared" si="66"/>
        <v>1440.310865219408</v>
      </c>
      <c r="W241">
        <f t="shared" si="67"/>
        <v>2074495.38846908</v>
      </c>
    </row>
    <row r="242" spans="1:23" x14ac:dyDescent="0.2">
      <c r="A242" s="2" t="s">
        <v>74</v>
      </c>
      <c r="B242" s="2" t="s">
        <v>79</v>
      </c>
      <c r="C242" s="3">
        <v>3826.5</v>
      </c>
      <c r="D242" s="2" t="s">
        <v>9</v>
      </c>
      <c r="E242" s="10">
        <f t="shared" si="51"/>
        <v>1508.0584782608696</v>
      </c>
      <c r="F242" s="1">
        <f t="shared" si="52"/>
        <v>1228.8600000000001</v>
      </c>
      <c r="G242" s="1" t="e">
        <f t="shared" si="53"/>
        <v>#N/A</v>
      </c>
      <c r="H242" s="1">
        <f t="shared" si="54"/>
        <v>69370.69</v>
      </c>
      <c r="I242">
        <f t="shared" si="55"/>
        <v>65142.05999999999</v>
      </c>
      <c r="J242">
        <f t="shared" si="56"/>
        <v>0</v>
      </c>
      <c r="K242">
        <f t="shared" si="57"/>
        <v>46</v>
      </c>
      <c r="L242">
        <f t="shared" si="58"/>
        <v>12</v>
      </c>
      <c r="M242">
        <f t="shared" si="59"/>
        <v>0</v>
      </c>
      <c r="N242" t="str">
        <f t="shared" si="60"/>
        <v>Uncle Bob's Organic Dried Pears</v>
      </c>
      <c r="O242" t="str">
        <f t="shared" si="61"/>
        <v>Uncle Bob's Organic Dried Pears</v>
      </c>
      <c r="P242" t="str">
        <f t="shared" si="62"/>
        <v>no</v>
      </c>
      <c r="Q242" t="e">
        <f t="shared" si="63"/>
        <v>#N/A</v>
      </c>
      <c r="R242" t="str">
        <f t="shared" si="64"/>
        <v>Uncle Bob's Organic Dried Pears</v>
      </c>
      <c r="S242">
        <f t="shared" si="65"/>
        <v>-3826.5</v>
      </c>
      <c r="V242">
        <f t="shared" si="66"/>
        <v>1445.4635697633134</v>
      </c>
      <c r="W242">
        <f t="shared" si="67"/>
        <v>2089364.9315129016</v>
      </c>
    </row>
    <row r="243" spans="1:23" x14ac:dyDescent="0.2">
      <c r="A243" s="4" t="s">
        <v>80</v>
      </c>
      <c r="B243" s="4" t="s">
        <v>81</v>
      </c>
      <c r="C243" s="5">
        <v>1474.41</v>
      </c>
      <c r="D243" s="4" t="s">
        <v>6</v>
      </c>
      <c r="E243" s="10">
        <f t="shared" si="51"/>
        <v>1456.5375555555556</v>
      </c>
      <c r="F243" s="1">
        <f t="shared" si="52"/>
        <v>1215.2</v>
      </c>
      <c r="G243" s="1" t="e">
        <f t="shared" si="53"/>
        <v>#N/A</v>
      </c>
      <c r="H243" s="1">
        <f t="shared" si="54"/>
        <v>65544.19</v>
      </c>
      <c r="I243">
        <f t="shared" si="55"/>
        <v>61315.56</v>
      </c>
      <c r="J243">
        <f t="shared" si="56"/>
        <v>0</v>
      </c>
      <c r="K243">
        <f t="shared" si="57"/>
        <v>45</v>
      </c>
      <c r="L243">
        <f t="shared" si="58"/>
        <v>12</v>
      </c>
      <c r="M243">
        <f t="shared" si="59"/>
        <v>0</v>
      </c>
      <c r="N243" t="str">
        <f t="shared" si="60"/>
        <v>Boston Crab Meat</v>
      </c>
      <c r="O243" t="str">
        <f t="shared" si="61"/>
        <v>Boston Crab Meat</v>
      </c>
      <c r="P243" t="str">
        <f t="shared" si="62"/>
        <v>yes</v>
      </c>
      <c r="Q243" t="e">
        <f t="shared" si="63"/>
        <v>#N/A</v>
      </c>
      <c r="R243" t="str">
        <f t="shared" si="64"/>
        <v>Boston Crab Meat</v>
      </c>
      <c r="S243">
        <f t="shared" si="65"/>
        <v>-1474.41</v>
      </c>
      <c r="V243">
        <f t="shared" si="66"/>
        <v>1419.0463739461013</v>
      </c>
      <c r="W243">
        <f t="shared" si="67"/>
        <v>2013692.6114095787</v>
      </c>
    </row>
    <row r="244" spans="1:23" x14ac:dyDescent="0.2">
      <c r="A244" s="2" t="s">
        <v>80</v>
      </c>
      <c r="B244" s="2" t="s">
        <v>81</v>
      </c>
      <c r="C244" s="3">
        <v>2272</v>
      </c>
      <c r="D244" s="2" t="s">
        <v>7</v>
      </c>
      <c r="E244" s="10">
        <f t="shared" si="51"/>
        <v>1456.1313636363636</v>
      </c>
      <c r="F244" s="1">
        <f t="shared" si="52"/>
        <v>1111.0999999999999</v>
      </c>
      <c r="G244" s="1" t="e">
        <f t="shared" si="53"/>
        <v>#N/A</v>
      </c>
      <c r="H244" s="1">
        <f t="shared" si="54"/>
        <v>64069.78</v>
      </c>
      <c r="I244">
        <f t="shared" si="55"/>
        <v>59841.149999999994</v>
      </c>
      <c r="J244">
        <f t="shared" si="56"/>
        <v>0</v>
      </c>
      <c r="K244">
        <f t="shared" si="57"/>
        <v>44</v>
      </c>
      <c r="L244">
        <f t="shared" si="58"/>
        <v>12</v>
      </c>
      <c r="M244">
        <f t="shared" si="59"/>
        <v>0</v>
      </c>
      <c r="N244" t="str">
        <f t="shared" si="60"/>
        <v>Boston Crab Meat</v>
      </c>
      <c r="O244" t="str">
        <f t="shared" si="61"/>
        <v>Boston Crab Meat</v>
      </c>
      <c r="P244" t="str">
        <f t="shared" si="62"/>
        <v>no</v>
      </c>
      <c r="Q244" t="e">
        <f t="shared" si="63"/>
        <v>#N/A</v>
      </c>
      <c r="R244" t="str">
        <f t="shared" si="64"/>
        <v>Boston Crab Meat</v>
      </c>
      <c r="S244">
        <f t="shared" si="65"/>
        <v>-2272</v>
      </c>
      <c r="V244">
        <f t="shared" si="66"/>
        <v>1435.07871837875</v>
      </c>
      <c r="W244">
        <f t="shared" si="67"/>
        <v>2059450.9279435952</v>
      </c>
    </row>
    <row r="245" spans="1:23" x14ac:dyDescent="0.2">
      <c r="A245" s="4" t="s">
        <v>80</v>
      </c>
      <c r="B245" s="4" t="s">
        <v>81</v>
      </c>
      <c r="C245" s="5">
        <v>3887.92</v>
      </c>
      <c r="D245" s="4" t="s">
        <v>8</v>
      </c>
      <c r="E245" s="10">
        <f t="shared" si="51"/>
        <v>1437.1576744186045</v>
      </c>
      <c r="F245" s="1">
        <f t="shared" si="52"/>
        <v>1007</v>
      </c>
      <c r="G245" s="1" t="e">
        <f t="shared" si="53"/>
        <v>#N/A</v>
      </c>
      <c r="H245" s="1">
        <f t="shared" si="54"/>
        <v>61797.78</v>
      </c>
      <c r="I245">
        <f t="shared" si="55"/>
        <v>57569.149999999994</v>
      </c>
      <c r="J245">
        <f t="shared" si="56"/>
        <v>0</v>
      </c>
      <c r="K245">
        <f t="shared" si="57"/>
        <v>43</v>
      </c>
      <c r="L245">
        <f t="shared" si="58"/>
        <v>11</v>
      </c>
      <c r="M245">
        <f t="shared" si="59"/>
        <v>0</v>
      </c>
      <c r="N245" t="str">
        <f t="shared" si="60"/>
        <v>Boston Crab Meat</v>
      </c>
      <c r="O245" t="str">
        <f t="shared" si="61"/>
        <v>Boston Crab Meat</v>
      </c>
      <c r="P245" t="str">
        <f t="shared" si="62"/>
        <v>no</v>
      </c>
      <c r="Q245" t="e">
        <f t="shared" si="63"/>
        <v>#N/A</v>
      </c>
      <c r="R245" t="str">
        <f t="shared" si="64"/>
        <v>Boston Crab Meat</v>
      </c>
      <c r="S245">
        <f t="shared" si="65"/>
        <v>-3887.92</v>
      </c>
      <c r="V245">
        <f t="shared" si="66"/>
        <v>1446.2036843884673</v>
      </c>
      <c r="W245">
        <f t="shared" si="67"/>
        <v>2091505.0967387776</v>
      </c>
    </row>
    <row r="246" spans="1:23" x14ac:dyDescent="0.2">
      <c r="A246" s="2" t="s">
        <v>80</v>
      </c>
      <c r="B246" s="2" t="s">
        <v>81</v>
      </c>
      <c r="C246" s="3">
        <v>2162</v>
      </c>
      <c r="D246" s="2" t="s">
        <v>9</v>
      </c>
      <c r="E246" s="10">
        <f t="shared" si="51"/>
        <v>1378.8061904761905</v>
      </c>
      <c r="F246" s="1">
        <f t="shared" si="52"/>
        <v>974.125</v>
      </c>
      <c r="G246" s="1" t="e">
        <f t="shared" si="53"/>
        <v>#N/A</v>
      </c>
      <c r="H246" s="1">
        <f t="shared" si="54"/>
        <v>57909.86</v>
      </c>
      <c r="I246">
        <f t="shared" si="55"/>
        <v>53681.229999999996</v>
      </c>
      <c r="J246">
        <f t="shared" si="56"/>
        <v>0</v>
      </c>
      <c r="K246">
        <f t="shared" si="57"/>
        <v>42</v>
      </c>
      <c r="L246">
        <f t="shared" si="58"/>
        <v>11</v>
      </c>
      <c r="M246">
        <f t="shared" si="59"/>
        <v>0</v>
      </c>
      <c r="N246" t="str">
        <f t="shared" si="60"/>
        <v>Boston Crab Meat</v>
      </c>
      <c r="O246" t="str">
        <f t="shared" si="61"/>
        <v>Boston Crab Meat</v>
      </c>
      <c r="P246" t="str">
        <f t="shared" si="62"/>
        <v>no</v>
      </c>
      <c r="Q246" t="e">
        <f t="shared" si="63"/>
        <v>#N/A</v>
      </c>
      <c r="R246" t="str">
        <f t="shared" si="64"/>
        <v>Boston Crab Meat</v>
      </c>
      <c r="S246">
        <f t="shared" si="65"/>
        <v>-2162</v>
      </c>
      <c r="V246">
        <f t="shared" si="66"/>
        <v>1412.4065714132037</v>
      </c>
      <c r="W246">
        <f t="shared" si="67"/>
        <v>1994892.3229712015</v>
      </c>
    </row>
    <row r="247" spans="1:23" x14ac:dyDescent="0.2">
      <c r="A247" s="4" t="s">
        <v>80</v>
      </c>
      <c r="B247" s="4" t="s">
        <v>82</v>
      </c>
      <c r="C247" s="5">
        <v>1500</v>
      </c>
      <c r="D247" s="4" t="s">
        <v>6</v>
      </c>
      <c r="E247" s="10">
        <f t="shared" si="51"/>
        <v>1359.7039024390244</v>
      </c>
      <c r="F247" s="1">
        <f t="shared" si="52"/>
        <v>941.25</v>
      </c>
      <c r="G247" s="1" t="e">
        <f t="shared" si="53"/>
        <v>#N/A</v>
      </c>
      <c r="H247" s="1">
        <f t="shared" si="54"/>
        <v>55747.86</v>
      </c>
      <c r="I247">
        <f t="shared" si="55"/>
        <v>51519.229999999996</v>
      </c>
      <c r="J247">
        <f t="shared" si="56"/>
        <v>0</v>
      </c>
      <c r="K247">
        <f t="shared" si="57"/>
        <v>41</v>
      </c>
      <c r="L247">
        <f t="shared" si="58"/>
        <v>11</v>
      </c>
      <c r="M247">
        <f t="shared" si="59"/>
        <v>0</v>
      </c>
      <c r="N247" t="str">
        <f t="shared" si="60"/>
        <v>Boston Crab Meat</v>
      </c>
      <c r="O247" t="str">
        <f t="shared" si="61"/>
        <v>Carnarvon Tigers</v>
      </c>
      <c r="P247" t="str">
        <f t="shared" si="62"/>
        <v>yes</v>
      </c>
      <c r="Q247" t="e">
        <f t="shared" si="63"/>
        <v>#N/A</v>
      </c>
      <c r="R247" t="str">
        <f t="shared" si="64"/>
        <v>Boston Crab Meat</v>
      </c>
      <c r="S247">
        <f t="shared" si="65"/>
        <v>-1500</v>
      </c>
      <c r="V247">
        <f t="shared" si="66"/>
        <v>1424.1567828511256</v>
      </c>
      <c r="W247">
        <f t="shared" si="67"/>
        <v>2028222.5421408685</v>
      </c>
    </row>
    <row r="248" spans="1:23" x14ac:dyDescent="0.2">
      <c r="A248" s="2" t="s">
        <v>80</v>
      </c>
      <c r="B248" s="2" t="s">
        <v>82</v>
      </c>
      <c r="C248" s="3">
        <v>2362.5</v>
      </c>
      <c r="D248" s="2" t="s">
        <v>7</v>
      </c>
      <c r="E248" s="10">
        <f t="shared" si="51"/>
        <v>1356.1965</v>
      </c>
      <c r="F248" s="1">
        <f t="shared" si="52"/>
        <v>882.22500000000002</v>
      </c>
      <c r="G248" s="1" t="e">
        <f t="shared" si="53"/>
        <v>#N/A</v>
      </c>
      <c r="H248" s="1">
        <f t="shared" si="54"/>
        <v>54247.86</v>
      </c>
      <c r="I248">
        <f t="shared" si="55"/>
        <v>50019.229999999996</v>
      </c>
      <c r="J248">
        <f t="shared" si="56"/>
        <v>0</v>
      </c>
      <c r="K248">
        <f t="shared" si="57"/>
        <v>40</v>
      </c>
      <c r="L248">
        <f t="shared" si="58"/>
        <v>11</v>
      </c>
      <c r="M248">
        <f t="shared" si="59"/>
        <v>0</v>
      </c>
      <c r="N248" t="str">
        <f t="shared" si="60"/>
        <v>Carnarvon Tigers</v>
      </c>
      <c r="O248" t="str">
        <f t="shared" si="61"/>
        <v>Carnarvon Tigers</v>
      </c>
      <c r="P248" t="str">
        <f t="shared" si="62"/>
        <v>no</v>
      </c>
      <c r="Q248" t="e">
        <f t="shared" si="63"/>
        <v>#N/A</v>
      </c>
      <c r="R248" t="str">
        <f t="shared" si="64"/>
        <v>Carnarvon Tigers</v>
      </c>
      <c r="S248">
        <f t="shared" si="65"/>
        <v>-2362.5</v>
      </c>
      <c r="V248">
        <f t="shared" si="66"/>
        <v>1441.6739329500795</v>
      </c>
      <c r="W248">
        <f t="shared" si="67"/>
        <v>2078423.7289477501</v>
      </c>
    </row>
    <row r="249" spans="1:23" x14ac:dyDescent="0.2">
      <c r="A249" s="4" t="s">
        <v>80</v>
      </c>
      <c r="B249" s="4" t="s">
        <v>82</v>
      </c>
      <c r="C249" s="5">
        <v>7100</v>
      </c>
      <c r="D249" s="4" t="s">
        <v>8</v>
      </c>
      <c r="E249" s="10">
        <f t="shared" si="51"/>
        <v>1330.3938461538462</v>
      </c>
      <c r="F249" s="1">
        <f t="shared" si="52"/>
        <v>823.2</v>
      </c>
      <c r="G249" s="1" t="e">
        <f t="shared" si="53"/>
        <v>#N/A</v>
      </c>
      <c r="H249" s="1">
        <f t="shared" si="54"/>
        <v>51885.36</v>
      </c>
      <c r="I249">
        <f t="shared" si="55"/>
        <v>47656.73</v>
      </c>
      <c r="J249">
        <f t="shared" si="56"/>
        <v>0</v>
      </c>
      <c r="K249">
        <f t="shared" si="57"/>
        <v>39</v>
      </c>
      <c r="L249">
        <f t="shared" si="58"/>
        <v>10</v>
      </c>
      <c r="M249">
        <f t="shared" si="59"/>
        <v>0</v>
      </c>
      <c r="N249" t="str">
        <f t="shared" si="60"/>
        <v>Carnarvon Tigers</v>
      </c>
      <c r="O249" t="str">
        <f t="shared" si="61"/>
        <v>Carnarvon Tigers</v>
      </c>
      <c r="P249" t="str">
        <f t="shared" si="62"/>
        <v>no</v>
      </c>
      <c r="Q249" t="e">
        <f t="shared" si="63"/>
        <v>#N/A</v>
      </c>
      <c r="R249" t="str">
        <f t="shared" si="64"/>
        <v>Carnarvon Tigers</v>
      </c>
      <c r="S249">
        <f t="shared" si="65"/>
        <v>-7100</v>
      </c>
      <c r="V249">
        <f t="shared" si="66"/>
        <v>1450.8913009782768</v>
      </c>
      <c r="W249">
        <f t="shared" si="67"/>
        <v>2105085.5672544367</v>
      </c>
    </row>
    <row r="250" spans="1:23" x14ac:dyDescent="0.2">
      <c r="A250" s="2" t="s">
        <v>80</v>
      </c>
      <c r="B250" s="2" t="s">
        <v>82</v>
      </c>
      <c r="C250" s="3">
        <v>4987.5</v>
      </c>
      <c r="D250" s="2" t="s">
        <v>9</v>
      </c>
      <c r="E250" s="10">
        <f t="shared" si="51"/>
        <v>1178.5621052631577</v>
      </c>
      <c r="F250" s="1">
        <f t="shared" si="52"/>
        <v>819.37</v>
      </c>
      <c r="G250" s="1" t="e">
        <f t="shared" si="53"/>
        <v>#N/A</v>
      </c>
      <c r="H250" s="1">
        <f t="shared" si="54"/>
        <v>44785.359999999993</v>
      </c>
      <c r="I250">
        <f t="shared" si="55"/>
        <v>40556.729999999996</v>
      </c>
      <c r="J250">
        <f t="shared" si="56"/>
        <v>0</v>
      </c>
      <c r="K250">
        <f t="shared" si="57"/>
        <v>38</v>
      </c>
      <c r="L250">
        <f t="shared" si="58"/>
        <v>10</v>
      </c>
      <c r="M250">
        <f t="shared" si="59"/>
        <v>0</v>
      </c>
      <c r="N250" t="str">
        <f t="shared" si="60"/>
        <v>Carnarvon Tigers</v>
      </c>
      <c r="O250" t="str">
        <f t="shared" si="61"/>
        <v>Carnarvon Tigers</v>
      </c>
      <c r="P250" t="str">
        <f t="shared" si="62"/>
        <v>no</v>
      </c>
      <c r="Q250" t="e">
        <f t="shared" si="63"/>
        <v>#N/A</v>
      </c>
      <c r="R250" t="str">
        <f t="shared" si="64"/>
        <v>Carnarvon Tigers</v>
      </c>
      <c r="S250">
        <f t="shared" si="65"/>
        <v>-4987.5</v>
      </c>
      <c r="V250">
        <f t="shared" si="66"/>
        <v>1123.1297038777002</v>
      </c>
      <c r="W250">
        <f t="shared" si="67"/>
        <v>1261420.3317324105</v>
      </c>
    </row>
    <row r="251" spans="1:23" x14ac:dyDescent="0.2">
      <c r="A251" s="4" t="s">
        <v>80</v>
      </c>
      <c r="B251" s="4" t="s">
        <v>83</v>
      </c>
      <c r="C251" s="5">
        <v>265</v>
      </c>
      <c r="D251" s="4" t="s">
        <v>7</v>
      </c>
      <c r="E251" s="10">
        <f t="shared" si="51"/>
        <v>1075.6178378378377</v>
      </c>
      <c r="F251" s="1">
        <f t="shared" si="52"/>
        <v>815.54</v>
      </c>
      <c r="G251" s="1" t="e">
        <f t="shared" si="53"/>
        <v>#N/A</v>
      </c>
      <c r="H251" s="1">
        <f t="shared" si="54"/>
        <v>39797.859999999993</v>
      </c>
      <c r="I251">
        <f t="shared" si="55"/>
        <v>35569.229999999996</v>
      </c>
      <c r="J251">
        <f t="shared" si="56"/>
        <v>0</v>
      </c>
      <c r="K251">
        <f t="shared" si="57"/>
        <v>37</v>
      </c>
      <c r="L251">
        <f t="shared" si="58"/>
        <v>10</v>
      </c>
      <c r="M251">
        <f t="shared" si="59"/>
        <v>0</v>
      </c>
      <c r="N251" t="str">
        <f t="shared" si="60"/>
        <v>Carnarvon Tigers</v>
      </c>
      <c r="O251" t="str">
        <f t="shared" si="61"/>
        <v>Escargots de Bourgogne</v>
      </c>
      <c r="P251" t="str">
        <f t="shared" si="62"/>
        <v>no</v>
      </c>
      <c r="Q251" t="e">
        <f t="shared" si="63"/>
        <v>#N/A</v>
      </c>
      <c r="R251" t="str">
        <f t="shared" si="64"/>
        <v>Carnarvon Tigers</v>
      </c>
      <c r="S251">
        <f t="shared" si="65"/>
        <v>-265</v>
      </c>
      <c r="V251">
        <f t="shared" si="66"/>
        <v>944.88461184031507</v>
      </c>
      <c r="W251">
        <f t="shared" si="67"/>
        <v>892806.92969262297</v>
      </c>
    </row>
    <row r="252" spans="1:23" x14ac:dyDescent="0.2">
      <c r="A252" s="2" t="s">
        <v>80</v>
      </c>
      <c r="B252" s="2" t="s">
        <v>83</v>
      </c>
      <c r="C252" s="3">
        <v>1393.9</v>
      </c>
      <c r="D252" s="2" t="s">
        <v>8</v>
      </c>
      <c r="E252" s="10">
        <f t="shared" si="51"/>
        <v>1098.1349999999998</v>
      </c>
      <c r="F252" s="1">
        <f t="shared" si="52"/>
        <v>819.37</v>
      </c>
      <c r="G252" s="1" t="e">
        <f t="shared" si="53"/>
        <v>#N/A</v>
      </c>
      <c r="H252" s="1">
        <f t="shared" si="54"/>
        <v>39532.859999999993</v>
      </c>
      <c r="I252">
        <f t="shared" si="55"/>
        <v>35569.229999999996</v>
      </c>
      <c r="J252">
        <f t="shared" si="56"/>
        <v>0</v>
      </c>
      <c r="K252">
        <f t="shared" si="57"/>
        <v>36</v>
      </c>
      <c r="L252">
        <f t="shared" si="58"/>
        <v>9</v>
      </c>
      <c r="M252">
        <f t="shared" si="59"/>
        <v>0</v>
      </c>
      <c r="N252" t="str">
        <f t="shared" si="60"/>
        <v>Escargots de Bourgogne</v>
      </c>
      <c r="O252" t="str">
        <f t="shared" si="61"/>
        <v>Escargots de Bourgogne</v>
      </c>
      <c r="P252" t="str">
        <f t="shared" si="62"/>
        <v>no</v>
      </c>
      <c r="Q252" t="e">
        <f t="shared" si="63"/>
        <v>#N/A</v>
      </c>
      <c r="R252" t="str">
        <f t="shared" si="64"/>
        <v>Escargots de Bourgogne</v>
      </c>
      <c r="S252">
        <f t="shared" si="65"/>
        <v>-1393.9</v>
      </c>
      <c r="V252">
        <f t="shared" si="66"/>
        <v>948.07556992368063</v>
      </c>
      <c r="W252">
        <f t="shared" si="67"/>
        <v>898847.2862861118</v>
      </c>
    </row>
    <row r="253" spans="1:23" x14ac:dyDescent="0.2">
      <c r="A253" s="4" t="s">
        <v>80</v>
      </c>
      <c r="B253" s="4" t="s">
        <v>83</v>
      </c>
      <c r="C253" s="5">
        <v>417.38</v>
      </c>
      <c r="D253" s="4" t="s">
        <v>9</v>
      </c>
      <c r="E253" s="10">
        <f t="shared" si="51"/>
        <v>1089.6845714285714</v>
      </c>
      <c r="F253" s="1">
        <f t="shared" si="52"/>
        <v>815.54</v>
      </c>
      <c r="G253" s="1" t="e">
        <f t="shared" si="53"/>
        <v>#N/A</v>
      </c>
      <c r="H253" s="1">
        <f t="shared" si="54"/>
        <v>38138.959999999999</v>
      </c>
      <c r="I253">
        <f t="shared" si="55"/>
        <v>34175.329999999994</v>
      </c>
      <c r="J253">
        <f t="shared" si="56"/>
        <v>0</v>
      </c>
      <c r="K253">
        <f t="shared" si="57"/>
        <v>35</v>
      </c>
      <c r="L253">
        <f t="shared" si="58"/>
        <v>9</v>
      </c>
      <c r="M253">
        <f t="shared" si="59"/>
        <v>0</v>
      </c>
      <c r="N253" t="str">
        <f t="shared" si="60"/>
        <v>Escargots de Bourgogne</v>
      </c>
      <c r="O253" t="str">
        <f t="shared" si="61"/>
        <v>Escargots de Bourgogne</v>
      </c>
      <c r="P253" t="str">
        <f t="shared" si="62"/>
        <v>no</v>
      </c>
      <c r="Q253" t="e">
        <f t="shared" si="63"/>
        <v>#N/A</v>
      </c>
      <c r="R253" t="str">
        <f t="shared" si="64"/>
        <v>Escargots de Bourgogne</v>
      </c>
      <c r="S253">
        <f t="shared" si="65"/>
        <v>-417.38</v>
      </c>
      <c r="V253">
        <f t="shared" si="66"/>
        <v>960.18638116429656</v>
      </c>
      <c r="W253">
        <f t="shared" si="67"/>
        <v>921957.88657338789</v>
      </c>
    </row>
    <row r="254" spans="1:23" x14ac:dyDescent="0.2">
      <c r="A254" s="2" t="s">
        <v>80</v>
      </c>
      <c r="B254" s="2" t="s">
        <v>84</v>
      </c>
      <c r="C254" s="3">
        <v>208</v>
      </c>
      <c r="D254" s="2" t="s">
        <v>6</v>
      </c>
      <c r="E254" s="10">
        <f t="shared" si="51"/>
        <v>1109.4582352941177</v>
      </c>
      <c r="F254" s="1">
        <f t="shared" si="52"/>
        <v>819.37</v>
      </c>
      <c r="G254" s="1" t="e">
        <f t="shared" si="53"/>
        <v>#N/A</v>
      </c>
      <c r="H254" s="1">
        <f t="shared" si="54"/>
        <v>37721.58</v>
      </c>
      <c r="I254">
        <f t="shared" si="55"/>
        <v>34175.329999999994</v>
      </c>
      <c r="J254">
        <f t="shared" si="56"/>
        <v>0</v>
      </c>
      <c r="K254">
        <f t="shared" si="57"/>
        <v>34</v>
      </c>
      <c r="L254">
        <f t="shared" si="58"/>
        <v>9</v>
      </c>
      <c r="M254">
        <f t="shared" si="59"/>
        <v>0</v>
      </c>
      <c r="N254" t="str">
        <f t="shared" si="60"/>
        <v>Escargots de Bourgogne</v>
      </c>
      <c r="O254" t="str">
        <f t="shared" si="61"/>
        <v>Gravad lax</v>
      </c>
      <c r="P254" t="str">
        <f t="shared" si="62"/>
        <v>yes</v>
      </c>
      <c r="Q254" t="e">
        <f t="shared" si="63"/>
        <v>#N/A</v>
      </c>
      <c r="R254" t="str">
        <f t="shared" si="64"/>
        <v>Escargots de Bourgogne</v>
      </c>
      <c r="S254">
        <f t="shared" si="65"/>
        <v>-208</v>
      </c>
      <c r="V254">
        <f t="shared" si="66"/>
        <v>967.15529911625345</v>
      </c>
      <c r="W254">
        <f t="shared" si="67"/>
        <v>935389.37260864966</v>
      </c>
    </row>
    <row r="255" spans="1:23" x14ac:dyDescent="0.2">
      <c r="A255" s="4" t="s">
        <v>80</v>
      </c>
      <c r="B255" s="4" t="s">
        <v>84</v>
      </c>
      <c r="C255" s="5">
        <v>421.2</v>
      </c>
      <c r="D255" s="4" t="s">
        <v>7</v>
      </c>
      <c r="E255" s="10">
        <f t="shared" si="51"/>
        <v>1136.7751515151515</v>
      </c>
      <c r="F255" s="1">
        <f t="shared" si="52"/>
        <v>823.2</v>
      </c>
      <c r="G255" s="1" t="e">
        <f t="shared" si="53"/>
        <v>#N/A</v>
      </c>
      <c r="H255" s="1">
        <f t="shared" si="54"/>
        <v>37513.58</v>
      </c>
      <c r="I255">
        <f t="shared" si="55"/>
        <v>34175.329999999994</v>
      </c>
      <c r="J255">
        <f t="shared" si="56"/>
        <v>0</v>
      </c>
      <c r="K255">
        <f t="shared" si="57"/>
        <v>33</v>
      </c>
      <c r="L255">
        <f t="shared" si="58"/>
        <v>9</v>
      </c>
      <c r="M255">
        <f t="shared" si="59"/>
        <v>0</v>
      </c>
      <c r="N255" t="str">
        <f t="shared" si="60"/>
        <v>Gravad lax</v>
      </c>
      <c r="O255" t="str">
        <f t="shared" si="61"/>
        <v>Gravad lax</v>
      </c>
      <c r="P255" t="str">
        <f t="shared" si="62"/>
        <v>no</v>
      </c>
      <c r="Q255" t="e">
        <f t="shared" si="63"/>
        <v>#N/A</v>
      </c>
      <c r="R255" t="str">
        <f t="shared" si="64"/>
        <v>Gravad lax</v>
      </c>
      <c r="S255">
        <f t="shared" si="65"/>
        <v>-421.2</v>
      </c>
      <c r="V255">
        <f t="shared" si="66"/>
        <v>968.69150512938063</v>
      </c>
      <c r="W255">
        <f t="shared" si="67"/>
        <v>938363.23210982489</v>
      </c>
    </row>
    <row r="256" spans="1:23" x14ac:dyDescent="0.2">
      <c r="A256" s="2" t="s">
        <v>80</v>
      </c>
      <c r="B256" s="2" t="s">
        <v>85</v>
      </c>
      <c r="C256" s="3">
        <v>1215.2</v>
      </c>
      <c r="D256" s="2" t="s">
        <v>6</v>
      </c>
      <c r="E256" s="10">
        <f t="shared" si="51"/>
        <v>1159.1368749999999</v>
      </c>
      <c r="F256" s="1">
        <f t="shared" si="52"/>
        <v>882.22500000000002</v>
      </c>
      <c r="G256" s="1" t="e">
        <f t="shared" si="53"/>
        <v>#N/A</v>
      </c>
      <c r="H256" s="1">
        <f t="shared" si="54"/>
        <v>37092.379999999997</v>
      </c>
      <c r="I256">
        <f t="shared" si="55"/>
        <v>34175.329999999994</v>
      </c>
      <c r="J256">
        <f t="shared" si="56"/>
        <v>0</v>
      </c>
      <c r="K256">
        <f t="shared" si="57"/>
        <v>32</v>
      </c>
      <c r="L256">
        <f t="shared" si="58"/>
        <v>8</v>
      </c>
      <c r="M256">
        <f t="shared" si="59"/>
        <v>0</v>
      </c>
      <c r="N256" t="str">
        <f t="shared" si="60"/>
        <v>Gravad lax</v>
      </c>
      <c r="O256" t="str">
        <f t="shared" si="61"/>
        <v>Ikura</v>
      </c>
      <c r="P256" t="str">
        <f t="shared" si="62"/>
        <v>yes</v>
      </c>
      <c r="Q256" t="e">
        <f t="shared" si="63"/>
        <v>#N/A</v>
      </c>
      <c r="R256" t="str">
        <f t="shared" si="64"/>
        <v>Gravad lax</v>
      </c>
      <c r="S256">
        <f t="shared" si="65"/>
        <v>-1215.2</v>
      </c>
      <c r="V256">
        <f t="shared" si="66"/>
        <v>975.2874154654279</v>
      </c>
      <c r="W256">
        <f t="shared" si="67"/>
        <v>951185.54276523413</v>
      </c>
    </row>
    <row r="257" spans="1:23" x14ac:dyDescent="0.2">
      <c r="A257" s="4" t="s">
        <v>80</v>
      </c>
      <c r="B257" s="4" t="s">
        <v>85</v>
      </c>
      <c r="C257" s="5">
        <v>533.20000000000005</v>
      </c>
      <c r="D257" s="4" t="s">
        <v>7</v>
      </c>
      <c r="E257" s="10">
        <f t="shared" si="51"/>
        <v>1157.3283870967741</v>
      </c>
      <c r="F257" s="1">
        <f t="shared" si="52"/>
        <v>823.2</v>
      </c>
      <c r="G257" s="1" t="e">
        <f t="shared" si="53"/>
        <v>#N/A</v>
      </c>
      <c r="H257" s="1">
        <f t="shared" si="54"/>
        <v>35877.18</v>
      </c>
      <c r="I257">
        <f t="shared" si="55"/>
        <v>32960.129999999997</v>
      </c>
      <c r="J257">
        <f t="shared" si="56"/>
        <v>0</v>
      </c>
      <c r="K257">
        <f t="shared" si="57"/>
        <v>31</v>
      </c>
      <c r="L257">
        <f t="shared" si="58"/>
        <v>8</v>
      </c>
      <c r="M257">
        <f t="shared" si="59"/>
        <v>0</v>
      </c>
      <c r="N257" t="str">
        <f t="shared" si="60"/>
        <v>Ikura</v>
      </c>
      <c r="O257" t="str">
        <f t="shared" si="61"/>
        <v>Ikura</v>
      </c>
      <c r="P257" t="str">
        <f t="shared" si="62"/>
        <v>no</v>
      </c>
      <c r="Q257" t="e">
        <f t="shared" si="63"/>
        <v>#N/A</v>
      </c>
      <c r="R257" t="str">
        <f t="shared" si="64"/>
        <v>Ikura</v>
      </c>
      <c r="S257">
        <f t="shared" si="65"/>
        <v>-533.20000000000005</v>
      </c>
      <c r="V257">
        <f t="shared" si="66"/>
        <v>990.84019259348202</v>
      </c>
      <c r="W257">
        <f t="shared" si="67"/>
        <v>981764.28725868859</v>
      </c>
    </row>
    <row r="258" spans="1:23" x14ac:dyDescent="0.2">
      <c r="A258" s="2" t="s">
        <v>80</v>
      </c>
      <c r="B258" s="2" t="s">
        <v>85</v>
      </c>
      <c r="C258" s="3">
        <v>3747.9</v>
      </c>
      <c r="D258" s="2" t="s">
        <v>8</v>
      </c>
      <c r="E258" s="10">
        <f t="shared" si="51"/>
        <v>1178.1326666666669</v>
      </c>
      <c r="F258" s="1">
        <f t="shared" si="52"/>
        <v>882.22500000000002</v>
      </c>
      <c r="G258" s="1" t="e">
        <f t="shared" si="53"/>
        <v>#N/A</v>
      </c>
      <c r="H258" s="1">
        <f t="shared" si="54"/>
        <v>35343.980000000003</v>
      </c>
      <c r="I258">
        <f t="shared" si="55"/>
        <v>32960.129999999997</v>
      </c>
      <c r="J258">
        <f t="shared" si="56"/>
        <v>0</v>
      </c>
      <c r="K258">
        <f t="shared" si="57"/>
        <v>30</v>
      </c>
      <c r="L258">
        <f t="shared" si="58"/>
        <v>7</v>
      </c>
      <c r="M258">
        <f t="shared" si="59"/>
        <v>0</v>
      </c>
      <c r="N258" t="str">
        <f t="shared" si="60"/>
        <v>Ikura</v>
      </c>
      <c r="O258" t="str">
        <f t="shared" si="61"/>
        <v>Ikura</v>
      </c>
      <c r="P258" t="str">
        <f t="shared" si="62"/>
        <v>no</v>
      </c>
      <c r="Q258" t="e">
        <f t="shared" si="63"/>
        <v>#N/A</v>
      </c>
      <c r="R258" t="str">
        <f t="shared" si="64"/>
        <v>Ikura</v>
      </c>
      <c r="S258">
        <f t="shared" si="65"/>
        <v>-3747.9</v>
      </c>
      <c r="V258">
        <f t="shared" si="66"/>
        <v>1000.536058320516</v>
      </c>
      <c r="W258">
        <f t="shared" si="67"/>
        <v>1001072.4039995548</v>
      </c>
    </row>
    <row r="259" spans="1:23" x14ac:dyDescent="0.2">
      <c r="A259" s="4" t="s">
        <v>80</v>
      </c>
      <c r="B259" s="4" t="s">
        <v>85</v>
      </c>
      <c r="C259" s="5">
        <v>3323.2</v>
      </c>
      <c r="D259" s="4" t="s">
        <v>9</v>
      </c>
      <c r="E259" s="10">
        <f t="shared" ref="E259:E287" si="68">AVERAGE(C259:C544)</f>
        <v>1089.52</v>
      </c>
      <c r="F259" s="1">
        <f t="shared" ref="F259:F287" si="69">MEDIAN(C259:C544)</f>
        <v>823.2</v>
      </c>
      <c r="G259" s="1" t="e">
        <f t="shared" ref="G259:G287" si="70">MODE(C259:C344)</f>
        <v>#N/A</v>
      </c>
      <c r="H259" s="1">
        <f t="shared" ref="H259:H287" si="71">SUM(C259:C544)</f>
        <v>31596.080000000002</v>
      </c>
      <c r="I259">
        <f t="shared" ref="I259:I287" si="72">SUMIF(C259:C544,"&gt;590")</f>
        <v>29212.23</v>
      </c>
      <c r="J259">
        <f t="shared" ref="J259:J287" si="73">SUMIFS(C259:C544,A259:A544,"Beverages",D259:D544,"Qtr 2")</f>
        <v>0</v>
      </c>
      <c r="K259">
        <f t="shared" ref="K259:K287" si="74">COUNT(C259:C544)</f>
        <v>29</v>
      </c>
      <c r="L259">
        <f t="shared" ref="L259:L287" si="75">COUNTIF(D259:D544,"Qtr 2")</f>
        <v>7</v>
      </c>
      <c r="M259">
        <f t="shared" ref="M259:M287" si="76">COUNTIFS(B259:B544,"Ipoh Coffee",D259:D544,"Qtr 4")</f>
        <v>0</v>
      </c>
      <c r="N259" t="str">
        <f t="shared" ref="N259:N287" si="77">VLOOKUP(A259,A258:D544,2,0)</f>
        <v>Ikura</v>
      </c>
      <c r="O259" t="str">
        <f t="shared" ref="O259:O287" si="78">HLOOKUP(O258,A258:D544,2,1)</f>
        <v>Ikura</v>
      </c>
      <c r="P259" t="str">
        <f t="shared" ref="P259:P287" si="79">IF(D259="qtr 1","yes","no")</f>
        <v>no</v>
      </c>
      <c r="Q259" t="e">
        <f t="shared" ref="Q259:Q287" si="80">IF(G259&gt;1000,"HIGHER",IF(G259&lt;1000,"LOWER",IF(G259=#N/A,"NOT FOUND")))</f>
        <v>#N/A</v>
      </c>
      <c r="R259" t="str">
        <f t="shared" ref="R259:R287" si="81">_xlfn.IFNA(N259,"NOT EXIST")</f>
        <v>Ikura</v>
      </c>
      <c r="S259">
        <f t="shared" ref="S259:S287" si="82">-INDEX(A258:D544,2,3)</f>
        <v>-3323.2</v>
      </c>
      <c r="V259">
        <f t="shared" ref="V259:V287" si="83">_xlfn.STDEV.P(C259:C544)</f>
        <v>894.44172602533035</v>
      </c>
      <c r="W259">
        <f t="shared" ref="W259:W287" si="84">_xlfn.VAR.P(C259:C544)</f>
        <v>800026.00125517219</v>
      </c>
    </row>
    <row r="260" spans="1:23" x14ac:dyDescent="0.2">
      <c r="A260" s="2" t="s">
        <v>80</v>
      </c>
      <c r="B260" s="2" t="s">
        <v>86</v>
      </c>
      <c r="C260" s="3">
        <v>68.400000000000006</v>
      </c>
      <c r="D260" s="2" t="s">
        <v>6</v>
      </c>
      <c r="E260" s="10">
        <f t="shared" si="68"/>
        <v>1009.7457142857145</v>
      </c>
      <c r="F260" s="1">
        <f t="shared" si="69"/>
        <v>819.37</v>
      </c>
      <c r="G260" s="1" t="e">
        <f t="shared" si="70"/>
        <v>#N/A</v>
      </c>
      <c r="H260" s="1">
        <f t="shared" si="71"/>
        <v>28272.880000000005</v>
      </c>
      <c r="I260">
        <f t="shared" si="72"/>
        <v>25889.030000000002</v>
      </c>
      <c r="J260">
        <f t="shared" si="73"/>
        <v>0</v>
      </c>
      <c r="K260">
        <f t="shared" si="74"/>
        <v>28</v>
      </c>
      <c r="L260">
        <f t="shared" si="75"/>
        <v>7</v>
      </c>
      <c r="M260">
        <f t="shared" si="76"/>
        <v>0</v>
      </c>
      <c r="N260" t="str">
        <f t="shared" si="77"/>
        <v>Ikura</v>
      </c>
      <c r="O260" t="str">
        <f t="shared" si="78"/>
        <v>Inlagd Sill</v>
      </c>
      <c r="P260" t="str">
        <f t="shared" si="79"/>
        <v>yes</v>
      </c>
      <c r="Q260" t="e">
        <f t="shared" si="80"/>
        <v>#N/A</v>
      </c>
      <c r="R260" t="str">
        <f t="shared" si="81"/>
        <v>Ikura</v>
      </c>
      <c r="S260">
        <f t="shared" si="82"/>
        <v>-68.400000000000006</v>
      </c>
      <c r="V260">
        <f t="shared" si="83"/>
        <v>802.52364156288036</v>
      </c>
      <c r="W260">
        <f t="shared" si="84"/>
        <v>644044.19526734645</v>
      </c>
    </row>
    <row r="261" spans="1:23" x14ac:dyDescent="0.2">
      <c r="A261" s="4" t="s">
        <v>80</v>
      </c>
      <c r="B261" s="4" t="s">
        <v>86</v>
      </c>
      <c r="C261" s="5">
        <v>2698</v>
      </c>
      <c r="D261" s="4" t="s">
        <v>7</v>
      </c>
      <c r="E261" s="10">
        <f t="shared" si="68"/>
        <v>1044.6103703703704</v>
      </c>
      <c r="F261" s="1">
        <f t="shared" si="69"/>
        <v>823.2</v>
      </c>
      <c r="G261" s="1" t="e">
        <f t="shared" si="70"/>
        <v>#N/A</v>
      </c>
      <c r="H261" s="1">
        <f t="shared" si="71"/>
        <v>28204.480000000003</v>
      </c>
      <c r="I261">
        <f t="shared" si="72"/>
        <v>25889.030000000002</v>
      </c>
      <c r="J261">
        <f t="shared" si="73"/>
        <v>0</v>
      </c>
      <c r="K261">
        <f t="shared" si="74"/>
        <v>27</v>
      </c>
      <c r="L261">
        <f t="shared" si="75"/>
        <v>7</v>
      </c>
      <c r="M261">
        <f t="shared" si="76"/>
        <v>0</v>
      </c>
      <c r="N261" t="str">
        <f t="shared" si="77"/>
        <v>Inlagd Sill</v>
      </c>
      <c r="O261" t="str">
        <f t="shared" si="78"/>
        <v>Inlagd Sill</v>
      </c>
      <c r="P261" t="str">
        <f t="shared" si="79"/>
        <v>no</v>
      </c>
      <c r="Q261" t="e">
        <f t="shared" si="80"/>
        <v>#N/A</v>
      </c>
      <c r="R261" t="str">
        <f t="shared" si="81"/>
        <v>Inlagd Sill</v>
      </c>
      <c r="S261">
        <f t="shared" si="82"/>
        <v>-2698</v>
      </c>
      <c r="V261">
        <f t="shared" si="83"/>
        <v>796.15478718130851</v>
      </c>
      <c r="W261">
        <f t="shared" si="84"/>
        <v>633862.44515171461</v>
      </c>
    </row>
    <row r="262" spans="1:23" x14ac:dyDescent="0.2">
      <c r="A262" s="2" t="s">
        <v>80</v>
      </c>
      <c r="B262" s="2" t="s">
        <v>86</v>
      </c>
      <c r="C262" s="3">
        <v>2199.25</v>
      </c>
      <c r="D262" s="2" t="s">
        <v>8</v>
      </c>
      <c r="E262" s="10">
        <f t="shared" si="68"/>
        <v>981.01846153846168</v>
      </c>
      <c r="F262" s="1">
        <f t="shared" si="69"/>
        <v>819.37</v>
      </c>
      <c r="G262" s="1" t="e">
        <f t="shared" si="70"/>
        <v>#N/A</v>
      </c>
      <c r="H262" s="1">
        <f t="shared" si="71"/>
        <v>25506.480000000003</v>
      </c>
      <c r="I262">
        <f t="shared" si="72"/>
        <v>23191.030000000002</v>
      </c>
      <c r="J262">
        <f t="shared" si="73"/>
        <v>0</v>
      </c>
      <c r="K262">
        <f t="shared" si="74"/>
        <v>26</v>
      </c>
      <c r="L262">
        <f t="shared" si="75"/>
        <v>6</v>
      </c>
      <c r="M262">
        <f t="shared" si="76"/>
        <v>0</v>
      </c>
      <c r="N262" t="str">
        <f t="shared" si="77"/>
        <v>Inlagd Sill</v>
      </c>
      <c r="O262" t="str">
        <f t="shared" si="78"/>
        <v>Inlagd Sill</v>
      </c>
      <c r="P262" t="str">
        <f t="shared" si="79"/>
        <v>no</v>
      </c>
      <c r="Q262" t="e">
        <f t="shared" si="80"/>
        <v>#N/A</v>
      </c>
      <c r="R262" t="str">
        <f t="shared" si="81"/>
        <v>Inlagd Sill</v>
      </c>
      <c r="S262">
        <f t="shared" si="82"/>
        <v>-2199.25</v>
      </c>
      <c r="V262">
        <f t="shared" si="83"/>
        <v>740.98288543347974</v>
      </c>
      <c r="W262">
        <f t="shared" si="84"/>
        <v>549055.63650532532</v>
      </c>
    </row>
    <row r="263" spans="1:23" x14ac:dyDescent="0.2">
      <c r="A263" s="4" t="s">
        <v>80</v>
      </c>
      <c r="B263" s="4" t="s">
        <v>86</v>
      </c>
      <c r="C263" s="5">
        <v>1928.5</v>
      </c>
      <c r="D263" s="4" t="s">
        <v>9</v>
      </c>
      <c r="E263" s="10">
        <f t="shared" si="68"/>
        <v>932.28920000000016</v>
      </c>
      <c r="F263" s="1">
        <f t="shared" si="69"/>
        <v>815.54</v>
      </c>
      <c r="G263" s="1" t="e">
        <f t="shared" si="70"/>
        <v>#N/A</v>
      </c>
      <c r="H263" s="1">
        <f t="shared" si="71"/>
        <v>23307.230000000003</v>
      </c>
      <c r="I263">
        <f t="shared" si="72"/>
        <v>20991.78</v>
      </c>
      <c r="J263">
        <f t="shared" si="73"/>
        <v>0</v>
      </c>
      <c r="K263">
        <f t="shared" si="74"/>
        <v>25</v>
      </c>
      <c r="L263">
        <f t="shared" si="75"/>
        <v>6</v>
      </c>
      <c r="M263">
        <f t="shared" si="76"/>
        <v>0</v>
      </c>
      <c r="N263" t="str">
        <f t="shared" si="77"/>
        <v>Inlagd Sill</v>
      </c>
      <c r="O263" t="str">
        <f t="shared" si="78"/>
        <v>Inlagd Sill</v>
      </c>
      <c r="P263" t="str">
        <f t="shared" si="79"/>
        <v>no</v>
      </c>
      <c r="Q263" t="e">
        <f t="shared" si="80"/>
        <v>#N/A</v>
      </c>
      <c r="R263" t="str">
        <f t="shared" si="81"/>
        <v>Inlagd Sill</v>
      </c>
      <c r="S263">
        <f t="shared" si="82"/>
        <v>-1928.5</v>
      </c>
      <c r="V263">
        <f t="shared" si="83"/>
        <v>713.63842230036903</v>
      </c>
      <c r="W263">
        <f t="shared" si="84"/>
        <v>509279.79778335989</v>
      </c>
    </row>
    <row r="264" spans="1:23" x14ac:dyDescent="0.2">
      <c r="A264" s="2" t="s">
        <v>80</v>
      </c>
      <c r="B264" s="2" t="s">
        <v>87</v>
      </c>
      <c r="C264" s="3">
        <v>385</v>
      </c>
      <c r="D264" s="2" t="s">
        <v>6</v>
      </c>
      <c r="E264" s="10">
        <f t="shared" si="68"/>
        <v>890.78041666666661</v>
      </c>
      <c r="F264" s="1">
        <f t="shared" si="69"/>
        <v>809.53</v>
      </c>
      <c r="G264" s="1" t="e">
        <f t="shared" si="70"/>
        <v>#N/A</v>
      </c>
      <c r="H264" s="1">
        <f t="shared" si="71"/>
        <v>21378.73</v>
      </c>
      <c r="I264">
        <f t="shared" si="72"/>
        <v>19063.28</v>
      </c>
      <c r="J264">
        <f t="shared" si="73"/>
        <v>0</v>
      </c>
      <c r="K264">
        <f t="shared" si="74"/>
        <v>24</v>
      </c>
      <c r="L264">
        <f t="shared" si="75"/>
        <v>6</v>
      </c>
      <c r="M264">
        <f t="shared" si="76"/>
        <v>0</v>
      </c>
      <c r="N264" t="str">
        <f t="shared" si="77"/>
        <v>Inlagd Sill</v>
      </c>
      <c r="O264" t="str">
        <f t="shared" si="78"/>
        <v>Jack's New England Clam Chowder</v>
      </c>
      <c r="P264" t="str">
        <f t="shared" si="79"/>
        <v>yes</v>
      </c>
      <c r="Q264" t="e">
        <f t="shared" si="80"/>
        <v>#N/A</v>
      </c>
      <c r="R264" t="str">
        <f t="shared" si="81"/>
        <v>Inlagd Sill</v>
      </c>
      <c r="S264">
        <f t="shared" si="82"/>
        <v>-385</v>
      </c>
      <c r="V264">
        <f t="shared" si="83"/>
        <v>698.15851496084053</v>
      </c>
      <c r="W264">
        <f t="shared" si="84"/>
        <v>487425.31201232621</v>
      </c>
    </row>
    <row r="265" spans="1:23" x14ac:dyDescent="0.2">
      <c r="A265" s="4" t="s">
        <v>80</v>
      </c>
      <c r="B265" s="4" t="s">
        <v>87</v>
      </c>
      <c r="C265" s="5">
        <v>1242.52</v>
      </c>
      <c r="D265" s="4" t="s">
        <v>7</v>
      </c>
      <c r="E265" s="10">
        <f t="shared" si="68"/>
        <v>912.77086956521737</v>
      </c>
      <c r="F265" s="1">
        <f t="shared" si="69"/>
        <v>815.54</v>
      </c>
      <c r="G265" s="1" t="e">
        <f t="shared" si="70"/>
        <v>#N/A</v>
      </c>
      <c r="H265" s="1">
        <f t="shared" si="71"/>
        <v>20993.73</v>
      </c>
      <c r="I265">
        <f t="shared" si="72"/>
        <v>19063.28</v>
      </c>
      <c r="J265">
        <f t="shared" si="73"/>
        <v>0</v>
      </c>
      <c r="K265">
        <f t="shared" si="74"/>
        <v>23</v>
      </c>
      <c r="L265">
        <f t="shared" si="75"/>
        <v>6</v>
      </c>
      <c r="M265">
        <f t="shared" si="76"/>
        <v>0</v>
      </c>
      <c r="N265" t="str">
        <f t="shared" si="77"/>
        <v>Jack's New England Clam Chowder</v>
      </c>
      <c r="O265" t="str">
        <f t="shared" si="78"/>
        <v>Jack's New England Clam Chowder</v>
      </c>
      <c r="P265" t="str">
        <f t="shared" si="79"/>
        <v>no</v>
      </c>
      <c r="Q265" t="e">
        <f t="shared" si="80"/>
        <v>#N/A</v>
      </c>
      <c r="R265" t="str">
        <f t="shared" si="81"/>
        <v>Jack's New England Clam Chowder</v>
      </c>
      <c r="S265">
        <f t="shared" si="82"/>
        <v>-1242.52</v>
      </c>
      <c r="V265">
        <f t="shared" si="83"/>
        <v>704.99063570662133</v>
      </c>
      <c r="W265">
        <f t="shared" si="84"/>
        <v>497011.79643402604</v>
      </c>
    </row>
    <row r="266" spans="1:23" x14ac:dyDescent="0.2">
      <c r="A266" s="2" t="s">
        <v>80</v>
      </c>
      <c r="B266" s="2" t="s">
        <v>87</v>
      </c>
      <c r="C266" s="3">
        <v>468.51</v>
      </c>
      <c r="D266" s="2" t="s">
        <v>8</v>
      </c>
      <c r="E266" s="10">
        <f t="shared" si="68"/>
        <v>897.7822727272727</v>
      </c>
      <c r="F266" s="1">
        <f t="shared" si="69"/>
        <v>809.53</v>
      </c>
      <c r="G266" s="1" t="e">
        <f t="shared" si="70"/>
        <v>#N/A</v>
      </c>
      <c r="H266" s="1">
        <f t="shared" si="71"/>
        <v>19751.21</v>
      </c>
      <c r="I266">
        <f t="shared" si="72"/>
        <v>17820.760000000002</v>
      </c>
      <c r="J266">
        <f t="shared" si="73"/>
        <v>0</v>
      </c>
      <c r="K266">
        <f t="shared" si="74"/>
        <v>22</v>
      </c>
      <c r="L266">
        <f t="shared" si="75"/>
        <v>5</v>
      </c>
      <c r="M266">
        <f t="shared" si="76"/>
        <v>0</v>
      </c>
      <c r="N266" t="str">
        <f t="shared" si="77"/>
        <v>Jack's New England Clam Chowder</v>
      </c>
      <c r="O266" t="str">
        <f t="shared" si="78"/>
        <v>Jack's New England Clam Chowder</v>
      </c>
      <c r="P266" t="str">
        <f t="shared" si="79"/>
        <v>no</v>
      </c>
      <c r="Q266" t="e">
        <f t="shared" si="80"/>
        <v>#N/A</v>
      </c>
      <c r="R266" t="str">
        <f t="shared" si="81"/>
        <v>Jack's New England Clam Chowder</v>
      </c>
      <c r="S266">
        <f t="shared" si="82"/>
        <v>-468.51</v>
      </c>
      <c r="V266">
        <f t="shared" si="83"/>
        <v>717.24201418876874</v>
      </c>
      <c r="W266">
        <f t="shared" si="84"/>
        <v>514436.10691756196</v>
      </c>
    </row>
    <row r="267" spans="1:23" x14ac:dyDescent="0.2">
      <c r="A267" s="4" t="s">
        <v>80</v>
      </c>
      <c r="B267" s="4" t="s">
        <v>87</v>
      </c>
      <c r="C267" s="5">
        <v>2542.77</v>
      </c>
      <c r="D267" s="4" t="s">
        <v>9</v>
      </c>
      <c r="E267" s="10">
        <f t="shared" si="68"/>
        <v>918.22380952380934</v>
      </c>
      <c r="F267" s="1">
        <f t="shared" si="69"/>
        <v>815.54</v>
      </c>
      <c r="G267" s="1" t="e">
        <f t="shared" si="70"/>
        <v>#N/A</v>
      </c>
      <c r="H267" s="1">
        <f t="shared" si="71"/>
        <v>19282.699999999997</v>
      </c>
      <c r="I267">
        <f t="shared" si="72"/>
        <v>17820.760000000002</v>
      </c>
      <c r="J267">
        <f t="shared" si="73"/>
        <v>0</v>
      </c>
      <c r="K267">
        <f t="shared" si="74"/>
        <v>21</v>
      </c>
      <c r="L267">
        <f t="shared" si="75"/>
        <v>5</v>
      </c>
      <c r="M267">
        <f t="shared" si="76"/>
        <v>0</v>
      </c>
      <c r="N267" t="str">
        <f t="shared" si="77"/>
        <v>Jack's New England Clam Chowder</v>
      </c>
      <c r="O267" t="str">
        <f t="shared" si="78"/>
        <v>Jack's New England Clam Chowder</v>
      </c>
      <c r="P267" t="str">
        <f t="shared" si="79"/>
        <v>no</v>
      </c>
      <c r="Q267" t="e">
        <f t="shared" si="80"/>
        <v>#N/A</v>
      </c>
      <c r="R267" t="str">
        <f t="shared" si="81"/>
        <v>Jack's New England Clam Chowder</v>
      </c>
      <c r="S267">
        <f t="shared" si="82"/>
        <v>-2542.77</v>
      </c>
      <c r="V267">
        <f t="shared" si="83"/>
        <v>727.83255148731507</v>
      </c>
      <c r="W267">
        <f t="shared" si="84"/>
        <v>529740.22300453507</v>
      </c>
    </row>
    <row r="268" spans="1:23" x14ac:dyDescent="0.2">
      <c r="A268" s="2" t="s">
        <v>80</v>
      </c>
      <c r="B268" s="2" t="s">
        <v>88</v>
      </c>
      <c r="C268" s="3">
        <v>61.44</v>
      </c>
      <c r="D268" s="2" t="s">
        <v>6</v>
      </c>
      <c r="E268" s="10">
        <f t="shared" si="68"/>
        <v>836.99649999999997</v>
      </c>
      <c r="F268" s="1">
        <f t="shared" si="69"/>
        <v>809.53</v>
      </c>
      <c r="G268" s="1" t="e">
        <f t="shared" si="70"/>
        <v>#N/A</v>
      </c>
      <c r="H268" s="1">
        <f t="shared" si="71"/>
        <v>16739.93</v>
      </c>
      <c r="I268">
        <f t="shared" si="72"/>
        <v>15277.99</v>
      </c>
      <c r="J268">
        <f t="shared" si="73"/>
        <v>0</v>
      </c>
      <c r="K268">
        <f t="shared" si="74"/>
        <v>20</v>
      </c>
      <c r="L268">
        <f t="shared" si="75"/>
        <v>5</v>
      </c>
      <c r="M268">
        <f t="shared" si="76"/>
        <v>0</v>
      </c>
      <c r="N268" t="str">
        <f t="shared" si="77"/>
        <v>Jack's New England Clam Chowder</v>
      </c>
      <c r="O268" t="str">
        <f t="shared" si="78"/>
        <v>Konbu</v>
      </c>
      <c r="P268" t="str">
        <f t="shared" si="79"/>
        <v>yes</v>
      </c>
      <c r="Q268" t="e">
        <f t="shared" si="80"/>
        <v>#N/A</v>
      </c>
      <c r="R268" t="str">
        <f t="shared" si="81"/>
        <v>Jack's New England Clam Chowder</v>
      </c>
      <c r="S268">
        <f t="shared" si="82"/>
        <v>-61.44</v>
      </c>
      <c r="V268">
        <f t="shared" si="83"/>
        <v>646.27536088941963</v>
      </c>
      <c r="W268">
        <f t="shared" si="84"/>
        <v>417671.8420927496</v>
      </c>
    </row>
    <row r="269" spans="1:23" x14ac:dyDescent="0.2">
      <c r="A269" s="4" t="s">
        <v>80</v>
      </c>
      <c r="B269" s="4" t="s">
        <v>88</v>
      </c>
      <c r="C269" s="5">
        <v>168</v>
      </c>
      <c r="D269" s="4" t="s">
        <v>7</v>
      </c>
      <c r="E269" s="10">
        <f t="shared" si="68"/>
        <v>877.81526315789461</v>
      </c>
      <c r="F269" s="1">
        <f t="shared" si="69"/>
        <v>815.54</v>
      </c>
      <c r="G269" s="1" t="e">
        <f t="shared" si="70"/>
        <v>#N/A</v>
      </c>
      <c r="H269" s="1">
        <f t="shared" si="71"/>
        <v>16678.489999999998</v>
      </c>
      <c r="I269">
        <f t="shared" si="72"/>
        <v>15277.99</v>
      </c>
      <c r="J269">
        <f t="shared" si="73"/>
        <v>0</v>
      </c>
      <c r="K269">
        <f t="shared" si="74"/>
        <v>19</v>
      </c>
      <c r="L269">
        <f t="shared" si="75"/>
        <v>5</v>
      </c>
      <c r="M269">
        <f t="shared" si="76"/>
        <v>0</v>
      </c>
      <c r="N269" t="str">
        <f t="shared" si="77"/>
        <v>Konbu</v>
      </c>
      <c r="O269" t="str">
        <f t="shared" si="78"/>
        <v>Konbu</v>
      </c>
      <c r="P269" t="str">
        <f t="shared" si="79"/>
        <v>no</v>
      </c>
      <c r="Q269" t="e">
        <f t="shared" si="80"/>
        <v>#N/A</v>
      </c>
      <c r="R269" t="str">
        <f t="shared" si="81"/>
        <v>Konbu</v>
      </c>
      <c r="S269">
        <f t="shared" si="82"/>
        <v>-168</v>
      </c>
      <c r="V269">
        <f t="shared" si="83"/>
        <v>637.44108912835327</v>
      </c>
      <c r="W269">
        <f t="shared" si="84"/>
        <v>406331.14210914128</v>
      </c>
    </row>
    <row r="270" spans="1:23" x14ac:dyDescent="0.2">
      <c r="A270" s="2" t="s">
        <v>80</v>
      </c>
      <c r="B270" s="2" t="s">
        <v>88</v>
      </c>
      <c r="C270" s="3">
        <v>469.5</v>
      </c>
      <c r="D270" s="2" t="s">
        <v>8</v>
      </c>
      <c r="E270" s="10">
        <f t="shared" si="68"/>
        <v>917.24944444444429</v>
      </c>
      <c r="F270" s="1">
        <f t="shared" si="69"/>
        <v>819.37</v>
      </c>
      <c r="G270" s="1" t="e">
        <f t="shared" si="70"/>
        <v>#N/A</v>
      </c>
      <c r="H270" s="1">
        <f t="shared" si="71"/>
        <v>16510.489999999998</v>
      </c>
      <c r="I270">
        <f t="shared" si="72"/>
        <v>15277.99</v>
      </c>
      <c r="J270">
        <f t="shared" si="73"/>
        <v>0</v>
      </c>
      <c r="K270">
        <f t="shared" si="74"/>
        <v>18</v>
      </c>
      <c r="L270">
        <f t="shared" si="75"/>
        <v>4</v>
      </c>
      <c r="M270">
        <f t="shared" si="76"/>
        <v>0</v>
      </c>
      <c r="N270" t="str">
        <f t="shared" si="77"/>
        <v>Konbu</v>
      </c>
      <c r="O270" t="str">
        <f t="shared" si="78"/>
        <v>Konbu</v>
      </c>
      <c r="P270" t="str">
        <f t="shared" si="79"/>
        <v>no</v>
      </c>
      <c r="Q270" t="e">
        <f t="shared" si="80"/>
        <v>#N/A</v>
      </c>
      <c r="R270" t="str">
        <f t="shared" si="81"/>
        <v>Konbu</v>
      </c>
      <c r="S270">
        <f t="shared" si="82"/>
        <v>-469.5</v>
      </c>
      <c r="V270">
        <f t="shared" si="83"/>
        <v>631.94861818621712</v>
      </c>
      <c r="W270">
        <f t="shared" si="84"/>
        <v>399359.05602746928</v>
      </c>
    </row>
    <row r="271" spans="1:23" x14ac:dyDescent="0.2">
      <c r="A271" s="4" t="s">
        <v>80</v>
      </c>
      <c r="B271" s="4" t="s">
        <v>88</v>
      </c>
      <c r="C271" s="5">
        <v>60</v>
      </c>
      <c r="D271" s="4" t="s">
        <v>9</v>
      </c>
      <c r="E271" s="10">
        <f t="shared" si="68"/>
        <v>943.58764705882356</v>
      </c>
      <c r="F271" s="1">
        <f t="shared" si="69"/>
        <v>823.2</v>
      </c>
      <c r="G271" s="1" t="e">
        <f t="shared" si="70"/>
        <v>#N/A</v>
      </c>
      <c r="H271" s="1">
        <f t="shared" si="71"/>
        <v>16040.99</v>
      </c>
      <c r="I271">
        <f t="shared" si="72"/>
        <v>15277.99</v>
      </c>
      <c r="J271">
        <f t="shared" si="73"/>
        <v>0</v>
      </c>
      <c r="K271">
        <f t="shared" si="74"/>
        <v>17</v>
      </c>
      <c r="L271">
        <f t="shared" si="75"/>
        <v>4</v>
      </c>
      <c r="M271">
        <f t="shared" si="76"/>
        <v>0</v>
      </c>
      <c r="N271" t="str">
        <f t="shared" si="77"/>
        <v>Konbu</v>
      </c>
      <c r="O271" t="str">
        <f t="shared" si="78"/>
        <v>Konbu</v>
      </c>
      <c r="P271" t="str">
        <f t="shared" si="79"/>
        <v>no</v>
      </c>
      <c r="Q271" t="e">
        <f t="shared" si="80"/>
        <v>#N/A</v>
      </c>
      <c r="R271" t="str">
        <f t="shared" si="81"/>
        <v>Konbu</v>
      </c>
      <c r="S271">
        <f t="shared" si="82"/>
        <v>-60</v>
      </c>
      <c r="V271">
        <f t="shared" si="83"/>
        <v>640.59671299527122</v>
      </c>
      <c r="W271">
        <f t="shared" si="84"/>
        <v>410364.14870034589</v>
      </c>
    </row>
    <row r="272" spans="1:23" x14ac:dyDescent="0.2">
      <c r="A272" s="2" t="s">
        <v>80</v>
      </c>
      <c r="B272" s="2" t="s">
        <v>89</v>
      </c>
      <c r="C272" s="3">
        <v>1308.24</v>
      </c>
      <c r="D272" s="2" t="s">
        <v>6</v>
      </c>
      <c r="E272" s="10">
        <f t="shared" si="68"/>
        <v>998.81187499999999</v>
      </c>
      <c r="F272" s="1">
        <f t="shared" si="69"/>
        <v>882.22500000000002</v>
      </c>
      <c r="G272" s="1" t="e">
        <f t="shared" si="70"/>
        <v>#N/A</v>
      </c>
      <c r="H272" s="1">
        <f t="shared" si="71"/>
        <v>15980.99</v>
      </c>
      <c r="I272">
        <f t="shared" si="72"/>
        <v>15277.99</v>
      </c>
      <c r="J272">
        <f t="shared" si="73"/>
        <v>0</v>
      </c>
      <c r="K272">
        <f t="shared" si="74"/>
        <v>16</v>
      </c>
      <c r="L272">
        <f t="shared" si="75"/>
        <v>4</v>
      </c>
      <c r="M272">
        <f t="shared" si="76"/>
        <v>0</v>
      </c>
      <c r="N272" t="str">
        <f t="shared" si="77"/>
        <v>Konbu</v>
      </c>
      <c r="O272" t="str">
        <f t="shared" si="78"/>
        <v>Nord-Ost Matjeshering</v>
      </c>
      <c r="P272" t="str">
        <f t="shared" si="79"/>
        <v>yes</v>
      </c>
      <c r="Q272" t="e">
        <f t="shared" si="80"/>
        <v>#N/A</v>
      </c>
      <c r="R272" t="str">
        <f t="shared" si="81"/>
        <v>Konbu</v>
      </c>
      <c r="S272">
        <f t="shared" si="82"/>
        <v>-1308.24</v>
      </c>
      <c r="V272">
        <f t="shared" si="83"/>
        <v>619.81186420980532</v>
      </c>
      <c r="W272">
        <f t="shared" si="84"/>
        <v>384166.7470152342</v>
      </c>
    </row>
    <row r="273" spans="1:23" x14ac:dyDescent="0.2">
      <c r="A273" s="4" t="s">
        <v>80</v>
      </c>
      <c r="B273" s="4" t="s">
        <v>89</v>
      </c>
      <c r="C273" s="5">
        <v>1838.19</v>
      </c>
      <c r="D273" s="4" t="s">
        <v>7</v>
      </c>
      <c r="E273" s="10">
        <f t="shared" si="68"/>
        <v>978.18333333333328</v>
      </c>
      <c r="F273" s="1">
        <f t="shared" si="69"/>
        <v>823.2</v>
      </c>
      <c r="G273" s="1" t="e">
        <f t="shared" si="70"/>
        <v>#N/A</v>
      </c>
      <c r="H273" s="1">
        <f t="shared" si="71"/>
        <v>14672.75</v>
      </c>
      <c r="I273">
        <f t="shared" si="72"/>
        <v>13969.75</v>
      </c>
      <c r="J273">
        <f t="shared" si="73"/>
        <v>0</v>
      </c>
      <c r="K273">
        <f t="shared" si="74"/>
        <v>15</v>
      </c>
      <c r="L273">
        <f t="shared" si="75"/>
        <v>4</v>
      </c>
      <c r="M273">
        <f t="shared" si="76"/>
        <v>0</v>
      </c>
      <c r="N273" t="str">
        <f t="shared" si="77"/>
        <v>Nord-Ost Matjeshering</v>
      </c>
      <c r="O273" t="str">
        <f t="shared" si="78"/>
        <v>Nord-Ost Matjeshering</v>
      </c>
      <c r="P273" t="str">
        <f t="shared" si="79"/>
        <v>no</v>
      </c>
      <c r="Q273" t="e">
        <f t="shared" si="80"/>
        <v>#N/A</v>
      </c>
      <c r="R273" t="str">
        <f t="shared" si="81"/>
        <v>Nord-Ost Matjeshering</v>
      </c>
      <c r="S273">
        <f t="shared" si="82"/>
        <v>-1838.19</v>
      </c>
      <c r="V273">
        <f t="shared" si="83"/>
        <v>634.79861041295737</v>
      </c>
      <c r="W273">
        <f t="shared" si="84"/>
        <v>402969.2757822217</v>
      </c>
    </row>
    <row r="274" spans="1:23" x14ac:dyDescent="0.2">
      <c r="A274" s="2" t="s">
        <v>80</v>
      </c>
      <c r="B274" s="2" t="s">
        <v>89</v>
      </c>
      <c r="C274" s="3">
        <v>815.54</v>
      </c>
      <c r="D274" s="2" t="s">
        <v>8</v>
      </c>
      <c r="E274" s="10">
        <f t="shared" si="68"/>
        <v>916.75428571428563</v>
      </c>
      <c r="F274" s="1">
        <f t="shared" si="69"/>
        <v>819.37</v>
      </c>
      <c r="G274" s="1" t="e">
        <f t="shared" si="70"/>
        <v>#N/A</v>
      </c>
      <c r="H274" s="1">
        <f t="shared" si="71"/>
        <v>12834.56</v>
      </c>
      <c r="I274">
        <f t="shared" si="72"/>
        <v>12131.560000000001</v>
      </c>
      <c r="J274">
        <f t="shared" si="73"/>
        <v>0</v>
      </c>
      <c r="K274">
        <f t="shared" si="74"/>
        <v>14</v>
      </c>
      <c r="L274">
        <f t="shared" si="75"/>
        <v>3</v>
      </c>
      <c r="M274">
        <f t="shared" si="76"/>
        <v>0</v>
      </c>
      <c r="N274" t="str">
        <f t="shared" si="77"/>
        <v>Nord-Ost Matjeshering</v>
      </c>
      <c r="O274" t="str">
        <f t="shared" si="78"/>
        <v>Nord-Ost Matjeshering</v>
      </c>
      <c r="P274" t="str">
        <f t="shared" si="79"/>
        <v>no</v>
      </c>
      <c r="Q274" t="e">
        <f t="shared" si="80"/>
        <v>#N/A</v>
      </c>
      <c r="R274" t="str">
        <f t="shared" si="81"/>
        <v>Nord-Ost Matjeshering</v>
      </c>
      <c r="S274">
        <f t="shared" si="82"/>
        <v>-815.54</v>
      </c>
      <c r="V274">
        <f t="shared" si="83"/>
        <v>612.49479761888927</v>
      </c>
      <c r="W274">
        <f t="shared" si="84"/>
        <v>375149.87711020408</v>
      </c>
    </row>
    <row r="275" spans="1:23" x14ac:dyDescent="0.2">
      <c r="A275" s="4" t="s">
        <v>80</v>
      </c>
      <c r="B275" s="4" t="s">
        <v>89</v>
      </c>
      <c r="C275" s="5">
        <v>1922.33</v>
      </c>
      <c r="D275" s="4" t="s">
        <v>9</v>
      </c>
      <c r="E275" s="10">
        <f t="shared" si="68"/>
        <v>924.54000000000008</v>
      </c>
      <c r="F275" s="1">
        <f t="shared" si="69"/>
        <v>823.2</v>
      </c>
      <c r="G275" s="1" t="e">
        <f t="shared" si="70"/>
        <v>#N/A</v>
      </c>
      <c r="H275" s="1">
        <f t="shared" si="71"/>
        <v>12019.02</v>
      </c>
      <c r="I275">
        <f t="shared" si="72"/>
        <v>11316.02</v>
      </c>
      <c r="J275">
        <f t="shared" si="73"/>
        <v>0</v>
      </c>
      <c r="K275">
        <f t="shared" si="74"/>
        <v>13</v>
      </c>
      <c r="L275">
        <f t="shared" si="75"/>
        <v>3</v>
      </c>
      <c r="M275">
        <f t="shared" si="76"/>
        <v>0</v>
      </c>
      <c r="N275" t="str">
        <f t="shared" si="77"/>
        <v>Nord-Ost Matjeshering</v>
      </c>
      <c r="O275" t="str">
        <f t="shared" si="78"/>
        <v>Nord-Ost Matjeshering</v>
      </c>
      <c r="P275" t="str">
        <f t="shared" si="79"/>
        <v>no</v>
      </c>
      <c r="Q275" t="e">
        <f t="shared" si="80"/>
        <v>#N/A</v>
      </c>
      <c r="R275" t="str">
        <f t="shared" si="81"/>
        <v>Nord-Ost Matjeshering</v>
      </c>
      <c r="S275">
        <f t="shared" si="82"/>
        <v>-1922.33</v>
      </c>
      <c r="V275">
        <f t="shared" si="83"/>
        <v>634.94796409445439</v>
      </c>
      <c r="W275">
        <f t="shared" si="84"/>
        <v>403158.91710769251</v>
      </c>
    </row>
    <row r="276" spans="1:23" x14ac:dyDescent="0.2">
      <c r="A276" s="2" t="s">
        <v>80</v>
      </c>
      <c r="B276" s="2" t="s">
        <v>90</v>
      </c>
      <c r="C276" s="3">
        <v>216</v>
      </c>
      <c r="D276" s="2" t="s">
        <v>6</v>
      </c>
      <c r="E276" s="10">
        <f t="shared" si="68"/>
        <v>841.39083333333338</v>
      </c>
      <c r="F276" s="1">
        <f t="shared" si="69"/>
        <v>813.36</v>
      </c>
      <c r="G276" s="1" t="e">
        <f t="shared" si="70"/>
        <v>#N/A</v>
      </c>
      <c r="H276" s="1">
        <f t="shared" si="71"/>
        <v>10096.69</v>
      </c>
      <c r="I276">
        <f t="shared" si="72"/>
        <v>9393.69</v>
      </c>
      <c r="J276">
        <f t="shared" si="73"/>
        <v>0</v>
      </c>
      <c r="K276">
        <f t="shared" si="74"/>
        <v>12</v>
      </c>
      <c r="L276">
        <f t="shared" si="75"/>
        <v>3</v>
      </c>
      <c r="M276">
        <f t="shared" si="76"/>
        <v>0</v>
      </c>
      <c r="N276" t="str">
        <f t="shared" si="77"/>
        <v>Nord-Ost Matjeshering</v>
      </c>
      <c r="O276" t="str">
        <f t="shared" si="78"/>
        <v>Röd Kaviar</v>
      </c>
      <c r="P276" t="str">
        <f t="shared" si="79"/>
        <v>yes</v>
      </c>
      <c r="Q276" t="e">
        <f t="shared" si="80"/>
        <v>#N/A</v>
      </c>
      <c r="R276" t="str">
        <f t="shared" si="81"/>
        <v>Nord-Ost Matjeshering</v>
      </c>
      <c r="S276">
        <f t="shared" si="82"/>
        <v>-216</v>
      </c>
      <c r="V276">
        <f t="shared" si="83"/>
        <v>588.96205532074714</v>
      </c>
      <c r="W276">
        <f t="shared" si="84"/>
        <v>346876.30260763876</v>
      </c>
    </row>
    <row r="277" spans="1:23" x14ac:dyDescent="0.2">
      <c r="A277" s="4" t="s">
        <v>80</v>
      </c>
      <c r="B277" s="4" t="s">
        <v>90</v>
      </c>
      <c r="C277" s="5">
        <v>714</v>
      </c>
      <c r="D277" s="4" t="s">
        <v>7</v>
      </c>
      <c r="E277" s="10">
        <f t="shared" si="68"/>
        <v>898.24454545454546</v>
      </c>
      <c r="F277" s="1">
        <f t="shared" si="69"/>
        <v>823.2</v>
      </c>
      <c r="G277" s="1" t="e">
        <f t="shared" si="70"/>
        <v>#N/A</v>
      </c>
      <c r="H277" s="1">
        <f t="shared" si="71"/>
        <v>9880.69</v>
      </c>
      <c r="I277">
        <f t="shared" si="72"/>
        <v>9393.69</v>
      </c>
      <c r="J277">
        <f t="shared" si="73"/>
        <v>0</v>
      </c>
      <c r="K277">
        <f t="shared" si="74"/>
        <v>11</v>
      </c>
      <c r="L277">
        <f t="shared" si="75"/>
        <v>3</v>
      </c>
      <c r="M277">
        <f t="shared" si="76"/>
        <v>0</v>
      </c>
      <c r="N277" t="str">
        <f t="shared" si="77"/>
        <v>Röd Kaviar</v>
      </c>
      <c r="O277" t="str">
        <f t="shared" si="78"/>
        <v>Röd Kaviar</v>
      </c>
      <c r="P277" t="str">
        <f t="shared" si="79"/>
        <v>no</v>
      </c>
      <c r="Q277" t="e">
        <f t="shared" si="80"/>
        <v>#N/A</v>
      </c>
      <c r="R277" t="str">
        <f t="shared" si="81"/>
        <v>Röd Kaviar</v>
      </c>
      <c r="S277">
        <f t="shared" si="82"/>
        <v>-714</v>
      </c>
      <c r="V277">
        <f t="shared" si="83"/>
        <v>582.77129043224659</v>
      </c>
      <c r="W277">
        <f t="shared" si="84"/>
        <v>339622.37695206591</v>
      </c>
    </row>
    <row r="278" spans="1:23" x14ac:dyDescent="0.2">
      <c r="A278" s="2" t="s">
        <v>80</v>
      </c>
      <c r="B278" s="2" t="s">
        <v>90</v>
      </c>
      <c r="C278" s="3">
        <v>1646.25</v>
      </c>
      <c r="D278" s="2" t="s">
        <v>8</v>
      </c>
      <c r="E278" s="10">
        <f t="shared" si="68"/>
        <v>916.6690000000001</v>
      </c>
      <c r="F278" s="1">
        <f t="shared" si="69"/>
        <v>882.22500000000002</v>
      </c>
      <c r="G278" s="1" t="e">
        <f t="shared" si="70"/>
        <v>#N/A</v>
      </c>
      <c r="H278" s="1">
        <f t="shared" si="71"/>
        <v>9166.69</v>
      </c>
      <c r="I278">
        <f t="shared" si="72"/>
        <v>8679.69</v>
      </c>
      <c r="J278">
        <f t="shared" si="73"/>
        <v>0</v>
      </c>
      <c r="K278">
        <f t="shared" si="74"/>
        <v>10</v>
      </c>
      <c r="L278">
        <f t="shared" si="75"/>
        <v>2</v>
      </c>
      <c r="M278">
        <f t="shared" si="76"/>
        <v>0</v>
      </c>
      <c r="N278" t="str">
        <f t="shared" si="77"/>
        <v>Röd Kaviar</v>
      </c>
      <c r="O278" t="str">
        <f t="shared" si="78"/>
        <v>Röd Kaviar</v>
      </c>
      <c r="P278" t="str">
        <f t="shared" si="79"/>
        <v>no</v>
      </c>
      <c r="Q278" t="e">
        <f t="shared" si="80"/>
        <v>#N/A</v>
      </c>
      <c r="R278" t="str">
        <f t="shared" si="81"/>
        <v>Röd Kaviar</v>
      </c>
      <c r="S278">
        <f t="shared" si="82"/>
        <v>-1646.25</v>
      </c>
      <c r="V278">
        <f t="shared" si="83"/>
        <v>608.15339254911646</v>
      </c>
      <c r="W278">
        <f t="shared" si="84"/>
        <v>369850.54886899976</v>
      </c>
    </row>
    <row r="279" spans="1:23" x14ac:dyDescent="0.2">
      <c r="A279" s="4" t="s">
        <v>80</v>
      </c>
      <c r="B279" s="4" t="s">
        <v>90</v>
      </c>
      <c r="C279" s="5">
        <v>941.25</v>
      </c>
      <c r="D279" s="4" t="s">
        <v>9</v>
      </c>
      <c r="E279" s="10">
        <f t="shared" si="68"/>
        <v>835.60444444444443</v>
      </c>
      <c r="F279" s="1">
        <f t="shared" si="69"/>
        <v>823.2</v>
      </c>
      <c r="G279" s="1" t="e">
        <f t="shared" si="70"/>
        <v>#N/A</v>
      </c>
      <c r="H279" s="1">
        <f t="shared" si="71"/>
        <v>7520.44</v>
      </c>
      <c r="I279">
        <f t="shared" si="72"/>
        <v>7033.4400000000005</v>
      </c>
      <c r="J279">
        <f t="shared" si="73"/>
        <v>0</v>
      </c>
      <c r="K279">
        <f t="shared" si="74"/>
        <v>9</v>
      </c>
      <c r="L279">
        <f t="shared" si="75"/>
        <v>2</v>
      </c>
      <c r="M279">
        <f t="shared" si="76"/>
        <v>0</v>
      </c>
      <c r="N279" t="str">
        <f t="shared" si="77"/>
        <v>Röd Kaviar</v>
      </c>
      <c r="O279" t="str">
        <f t="shared" si="78"/>
        <v>Röd Kaviar</v>
      </c>
      <c r="P279" t="str">
        <f t="shared" si="79"/>
        <v>no</v>
      </c>
      <c r="Q279" t="e">
        <f t="shared" si="80"/>
        <v>#N/A</v>
      </c>
      <c r="R279" t="str">
        <f t="shared" si="81"/>
        <v>Röd Kaviar</v>
      </c>
      <c r="S279">
        <f t="shared" si="82"/>
        <v>-941.25</v>
      </c>
      <c r="V279">
        <f t="shared" si="83"/>
        <v>587.56313075676508</v>
      </c>
      <c r="W279">
        <f t="shared" si="84"/>
        <v>345230.43262469146</v>
      </c>
    </row>
    <row r="280" spans="1:23" x14ac:dyDescent="0.2">
      <c r="A280" s="2" t="s">
        <v>80</v>
      </c>
      <c r="B280" s="2" t="s">
        <v>91</v>
      </c>
      <c r="C280" s="3">
        <v>205.2</v>
      </c>
      <c r="D280" s="2" t="s">
        <v>6</v>
      </c>
      <c r="E280" s="10">
        <f t="shared" si="68"/>
        <v>822.39874999999995</v>
      </c>
      <c r="F280" s="1">
        <f t="shared" si="69"/>
        <v>813.36</v>
      </c>
      <c r="G280" s="1" t="e">
        <f t="shared" si="70"/>
        <v>#N/A</v>
      </c>
      <c r="H280" s="1">
        <f t="shared" si="71"/>
        <v>6579.19</v>
      </c>
      <c r="I280">
        <f t="shared" si="72"/>
        <v>6092.19</v>
      </c>
      <c r="J280">
        <f t="shared" si="73"/>
        <v>0</v>
      </c>
      <c r="K280">
        <f t="shared" si="74"/>
        <v>8</v>
      </c>
      <c r="L280">
        <f t="shared" si="75"/>
        <v>2</v>
      </c>
      <c r="M280">
        <f t="shared" si="76"/>
        <v>0</v>
      </c>
      <c r="N280" t="str">
        <f t="shared" si="77"/>
        <v>Röd Kaviar</v>
      </c>
      <c r="O280" t="str">
        <f t="shared" si="78"/>
        <v>Røgede sild</v>
      </c>
      <c r="P280" t="str">
        <f t="shared" si="79"/>
        <v>yes</v>
      </c>
      <c r="Q280" t="e">
        <f t="shared" si="80"/>
        <v>#N/A</v>
      </c>
      <c r="R280" t="str">
        <f t="shared" si="81"/>
        <v>Röd Kaviar</v>
      </c>
      <c r="S280">
        <f t="shared" si="82"/>
        <v>-205.2</v>
      </c>
      <c r="V280">
        <f t="shared" si="83"/>
        <v>621.94430893041977</v>
      </c>
      <c r="W280">
        <f t="shared" si="84"/>
        <v>386814.72341093747</v>
      </c>
    </row>
    <row r="281" spans="1:23" x14ac:dyDescent="0.2">
      <c r="A281" s="4" t="s">
        <v>80</v>
      </c>
      <c r="B281" s="4" t="s">
        <v>91</v>
      </c>
      <c r="C281" s="5">
        <v>1007</v>
      </c>
      <c r="D281" s="4" t="s">
        <v>7</v>
      </c>
      <c r="E281" s="10">
        <f t="shared" si="68"/>
        <v>910.56999999999994</v>
      </c>
      <c r="F281" s="1">
        <f t="shared" si="69"/>
        <v>823.2</v>
      </c>
      <c r="G281" s="1" t="e">
        <f t="shared" si="70"/>
        <v>#N/A</v>
      </c>
      <c r="H281" s="1">
        <f t="shared" si="71"/>
        <v>6373.99</v>
      </c>
      <c r="I281">
        <f t="shared" si="72"/>
        <v>6092.19</v>
      </c>
      <c r="J281">
        <f t="shared" si="73"/>
        <v>0</v>
      </c>
      <c r="K281">
        <f t="shared" si="74"/>
        <v>7</v>
      </c>
      <c r="L281">
        <f t="shared" si="75"/>
        <v>2</v>
      </c>
      <c r="M281">
        <f t="shared" si="76"/>
        <v>0</v>
      </c>
      <c r="N281" t="str">
        <f t="shared" si="77"/>
        <v>Røgede sild</v>
      </c>
      <c r="O281" t="str">
        <f t="shared" si="78"/>
        <v>Røgede sild</v>
      </c>
      <c r="P281" t="str">
        <f t="shared" si="79"/>
        <v>no</v>
      </c>
      <c r="Q281" t="e">
        <f t="shared" si="80"/>
        <v>#N/A</v>
      </c>
      <c r="R281" t="str">
        <f t="shared" si="81"/>
        <v>Røgede sild</v>
      </c>
      <c r="S281">
        <f t="shared" si="82"/>
        <v>-1007</v>
      </c>
      <c r="V281">
        <f t="shared" si="83"/>
        <v>616.34455866828262</v>
      </c>
      <c r="W281">
        <f t="shared" si="84"/>
        <v>379880.61500000011</v>
      </c>
    </row>
    <row r="282" spans="1:23" x14ac:dyDescent="0.2">
      <c r="A282" s="2" t="s">
        <v>80</v>
      </c>
      <c r="B282" s="2" t="s">
        <v>91</v>
      </c>
      <c r="C282" s="3">
        <v>190</v>
      </c>
      <c r="D282" s="2" t="s">
        <v>8</v>
      </c>
      <c r="E282" s="10">
        <f t="shared" si="68"/>
        <v>894.49833333333333</v>
      </c>
      <c r="F282" s="1">
        <f t="shared" si="69"/>
        <v>813.36</v>
      </c>
      <c r="G282" s="1" t="e">
        <f t="shared" si="70"/>
        <v>#N/A</v>
      </c>
      <c r="H282" s="1">
        <f t="shared" si="71"/>
        <v>5366.99</v>
      </c>
      <c r="I282">
        <f t="shared" si="72"/>
        <v>5085.1899999999996</v>
      </c>
      <c r="J282">
        <f t="shared" si="73"/>
        <v>0</v>
      </c>
      <c r="K282">
        <f t="shared" si="74"/>
        <v>6</v>
      </c>
      <c r="L282">
        <f t="shared" si="75"/>
        <v>1</v>
      </c>
      <c r="M282">
        <f t="shared" si="76"/>
        <v>0</v>
      </c>
      <c r="N282" t="str">
        <f t="shared" si="77"/>
        <v>Røgede sild</v>
      </c>
      <c r="O282" t="str">
        <f t="shared" si="78"/>
        <v>Røgede sild</v>
      </c>
      <c r="P282" t="str">
        <f t="shared" si="79"/>
        <v>no</v>
      </c>
      <c r="Q282" t="e">
        <f t="shared" si="80"/>
        <v>#N/A</v>
      </c>
      <c r="R282" t="str">
        <f t="shared" si="81"/>
        <v>Røgede sild</v>
      </c>
      <c r="S282">
        <f t="shared" si="82"/>
        <v>-190</v>
      </c>
      <c r="V282">
        <f t="shared" si="83"/>
        <v>664.36884450373077</v>
      </c>
      <c r="W282">
        <f t="shared" si="84"/>
        <v>441385.9615472224</v>
      </c>
    </row>
    <row r="283" spans="1:23" x14ac:dyDescent="0.2">
      <c r="A283" s="4" t="s">
        <v>80</v>
      </c>
      <c r="B283" s="4" t="s">
        <v>91</v>
      </c>
      <c r="C283" s="5">
        <v>1953.67</v>
      </c>
      <c r="D283" s="4" t="s">
        <v>9</v>
      </c>
      <c r="E283" s="10">
        <f t="shared" si="68"/>
        <v>1035.3979999999999</v>
      </c>
      <c r="F283" s="1">
        <f t="shared" si="69"/>
        <v>823.2</v>
      </c>
      <c r="G283" s="1" t="e">
        <f t="shared" si="70"/>
        <v>#N/A</v>
      </c>
      <c r="H283" s="1">
        <f t="shared" si="71"/>
        <v>5176.99</v>
      </c>
      <c r="I283">
        <f t="shared" si="72"/>
        <v>5085.1899999999996</v>
      </c>
      <c r="J283">
        <f t="shared" si="73"/>
        <v>0</v>
      </c>
      <c r="K283">
        <f t="shared" si="74"/>
        <v>5</v>
      </c>
      <c r="L283">
        <f t="shared" si="75"/>
        <v>1</v>
      </c>
      <c r="M283">
        <f t="shared" si="76"/>
        <v>0</v>
      </c>
      <c r="N283" t="str">
        <f t="shared" si="77"/>
        <v>Røgede sild</v>
      </c>
      <c r="O283" t="str">
        <f t="shared" si="78"/>
        <v>Røgede sild</v>
      </c>
      <c r="P283" t="str">
        <f t="shared" si="79"/>
        <v>no</v>
      </c>
      <c r="Q283" t="e">
        <f t="shared" si="80"/>
        <v>#N/A</v>
      </c>
      <c r="R283" t="str">
        <f t="shared" si="81"/>
        <v>Røgede sild</v>
      </c>
      <c r="S283">
        <f t="shared" si="82"/>
        <v>-1953.67</v>
      </c>
      <c r="V283">
        <f t="shared" si="83"/>
        <v>640.73930537778017</v>
      </c>
      <c r="W283">
        <f t="shared" si="84"/>
        <v>410546.85745600029</v>
      </c>
    </row>
    <row r="284" spans="1:23" x14ac:dyDescent="0.2">
      <c r="A284" s="2" t="s">
        <v>80</v>
      </c>
      <c r="B284" s="2" t="s">
        <v>92</v>
      </c>
      <c r="C284" s="3">
        <v>803.52</v>
      </c>
      <c r="D284" s="2" t="s">
        <v>6</v>
      </c>
      <c r="E284" s="10">
        <f t="shared" si="68"/>
        <v>805.82999999999993</v>
      </c>
      <c r="F284" s="1">
        <f t="shared" si="69"/>
        <v>813.36</v>
      </c>
      <c r="G284" s="1" t="e">
        <f t="shared" si="70"/>
        <v>#N/A</v>
      </c>
      <c r="H284" s="1">
        <f t="shared" si="71"/>
        <v>3223.3199999999997</v>
      </c>
      <c r="I284">
        <f t="shared" si="72"/>
        <v>3131.5199999999995</v>
      </c>
      <c r="J284">
        <f t="shared" si="73"/>
        <v>0</v>
      </c>
      <c r="K284">
        <f t="shared" si="74"/>
        <v>4</v>
      </c>
      <c r="L284">
        <f t="shared" si="75"/>
        <v>1</v>
      </c>
      <c r="M284">
        <f t="shared" si="76"/>
        <v>0</v>
      </c>
      <c r="N284" t="str">
        <f t="shared" si="77"/>
        <v>Røgede sild</v>
      </c>
      <c r="O284" t="str">
        <f t="shared" si="78"/>
        <v>Spegesild</v>
      </c>
      <c r="P284" t="str">
        <f t="shared" si="79"/>
        <v>yes</v>
      </c>
      <c r="Q284" t="e">
        <f t="shared" si="80"/>
        <v>#N/A</v>
      </c>
      <c r="R284" t="str">
        <f t="shared" si="81"/>
        <v>Røgede sild</v>
      </c>
      <c r="S284">
        <f t="shared" si="82"/>
        <v>-803.52</v>
      </c>
      <c r="V284">
        <f t="shared" si="83"/>
        <v>499.67613381069162</v>
      </c>
      <c r="W284">
        <f t="shared" si="84"/>
        <v>249676.23870000022</v>
      </c>
    </row>
    <row r="285" spans="1:23" x14ac:dyDescent="0.2">
      <c r="A285" s="4" t="s">
        <v>80</v>
      </c>
      <c r="B285" s="4" t="s">
        <v>92</v>
      </c>
      <c r="C285" s="5">
        <v>91.8</v>
      </c>
      <c r="D285" s="4" t="s">
        <v>7</v>
      </c>
      <c r="E285" s="10">
        <f t="shared" si="68"/>
        <v>806.6</v>
      </c>
      <c r="F285" s="1">
        <f t="shared" si="69"/>
        <v>823.2</v>
      </c>
      <c r="G285" s="1" t="e">
        <f t="shared" si="70"/>
        <v>#N/A</v>
      </c>
      <c r="H285" s="1">
        <f t="shared" si="71"/>
        <v>2419.8000000000002</v>
      </c>
      <c r="I285">
        <f t="shared" si="72"/>
        <v>2328</v>
      </c>
      <c r="J285">
        <f t="shared" si="73"/>
        <v>0</v>
      </c>
      <c r="K285">
        <f t="shared" si="74"/>
        <v>3</v>
      </c>
      <c r="L285">
        <f t="shared" si="75"/>
        <v>1</v>
      </c>
      <c r="M285">
        <f t="shared" si="76"/>
        <v>0</v>
      </c>
      <c r="N285" t="str">
        <f t="shared" si="77"/>
        <v>Spegesild</v>
      </c>
      <c r="O285" t="str">
        <f t="shared" si="78"/>
        <v>Spegesild</v>
      </c>
      <c r="P285" t="str">
        <f t="shared" si="79"/>
        <v>no</v>
      </c>
      <c r="Q285" t="e">
        <f t="shared" si="80"/>
        <v>#N/A</v>
      </c>
      <c r="R285" t="str">
        <f t="shared" si="81"/>
        <v>Spegesild</v>
      </c>
      <c r="S285">
        <f t="shared" si="82"/>
        <v>-91.8</v>
      </c>
      <c r="V285">
        <f t="shared" si="83"/>
        <v>576.97424552574284</v>
      </c>
      <c r="W285">
        <f t="shared" si="84"/>
        <v>332899.28000000014</v>
      </c>
    </row>
    <row r="286" spans="1:23" x14ac:dyDescent="0.2">
      <c r="A286" s="2" t="s">
        <v>80</v>
      </c>
      <c r="B286" s="2" t="s">
        <v>92</v>
      </c>
      <c r="C286" s="3">
        <v>1504.8</v>
      </c>
      <c r="D286" s="2" t="s">
        <v>8</v>
      </c>
      <c r="E286" s="10">
        <f t="shared" si="68"/>
        <v>1164</v>
      </c>
      <c r="F286" s="1">
        <f t="shared" si="69"/>
        <v>1164</v>
      </c>
      <c r="G286" s="1" t="e">
        <f t="shared" si="70"/>
        <v>#N/A</v>
      </c>
      <c r="H286" s="1">
        <f t="shared" si="71"/>
        <v>2328</v>
      </c>
      <c r="I286">
        <f t="shared" si="72"/>
        <v>2328</v>
      </c>
      <c r="J286">
        <f t="shared" si="73"/>
        <v>0</v>
      </c>
      <c r="K286">
        <f t="shared" si="74"/>
        <v>2</v>
      </c>
      <c r="L286">
        <f t="shared" si="75"/>
        <v>0</v>
      </c>
      <c r="M286">
        <f t="shared" si="76"/>
        <v>0</v>
      </c>
      <c r="N286" t="str">
        <f t="shared" si="77"/>
        <v>Spegesild</v>
      </c>
      <c r="O286" t="str">
        <f t="shared" si="78"/>
        <v>Spegesild</v>
      </c>
      <c r="P286" t="str">
        <f t="shared" si="79"/>
        <v>no</v>
      </c>
      <c r="Q286" t="e">
        <f t="shared" si="80"/>
        <v>#N/A</v>
      </c>
      <c r="R286" t="str">
        <f t="shared" si="81"/>
        <v>Spegesild</v>
      </c>
      <c r="S286">
        <f t="shared" si="82"/>
        <v>-1504.8</v>
      </c>
      <c r="V286">
        <f t="shared" si="83"/>
        <v>340.80000000000018</v>
      </c>
      <c r="W286">
        <f t="shared" si="84"/>
        <v>116144.64000000013</v>
      </c>
    </row>
    <row r="287" spans="1:23" x14ac:dyDescent="0.2">
      <c r="A287" s="4" t="s">
        <v>80</v>
      </c>
      <c r="B287" s="4" t="s">
        <v>92</v>
      </c>
      <c r="C287" s="5">
        <v>823.2</v>
      </c>
      <c r="D287" s="4" t="s">
        <v>9</v>
      </c>
      <c r="E287" s="10">
        <f t="shared" si="68"/>
        <v>823.2</v>
      </c>
      <c r="F287" s="1">
        <f t="shared" si="69"/>
        <v>823.2</v>
      </c>
      <c r="G287" s="1" t="e">
        <f t="shared" si="70"/>
        <v>#N/A</v>
      </c>
      <c r="H287" s="1">
        <f t="shared" si="71"/>
        <v>823.2</v>
      </c>
      <c r="I287">
        <f t="shared" si="72"/>
        <v>823.2</v>
      </c>
      <c r="J287">
        <f t="shared" si="73"/>
        <v>0</v>
      </c>
      <c r="K287">
        <f t="shared" si="74"/>
        <v>1</v>
      </c>
      <c r="L287">
        <f t="shared" si="75"/>
        <v>0</v>
      </c>
      <c r="M287">
        <f t="shared" si="76"/>
        <v>0</v>
      </c>
      <c r="N287" t="str">
        <f t="shared" si="77"/>
        <v>Spegesild</v>
      </c>
      <c r="O287" t="str">
        <f t="shared" si="78"/>
        <v>Spegesild</v>
      </c>
      <c r="P287" t="str">
        <f t="shared" si="79"/>
        <v>no</v>
      </c>
      <c r="Q287" t="e">
        <f t="shared" si="80"/>
        <v>#N/A</v>
      </c>
      <c r="R287" t="str">
        <f t="shared" si="81"/>
        <v>Spegesild</v>
      </c>
      <c r="S287">
        <f t="shared" si="82"/>
        <v>-823.2</v>
      </c>
      <c r="V287">
        <f t="shared" si="83"/>
        <v>0</v>
      </c>
      <c r="W287">
        <f t="shared" si="84"/>
        <v>0</v>
      </c>
    </row>
  </sheetData>
  <mergeCells count="1">
    <mergeCell ref="T1:U1"/>
  </mergeCells>
  <phoneticPr fontId="0" type="noConversion"/>
  <conditionalFormatting sqref="A1:T1 V1:XFD1 A2:XFD1048576">
    <cfRule type="dataBar" priority="2">
      <dataBar>
        <cfvo type="min"/>
        <cfvo type="max"/>
        <color rgb="FF63C384"/>
      </dataBar>
      <extLst>
        <ext xmlns:x14="http://schemas.microsoft.com/office/spreadsheetml/2009/9/main" uri="{B025F937-C7B1-47D3-B67F-A62EFF666E3E}">
          <x14:id>{F7351675-8B6E-426E-9F82-AA61506F29A1}</x14:id>
        </ext>
      </extLst>
    </cfRule>
    <cfRule type="colorScale" priority="3">
      <colorScale>
        <cfvo type="min"/>
        <cfvo type="percentile" val="50"/>
        <cfvo type="max"/>
        <color rgb="FF63BE7B"/>
        <color rgb="FFFFEB84"/>
        <color rgb="FFF8696B"/>
      </colorScale>
    </cfRule>
  </conditionalFormatting>
  <conditionalFormatting sqref="K2:M287">
    <cfRule type="colorScale" priority="1">
      <colorScale>
        <cfvo type="min"/>
        <cfvo type="percentile" val="50"/>
        <cfvo type="max"/>
        <color rgb="FFF8696B"/>
        <color rgb="FFFCFCFF"/>
        <color rgb="FF63BE7B"/>
      </colorScale>
    </cfRule>
  </conditionalFormatting>
  <printOptions gridLines="1"/>
  <pageMargins left="0.75" right="0.75" top="1" bottom="1" header="0.5" footer="0.5"/>
  <pageSetup orientation="landscape" horizontalDpi="1200" verticalDpi="1200" r:id="rId1"/>
  <headerFooter alignWithMargins="0"/>
  <extLst>
    <ext xmlns:x14="http://schemas.microsoft.com/office/spreadsheetml/2009/9/main" uri="{78C0D931-6437-407d-A8EE-F0AAD7539E65}">
      <x14:conditionalFormattings>
        <x14:conditionalFormatting xmlns:xm="http://schemas.microsoft.com/office/excel/2006/main">
          <x14:cfRule type="dataBar" id="{F7351675-8B6E-426E-9F82-AA61506F29A1}">
            <x14:dataBar minLength="0" maxLength="100" border="1" negativeBarBorderColorSameAsPositive="0">
              <x14:cfvo type="autoMin"/>
              <x14:cfvo type="autoMax"/>
              <x14:borderColor rgb="FF63C384"/>
              <x14:negativeFillColor rgb="FFFF0000"/>
              <x14:negativeBorderColor rgb="FFFF0000"/>
              <x14:axisColor rgb="FF000000"/>
            </x14:dataBar>
          </x14:cfRule>
          <xm:sqref>A1:T1 V1:XFD1 A2:XFD1048576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PIVOTCHART</vt:lpstr>
      <vt:lpstr>DASHBOARD</vt:lpstr>
      <vt:lpstr>Source Data</vt:lpstr>
      <vt:lpstr>'Source Data'!Print_Titles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dc:creator>
  <cp:lastModifiedBy>sai</cp:lastModifiedBy>
  <cp:lastPrinted>2003-09-24T17:42:56Z</cp:lastPrinted>
  <dcterms:created xsi:type="dcterms:W3CDTF">2003-09-08T22:26:24Z</dcterms:created>
  <dcterms:modified xsi:type="dcterms:W3CDTF">2022-08-30T16:13:47Z</dcterms:modified>
</cp:coreProperties>
</file>