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DB9A3C87-573B-40AF-9E63-603D4B611D84}" xr6:coauthVersionLast="47" xr6:coauthVersionMax="47" xr10:uidLastSave="{00000000-0000-0000-0000-000000000000}"/>
  <bookViews>
    <workbookView xWindow="240" yWindow="460" windowWidth="19440" windowHeight="15540" firstSheet="1" activeTab="1" xr2:uid="{00000000-000D-0000-FFFF-FFFF00000000}"/>
  </bookViews>
  <sheets>
    <sheet name="Sheet1" sheetId="4" r:id="rId1"/>
    <sheet name="Sheet2" sheetId="5" r:id="rId2"/>
    <sheet name="Sales Data" sheetId="2" r:id="rId3"/>
    <sheet name="Customer Info" sheetId="3" r:id="rId4"/>
  </sheets>
  <calcPr calcId="191028"/>
  <pivotCaches>
    <pivotCache cacheId="988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45" i="2"/>
  <c r="G44" i="2"/>
  <c r="G42" i="2"/>
  <c r="G43" i="2"/>
  <c r="G40" i="2"/>
  <c r="G39" i="2"/>
  <c r="G41" i="2"/>
  <c r="G38" i="2"/>
  <c r="G32" i="2"/>
  <c r="G33" i="2"/>
  <c r="G34" i="2"/>
  <c r="G35" i="2"/>
  <c r="G36" i="2"/>
  <c r="G37" i="2"/>
  <c r="G31" i="2"/>
  <c r="G30" i="2"/>
  <c r="G29" i="2"/>
  <c r="G27" i="2"/>
  <c r="G28" i="2"/>
  <c r="G24" i="2"/>
  <c r="G25" i="2"/>
  <c r="G26" i="2"/>
  <c r="G23" i="2"/>
  <c r="G22" i="2"/>
  <c r="G21" i="2"/>
  <c r="G20" i="2"/>
  <c r="G18" i="2"/>
  <c r="G19" i="2"/>
  <c r="G13" i="2"/>
  <c r="G14" i="2"/>
  <c r="G15" i="2"/>
  <c r="G16" i="2"/>
  <c r="G17" i="2"/>
  <c r="G12" i="2"/>
  <c r="I12" i="2" s="1"/>
  <c r="G11" i="2"/>
  <c r="I11" i="2" s="1"/>
  <c r="G10" i="2"/>
  <c r="G8" i="2"/>
  <c r="G7" i="2"/>
  <c r="G5" i="2"/>
  <c r="G6" i="2"/>
  <c r="G9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<sst xmlns="http://schemas.openxmlformats.org/spreadsheetml/2006/main" count="555" uniqueCount="93">
  <si>
    <t>Sum of Final Price</t>
  </si>
  <si>
    <t>Sales Rep</t>
  </si>
  <si>
    <t>Month</t>
  </si>
  <si>
    <t>Amy Brown</t>
  </si>
  <si>
    <t>David Garcia</t>
  </si>
  <si>
    <t>Emily Moore</t>
  </si>
  <si>
    <t>Eric Jones</t>
  </si>
  <si>
    <t>Marc Williams</t>
  </si>
  <si>
    <t>Sara Davis</t>
  </si>
  <si>
    <t>Stacy Peters</t>
  </si>
  <si>
    <t>Grand Total</t>
  </si>
  <si>
    <t>January</t>
  </si>
  <si>
    <t>February</t>
  </si>
  <si>
    <t>March</t>
  </si>
  <si>
    <t>April</t>
  </si>
  <si>
    <t>May</t>
  </si>
  <si>
    <t>June</t>
  </si>
  <si>
    <t>Sum of Number</t>
  </si>
  <si>
    <t>Model</t>
  </si>
  <si>
    <t>Aero</t>
  </si>
  <si>
    <t>Cosmo</t>
  </si>
  <si>
    <t>Energy</t>
  </si>
  <si>
    <t>Flash</t>
  </si>
  <si>
    <t>Lucas Adams</t>
  </si>
  <si>
    <t>Rob Nelson</t>
  </si>
  <si>
    <t>Urban</t>
  </si>
  <si>
    <t>Volt</t>
  </si>
  <si>
    <t>Office Chair Sales</t>
  </si>
  <si>
    <t>Q1-Q2 2020</t>
  </si>
  <si>
    <t>Num</t>
  </si>
  <si>
    <t>Date</t>
  </si>
  <si>
    <t>Region</t>
  </si>
  <si>
    <t>Customer ID</t>
  </si>
  <si>
    <t>Company Name</t>
  </si>
  <si>
    <t>Company Name2</t>
  </si>
  <si>
    <t>Color</t>
  </si>
  <si>
    <t>Item Code</t>
  </si>
  <si>
    <t>Number</t>
  </si>
  <si>
    <t>Price / Unit</t>
  </si>
  <si>
    <t>Total</t>
  </si>
  <si>
    <t>Discount</t>
  </si>
  <si>
    <t>Final Price</t>
  </si>
  <si>
    <t>North</t>
  </si>
  <si>
    <t>black</t>
  </si>
  <si>
    <t>F2248bl</t>
  </si>
  <si>
    <t>West</t>
  </si>
  <si>
    <t>red</t>
  </si>
  <si>
    <t>U2683rd</t>
  </si>
  <si>
    <t>E2376bl</t>
  </si>
  <si>
    <t>South</t>
  </si>
  <si>
    <t>brown</t>
  </si>
  <si>
    <t>F2248br</t>
  </si>
  <si>
    <t>gray</t>
  </si>
  <si>
    <t>V2944gr</t>
  </si>
  <si>
    <t>E2376br</t>
  </si>
  <si>
    <t>white</t>
  </si>
  <si>
    <t>C2699wh</t>
  </si>
  <si>
    <t>U2683br</t>
  </si>
  <si>
    <t>V2944wh</t>
  </si>
  <si>
    <t>C2699gr</t>
  </si>
  <si>
    <t>E2376wh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</si>
  <si>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</si>
  <si>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</si>
  <si>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</si>
  <si>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</si>
  <si>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</si>
  <si>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</si>
  <si>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</si>
  <si>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</si>
  <si>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</si>
  <si>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</si>
  <si>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</si>
  <si>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</si>
  <si>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</si>
  <si>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</si>
  <si>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</si>
  <si>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Representative</t>
  </si>
  <si>
    <t>Bankia</t>
  </si>
  <si>
    <t>Telmark</t>
  </si>
  <si>
    <t>Emily Flores</t>
  </si>
  <si>
    <t>Affinity</t>
  </si>
  <si>
    <t>Christina Bell</t>
  </si>
  <si>
    <t>Secspace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</si>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</sst>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" fontId="2" fillId="0" borderId="0" xfId="0" applyNumberFormat="1" applyFont="1"/>
    <xf numFmtId="1" fontId="3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numFmt numFmtId="164" formatCode="&quot;$&quot;#,##0"/>
    </dxf>
    <dxf>
      <numFmt numFmtId="0" formatCode="General"/>
    </dxf>
    <dxf>
      <numFmt numFmtId="164" formatCode="&quot;$&quot;#,##0"/>
    </dxf>
    <dxf>
      <numFmt numFmtId="164" formatCode="&quot;$&quot;#,##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8.850533217592" createdVersion="8" refreshedVersion="8" minRefreshableVersion="3" recordCount="80" xr:uid="{500B0F9F-A8A5-4C79-8E81-6A99B4BB9A83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1">
      <sharedItems containsSemiMixedTypes="0" containsString="0" containsNumber="1" containsInteger="1" minValue="132" maxValue="180"/>
    </cacheField>
    <cacheField name="Company Name" numFmtId="1">
      <sharedItems/>
    </cacheField>
    <cacheField name="Company Name2" numFmtId="1">
      <sharedItems/>
    </cacheField>
    <cacheField name="Model" numFmtId="0">
      <sharedItems count="8">
        <s v="Flash"/>
        <s v="Urban"/>
        <s v="Energy"/>
        <s v="Volt"/>
        <s v="Rob Nelson"/>
        <s v="Lucas Adams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s v="Lucas Adams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s v="Christina Bell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s v="Emily Flores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s v="Christina Bell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s v="Dan Hill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s v="Emily Flores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s v="Rob Nelson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s v="Lucas Adams"/>
    <x v="5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s v="Emily Flores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s v="Dan Hill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s v="Matt Reed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s v="Amanda Wood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s v="Sam Cooper"/>
    <x v="6"/>
    <s v="gray"/>
    <s v="C2699gr"/>
    <n v="10"/>
    <n v="375"/>
    <n v="3750"/>
    <s v="N"/>
    <n v="3750"/>
  </r>
  <r>
    <n v="14"/>
    <d v="2020-02-08T00:00:00"/>
    <x v="1"/>
    <x v="6"/>
    <s v="West"/>
    <n v="132"/>
    <s v="Bankia"/>
    <s v="Lucas Adams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s v="Sam Cooper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s v="Dan Hill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s v="Denise Harris"/>
    <x v="7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s v="Emily Flores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s v="Lucas Adams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s v="Lucas Adams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s v="Emily Flores"/>
    <x v="6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s v="Christina Bell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s v="Lucas Adams"/>
    <x v="6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s v="Denise Harris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s v="Sam Cooper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s v="Christina Bell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s v="Dan Hill"/>
    <x v="7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s v="Amanda Wood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s v="Matt Reed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s v="Rob Nelson"/>
    <x v="7"/>
    <s v="gray"/>
    <s v="A2258gr"/>
    <n v="28"/>
    <n v="220"/>
    <n v="6160"/>
    <s v="Y"/>
    <n v="5852"/>
  </r>
  <r>
    <n v="31"/>
    <d v="2020-03-23T00:00:00"/>
    <x v="2"/>
    <x v="6"/>
    <s v="West"/>
    <n v="162"/>
    <s v="Cruise"/>
    <s v="Denise Harris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s v="Sam Cooper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s v="Amanda Wood"/>
    <x v="6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s v="Rob Nelson"/>
    <x v="7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s v="Emily Flores"/>
    <x v="6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s v="Lucas Adams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s v="Matt Reed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s v="Lucas Adams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s v="Dan Hill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s v="Sam Cooper"/>
    <x v="7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s v="Lucas Adams"/>
    <x v="6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s v="Christina Bell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s v="Matt Reed"/>
    <x v="6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s v="Sam Cooper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s v="Lucas Adams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s v="Denise Harris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s v="Christina Bell"/>
    <x v="7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s v="Lucas Adams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s v="Sam Cooper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s v="Denise Harris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s v="Sam Cooper"/>
    <x v="7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s v="Denise Harris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s v="Emily Flores"/>
    <x v="6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s v="Emily Flores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s v="Rob Nelson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s v="Sam Cooper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s v="Rob Nelson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s v="Lucas Adams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s v="Sam Cooper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s v="Christina Bell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s v="Denise Harris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s v="Lucas Adams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s v="Emily Flores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s v="Matt Reed"/>
    <x v="7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s v="Lucas Adams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s v="Amanda Wood"/>
    <x v="6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s v="Christina Bell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s v="Emily Flores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s v="Lucas Adams"/>
    <x v="7"/>
    <s v="red"/>
    <s v="A2258rd"/>
    <n v="16"/>
    <n v="220"/>
    <n v="3520"/>
    <s v="N"/>
    <n v="3520"/>
  </r>
  <r>
    <n v="70"/>
    <d v="2020-06-09T00:00:00"/>
    <x v="5"/>
    <x v="6"/>
    <s v="West"/>
    <n v="178"/>
    <s v="Vento"/>
    <s v="Amanda Wood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s v="Denise Harris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s v="Matt Reed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s v="Lucas Adams"/>
    <x v="6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s v="Christina Bell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s v="Dan Hill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s v="Amanda Wood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s v="Dan Hill"/>
    <x v="7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s v="Denise Harris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s v="Amanda Wood"/>
    <x v="6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s v="Emily Flores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5824A-0AF8-41D4-80AF-732C040443AE}" name="PivotTable1" cacheId="9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Col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outline="0" showAll="0"/>
    <pivotField dataField="1"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Final Price" fld="15" baseField="0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F907D-7789-470A-B780-5343CCB8BCC1}" name="PivotTable2" cacheId="98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J11" firstHeaderRow="1" firstDataRow="2" firstDataCol="1"/>
  <pivotFields count="16">
    <pivotField compact="0" outline="0" showAll="0"/>
    <pivotField compact="0" numFmtId="14" outline="0" showAll="0"/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axis="axisCol" compact="0" outline="0" showAll="0">
      <items count="9">
        <item x="7"/>
        <item x="6"/>
        <item x="2"/>
        <item x="0"/>
        <item x="5"/>
        <item x="4"/>
        <item x="1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  <pivotField compact="0" numFmtId="164" outline="0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Number" fld="11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5D57CA-CBC7-45A0-99B9-EA3A71644640}" name="Table1" displayName="Table1" ref="A4:P84" totalsRowShown="0" headerRowDxfId="11">
  <autoFilter ref="A4:P84" xr:uid="{BD5D57CA-CBC7-45A0-99B9-EA3A71644640}"/>
  <tableColumns count="16">
    <tableColumn id="1" xr3:uid="{AF0C151B-020C-4482-9F53-4174786CA9BF}" name="Num"/>
    <tableColumn id="2" xr3:uid="{FD0AD57B-B6A6-4EAC-8201-E3C8D6F8EC3E}" name="Date" dataDxfId="10"/>
    <tableColumn id="3" xr3:uid="{12BABC50-96D4-44C8-8229-0A02A3065E47}" name="Month" dataDxfId="9"/>
    <tableColumn id="4" xr3:uid="{3C611480-5A10-41E9-B39E-D89C222CF7F3}" name="Sales Rep" dataDxfId="8"/>
    <tableColumn id="5" xr3:uid="{69E338BA-5E23-4332-928F-933DCE563678}" name="Region" dataDxfId="7"/>
    <tableColumn id="6" xr3:uid="{25F370A1-7B68-46CD-87E9-91E6C5CA6EC4}" name="Customer ID" dataDxfId="6"/>
    <tableColumn id="19" xr3:uid="{53533C9C-76C1-4CFB-B961-3FD963D5B59D}" name="Company Name" dataDxfId="5">
      <calculatedColumnFormula>VLOOKUP(F5,'Customer Info'!A4:$C$14,2,FALSE)</calculatedColumnFormula>
    </tableColumn>
    <tableColumn id="20" xr3:uid="{B60875D7-E7A1-41DA-8F03-0AD9A0CB74CD}" name="Company Name2" dataDxfId="4">
      <calculatedColumnFormula>VLOOKUP(F5,'Customer Info'!$A$3:$C$12,3,FALSE)</calculatedColumnFormula>
    </tableColumn>
    <tableColumn id="7" xr3:uid="{A6A51251-EBBB-4F9F-A182-564CC7BB34ED}" name="Model"/>
    <tableColumn id="8" xr3:uid="{AB4F0992-08F9-451D-8B3F-2FF3980A5744}" name="Color"/>
    <tableColumn id="9" xr3:uid="{F0C42C35-C819-4BB6-B308-26D943E841E5}" name="Item Code"/>
    <tableColumn id="10" xr3:uid="{C3C89D12-296B-49F1-8B08-813F96B10572}" name="Number"/>
    <tableColumn id="11" xr3:uid="{FCF69CD1-1FAA-4531-893E-03B398CE4344}" name="Price / Unit" dataDxfId="3"/>
    <tableColumn id="12" xr3:uid="{B3072F1D-A4E3-4F48-BA87-A2508153ABF4}" name="Total" dataDxfId="2"/>
    <tableColumn id="13" xr3:uid="{EE3241FA-10AC-4BB7-88C1-4AECF412DA27}" name="Discount" dataDxfId="1">
      <calculatedColumnFormula>IF(L5&gt;=20,"Y","N")</calculatedColumnFormula>
    </tableColumn>
    <tableColumn id="14" xr3:uid="{0941A6A8-B152-4274-9A1C-B6640ABCD7F7}" name="Final Price" dataDxfId="0">
      <calculatedColumnFormula>IF(L5&gt;=20,N5*0.95,N5)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A4B6-F502-451D-B7F4-6967C481C68D}">
  <dimension ref="A3:I11"/>
  <sheetViews>
    <sheetView workbookViewId="0">
      <selection activeCell="A3" sqref="A3"/>
    </sheetView>
  </sheetViews>
  <sheetFormatPr defaultRowHeight="15"/>
  <cols>
    <col min="1" max="1" width="19.140625" customWidth="1"/>
    <col min="2" max="2" width="12" customWidth="1"/>
    <col min="3" max="3" width="12.140625" bestFit="1" customWidth="1"/>
    <col min="4" max="4" width="12.28515625" bestFit="1" customWidth="1"/>
    <col min="5" max="5" width="9.5703125" bestFit="1" customWidth="1"/>
    <col min="6" max="6" width="13.5703125" bestFit="1" customWidth="1"/>
    <col min="7" max="7" width="10" bestFit="1" customWidth="1"/>
    <col min="8" max="8" width="11.7109375" bestFit="1" customWidth="1"/>
    <col min="9" max="9" width="11.42578125" bestFit="1" customWidth="1"/>
  </cols>
  <sheetData>
    <row r="3" spans="1:9">
      <c r="A3" s="25" t="s">
        <v>0</v>
      </c>
      <c r="B3" s="25" t="s">
        <v>1</v>
      </c>
    </row>
    <row r="4" spans="1:9">
      <c r="A4" s="25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  <c r="I4" t="s">
        <v>10</v>
      </c>
    </row>
    <row r="5" spans="1:9">
      <c r="A5" t="s">
        <v>11</v>
      </c>
      <c r="B5" s="5">
        <v>10345.5</v>
      </c>
      <c r="C5" s="5">
        <v>13972.5</v>
      </c>
      <c r="D5" s="5"/>
      <c r="E5" s="5">
        <v>20805.5</v>
      </c>
      <c r="F5" s="5">
        <v>6697.5</v>
      </c>
      <c r="G5" s="5">
        <v>15480</v>
      </c>
      <c r="H5" s="5">
        <v>4900</v>
      </c>
      <c r="I5" s="5">
        <v>72201</v>
      </c>
    </row>
    <row r="6" spans="1:9">
      <c r="A6" t="s">
        <v>12</v>
      </c>
      <c r="B6" s="5">
        <v>14180</v>
      </c>
      <c r="C6" s="5">
        <v>7813.75</v>
      </c>
      <c r="D6" s="5">
        <v>11115</v>
      </c>
      <c r="E6" s="5">
        <v>7910</v>
      </c>
      <c r="F6" s="5">
        <v>27985</v>
      </c>
      <c r="G6" s="5">
        <v>2200</v>
      </c>
      <c r="H6" s="5">
        <v>3500</v>
      </c>
      <c r="I6" s="5">
        <v>74703.75</v>
      </c>
    </row>
    <row r="7" spans="1:9">
      <c r="A7" t="s">
        <v>13</v>
      </c>
      <c r="B7" s="5">
        <v>10763.5</v>
      </c>
      <c r="C7" s="5"/>
      <c r="D7" s="5">
        <v>18460</v>
      </c>
      <c r="E7" s="5">
        <v>14233.75</v>
      </c>
      <c r="F7" s="5">
        <v>13775</v>
      </c>
      <c r="G7" s="5">
        <v>8906.25</v>
      </c>
      <c r="H7" s="5">
        <v>11605</v>
      </c>
      <c r="I7" s="5">
        <v>77743.5</v>
      </c>
    </row>
    <row r="8" spans="1:9">
      <c r="A8" t="s">
        <v>14</v>
      </c>
      <c r="B8" s="5">
        <v>10641</v>
      </c>
      <c r="C8" s="5">
        <v>8483.5</v>
      </c>
      <c r="D8" s="5">
        <v>24797.5</v>
      </c>
      <c r="E8" s="5">
        <v>20415.5</v>
      </c>
      <c r="F8" s="5">
        <v>24928</v>
      </c>
      <c r="G8" s="5">
        <v>9880</v>
      </c>
      <c r="H8" s="5">
        <v>22359.25</v>
      </c>
      <c r="I8" s="5">
        <v>121504.75</v>
      </c>
    </row>
    <row r="9" spans="1:9">
      <c r="A9" t="s">
        <v>15</v>
      </c>
      <c r="B9" s="5"/>
      <c r="C9" s="5">
        <v>10710</v>
      </c>
      <c r="D9" s="5">
        <v>19387.5</v>
      </c>
      <c r="E9" s="5">
        <v>14943.5</v>
      </c>
      <c r="F9" s="5">
        <v>31965</v>
      </c>
      <c r="G9" s="5">
        <v>10716</v>
      </c>
      <c r="H9" s="5">
        <v>22053.75</v>
      </c>
      <c r="I9" s="5">
        <v>109775.75</v>
      </c>
    </row>
    <row r="10" spans="1:9">
      <c r="A10" t="s">
        <v>16</v>
      </c>
      <c r="B10" s="5">
        <v>10335</v>
      </c>
      <c r="C10" s="5">
        <v>26823.25</v>
      </c>
      <c r="D10" s="5">
        <v>2950</v>
      </c>
      <c r="E10" s="5">
        <v>9125</v>
      </c>
      <c r="F10" s="5">
        <v>12749</v>
      </c>
      <c r="G10" s="5">
        <v>23892.5</v>
      </c>
      <c r="H10" s="5">
        <v>20306.25</v>
      </c>
      <c r="I10" s="5">
        <v>106181</v>
      </c>
    </row>
    <row r="11" spans="1:9">
      <c r="A11" t="s">
        <v>10</v>
      </c>
      <c r="B11" s="5">
        <v>56265</v>
      </c>
      <c r="C11" s="5">
        <v>67803</v>
      </c>
      <c r="D11" s="5">
        <v>76710</v>
      </c>
      <c r="E11" s="5">
        <v>87433.25</v>
      </c>
      <c r="F11" s="5">
        <v>118099.5</v>
      </c>
      <c r="G11" s="5">
        <v>71074.75</v>
      </c>
      <c r="H11" s="5">
        <v>84724.25</v>
      </c>
      <c r="I11" s="5">
        <v>562109.75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FE79-A274-4D4C-939C-C6D9FF92A1A2}">
  <dimension ref="A3:J11"/>
  <sheetViews>
    <sheetView tabSelected="1" workbookViewId="0">
      <selection activeCell="A3" sqref="A3"/>
    </sheetView>
  </sheetViews>
  <sheetFormatPr defaultRowHeight="15"/>
  <cols>
    <col min="1" max="1" width="14.85546875" bestFit="1" customWidth="1"/>
    <col min="2" max="2" width="9.7109375" bestFit="1" customWidth="1"/>
    <col min="3" max="4" width="6.85546875" bestFit="1" customWidth="1"/>
    <col min="5" max="5" width="5.42578125" bestFit="1" customWidth="1"/>
    <col min="6" max="6" width="12.28515625" bestFit="1" customWidth="1"/>
    <col min="7" max="7" width="11" bestFit="1" customWidth="1"/>
    <col min="8" max="8" width="6.42578125" bestFit="1" customWidth="1"/>
    <col min="9" max="9" width="4.5703125" bestFit="1" customWidth="1"/>
    <col min="10" max="10" width="11.42578125" bestFit="1" customWidth="1"/>
  </cols>
  <sheetData>
    <row r="3" spans="1:10">
      <c r="A3" s="25" t="s">
        <v>17</v>
      </c>
      <c r="B3" s="25" t="s">
        <v>18</v>
      </c>
    </row>
    <row r="4" spans="1:10">
      <c r="A4" s="25" t="s">
        <v>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10</v>
      </c>
    </row>
    <row r="5" spans="1:10">
      <c r="A5" t="s">
        <v>11</v>
      </c>
      <c r="B5" s="26"/>
      <c r="C5" s="26"/>
      <c r="D5" s="26">
        <v>88</v>
      </c>
      <c r="E5" s="26">
        <v>45</v>
      </c>
      <c r="F5" s="26">
        <v>22</v>
      </c>
      <c r="G5" s="26">
        <v>8</v>
      </c>
      <c r="H5" s="26">
        <v>62</v>
      </c>
      <c r="I5" s="26">
        <v>32</v>
      </c>
      <c r="J5" s="26">
        <v>257</v>
      </c>
    </row>
    <row r="6" spans="1:10">
      <c r="A6" t="s">
        <v>12</v>
      </c>
      <c r="B6" s="26">
        <v>10</v>
      </c>
      <c r="C6" s="26">
        <v>50</v>
      </c>
      <c r="D6" s="26">
        <v>70</v>
      </c>
      <c r="E6" s="26">
        <v>35</v>
      </c>
      <c r="F6" s="26"/>
      <c r="G6" s="26"/>
      <c r="H6" s="26">
        <v>61</v>
      </c>
      <c r="I6" s="26">
        <v>27</v>
      </c>
      <c r="J6" s="26">
        <v>253</v>
      </c>
    </row>
    <row r="7" spans="1:10">
      <c r="A7" t="s">
        <v>13</v>
      </c>
      <c r="B7" s="26">
        <v>83</v>
      </c>
      <c r="C7" s="26">
        <v>45</v>
      </c>
      <c r="D7" s="26">
        <v>20</v>
      </c>
      <c r="E7" s="26">
        <v>48</v>
      </c>
      <c r="F7" s="26"/>
      <c r="G7" s="26"/>
      <c r="H7" s="26">
        <v>50</v>
      </c>
      <c r="I7" s="26">
        <v>50</v>
      </c>
      <c r="J7" s="26">
        <v>296</v>
      </c>
    </row>
    <row r="8" spans="1:10">
      <c r="A8" t="s">
        <v>14</v>
      </c>
      <c r="B8" s="26">
        <v>56</v>
      </c>
      <c r="C8" s="26">
        <v>60</v>
      </c>
      <c r="D8" s="26">
        <v>62</v>
      </c>
      <c r="E8" s="26">
        <v>83</v>
      </c>
      <c r="F8" s="26"/>
      <c r="G8" s="26"/>
      <c r="H8" s="26">
        <v>90</v>
      </c>
      <c r="I8" s="26">
        <v>92</v>
      </c>
      <c r="J8" s="26">
        <v>443</v>
      </c>
    </row>
    <row r="9" spans="1:10">
      <c r="A9" t="s">
        <v>15</v>
      </c>
      <c r="B9" s="26">
        <v>57</v>
      </c>
      <c r="C9" s="26">
        <v>10</v>
      </c>
      <c r="D9" s="26">
        <v>113</v>
      </c>
      <c r="E9" s="26">
        <v>123</v>
      </c>
      <c r="F9" s="26"/>
      <c r="G9" s="26"/>
      <c r="H9" s="26">
        <v>30</v>
      </c>
      <c r="I9" s="26">
        <v>75</v>
      </c>
      <c r="J9" s="26">
        <v>408</v>
      </c>
    </row>
    <row r="10" spans="1:10">
      <c r="A10" t="s">
        <v>16</v>
      </c>
      <c r="B10" s="26">
        <v>32</v>
      </c>
      <c r="C10" s="26">
        <v>90</v>
      </c>
      <c r="D10" s="26">
        <v>22</v>
      </c>
      <c r="E10" s="26">
        <v>29</v>
      </c>
      <c r="F10" s="26"/>
      <c r="G10" s="26"/>
      <c r="H10" s="26">
        <v>123</v>
      </c>
      <c r="I10" s="26">
        <v>80</v>
      </c>
      <c r="J10" s="26">
        <v>376</v>
      </c>
    </row>
    <row r="11" spans="1:10">
      <c r="A11" t="s">
        <v>10</v>
      </c>
      <c r="B11" s="26">
        <v>238</v>
      </c>
      <c r="C11" s="26">
        <v>255</v>
      </c>
      <c r="D11" s="26">
        <v>375</v>
      </c>
      <c r="E11" s="26">
        <v>363</v>
      </c>
      <c r="F11" s="26">
        <v>22</v>
      </c>
      <c r="G11" s="26">
        <v>8</v>
      </c>
      <c r="H11" s="26">
        <v>416</v>
      </c>
      <c r="I11" s="26">
        <v>356</v>
      </c>
      <c r="J11" s="26">
        <v>2033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A4" workbookViewId="0">
      <selection activeCell="A5" sqref="A5:P84"/>
    </sheetView>
  </sheetViews>
  <sheetFormatPr defaultColWidth="8.85546875" defaultRowHeight="15"/>
  <cols>
    <col min="2" max="2" width="10.425781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style="22" bestFit="1" customWidth="1"/>
    <col min="7" max="8" width="14.140625" style="22" customWidth="1"/>
    <col min="10" max="10" width="9" customWidth="1"/>
    <col min="11" max="11" width="12.28515625" bestFit="1" customWidth="1"/>
    <col min="12" max="12" width="10.42578125" bestFit="1" customWidth="1"/>
    <col min="13" max="13" width="13.28515625" bestFit="1" customWidth="1"/>
    <col min="14" max="14" width="11.140625" bestFit="1" customWidth="1"/>
    <col min="15" max="15" width="13.85546875" customWidth="1"/>
    <col min="16" max="16" width="12.28515625" style="5" bestFit="1" customWidth="1"/>
  </cols>
  <sheetData>
    <row r="1" spans="1:16" ht="21">
      <c r="A1" s="1" t="s">
        <v>27</v>
      </c>
    </row>
    <row r="2" spans="1:16" ht="21">
      <c r="A2" s="1" t="s">
        <v>28</v>
      </c>
    </row>
    <row r="4" spans="1:16" ht="30.75">
      <c r="A4" s="3" t="s">
        <v>29</v>
      </c>
      <c r="B4" s="3" t="s">
        <v>30</v>
      </c>
      <c r="C4" s="3" t="s">
        <v>2</v>
      </c>
      <c r="D4" s="3" t="s">
        <v>1</v>
      </c>
      <c r="E4" s="3" t="s">
        <v>31</v>
      </c>
      <c r="F4" s="23" t="s">
        <v>32</v>
      </c>
      <c r="G4" s="24" t="s">
        <v>33</v>
      </c>
      <c r="H4" s="24" t="s">
        <v>34</v>
      </c>
      <c r="I4" s="3" t="s">
        <v>18</v>
      </c>
      <c r="J4" s="3" t="s">
        <v>35</v>
      </c>
      <c r="K4" s="3" t="s">
        <v>36</v>
      </c>
      <c r="L4" s="3" t="s">
        <v>37</v>
      </c>
      <c r="M4" s="3" t="s">
        <v>38</v>
      </c>
      <c r="N4" s="3" t="s">
        <v>39</v>
      </c>
      <c r="O4" s="3" t="s">
        <v>40</v>
      </c>
      <c r="P4" s="15" t="s">
        <v>41</v>
      </c>
    </row>
    <row r="5" spans="1:16" ht="18.75" customHeight="1">
      <c r="A5">
        <v>1</v>
      </c>
      <c r="B5" s="2">
        <v>43832</v>
      </c>
      <c r="C5" s="3" t="s">
        <v>11</v>
      </c>
      <c r="D5" s="6" t="s">
        <v>6</v>
      </c>
      <c r="E5" s="3" t="s">
        <v>42</v>
      </c>
      <c r="F5" s="23">
        <v>132</v>
      </c>
      <c r="G5" s="23" t="str">
        <f>VLOOKUP(F5,'Customer Info'!A4:$C$14,2,FALSE)</f>
        <v>Bankia</v>
      </c>
      <c r="H5" s="23" t="str">
        <f>VLOOKUP(F5,'Customer Info'!$A$3:$C$12,3,FALSE)</f>
        <v>Lucas Adams</v>
      </c>
      <c r="I5" t="s">
        <v>22</v>
      </c>
      <c r="J5" t="s">
        <v>43</v>
      </c>
      <c r="K5" t="s">
        <v>44</v>
      </c>
      <c r="L5">
        <v>15</v>
      </c>
      <c r="M5" s="4">
        <v>235</v>
      </c>
      <c r="N5" s="5">
        <v>3525</v>
      </c>
      <c r="O5" t="str">
        <f t="shared" ref="O5:O36" si="0">IF(L5&gt;=20,"Y","N")</f>
        <v>N</v>
      </c>
      <c r="P5" s="5">
        <f t="shared" ref="P5:P36" si="1">IF(L5&gt;=20,N5*0.95,N5)</f>
        <v>3525</v>
      </c>
    </row>
    <row r="6" spans="1:16">
      <c r="A6">
        <v>2</v>
      </c>
      <c r="B6" s="2">
        <v>43836</v>
      </c>
      <c r="C6" s="3" t="s">
        <v>11</v>
      </c>
      <c r="D6" s="6" t="s">
        <v>3</v>
      </c>
      <c r="E6" s="3" t="s">
        <v>45</v>
      </c>
      <c r="F6" s="23">
        <v>144</v>
      </c>
      <c r="G6" s="23" t="str">
        <f>VLOOKUP(F6,'Customer Info'!A5:$C$14,2,FALSE)</f>
        <v>Affinity</v>
      </c>
      <c r="H6" s="23" t="str">
        <f>VLOOKUP(F6,'Customer Info'!$A$3:$C$12,3,FALSE)</f>
        <v>Christina Bell</v>
      </c>
      <c r="I6" t="s">
        <v>25</v>
      </c>
      <c r="J6" t="s">
        <v>46</v>
      </c>
      <c r="K6" t="s">
        <v>47</v>
      </c>
      <c r="L6">
        <v>22</v>
      </c>
      <c r="M6" s="5">
        <v>260</v>
      </c>
      <c r="N6" s="5">
        <v>5720</v>
      </c>
      <c r="O6" t="str">
        <f t="shared" si="0"/>
        <v>Y</v>
      </c>
      <c r="P6" s="5">
        <f t="shared" si="1"/>
        <v>5434</v>
      </c>
    </row>
    <row r="7" spans="1:16">
      <c r="A7">
        <v>3</v>
      </c>
      <c r="B7" s="2">
        <v>43839</v>
      </c>
      <c r="C7" s="3" t="s">
        <v>11</v>
      </c>
      <c r="D7" s="6" t="s">
        <v>8</v>
      </c>
      <c r="E7" s="3" t="s">
        <v>45</v>
      </c>
      <c r="F7" s="23">
        <v>136</v>
      </c>
      <c r="G7" s="23" t="str">
        <f>VLOOKUP(F7,'Customer Info'!A3:$C$12,2,FALSE)</f>
        <v>Telmark</v>
      </c>
      <c r="H7" s="23" t="str">
        <f>VLOOKUP(F7,'Customer Info'!$A$3:$C$12,3,FALSE)</f>
        <v>Emily Flores</v>
      </c>
      <c r="I7" t="s">
        <v>21</v>
      </c>
      <c r="J7" t="s">
        <v>43</v>
      </c>
      <c r="K7" t="s">
        <v>48</v>
      </c>
      <c r="L7">
        <v>16</v>
      </c>
      <c r="M7" s="5">
        <v>350</v>
      </c>
      <c r="N7" s="5">
        <v>5600</v>
      </c>
      <c r="O7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11</v>
      </c>
      <c r="D8" s="6" t="s">
        <v>7</v>
      </c>
      <c r="E8" s="3" t="s">
        <v>49</v>
      </c>
      <c r="F8" s="23">
        <v>144</v>
      </c>
      <c r="G8" s="23" t="str">
        <f>VLOOKUP(F8,'Customer Info'!$A$3:$C$12,2,FALSE)</f>
        <v>Affinity</v>
      </c>
      <c r="H8" s="23" t="str">
        <f>VLOOKUP(F8,'Customer Info'!$A$3:$C$12,3,FALSE)</f>
        <v>Christina Bell</v>
      </c>
      <c r="I8" t="s">
        <v>22</v>
      </c>
      <c r="J8" t="s">
        <v>50</v>
      </c>
      <c r="K8" t="s">
        <v>51</v>
      </c>
      <c r="L8">
        <v>30</v>
      </c>
      <c r="M8" s="5">
        <v>235</v>
      </c>
      <c r="N8" s="5">
        <v>7050</v>
      </c>
      <c r="O8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11</v>
      </c>
      <c r="D9" s="6" t="s">
        <v>6</v>
      </c>
      <c r="E9" s="3" t="s">
        <v>42</v>
      </c>
      <c r="F9" s="23">
        <v>166</v>
      </c>
      <c r="G9" s="23" t="str">
        <f>VLOOKUP(F9,'Customer Info'!A8:$C$14,2,FALSE)</f>
        <v>Port Royale</v>
      </c>
      <c r="H9" s="23" t="str">
        <f>VLOOKUP(F9,'Customer Info'!$A$3:$C$12,3,FALSE)</f>
        <v>Dan Hill</v>
      </c>
      <c r="I9" t="s">
        <v>26</v>
      </c>
      <c r="J9" t="s">
        <v>52</v>
      </c>
      <c r="K9" t="s">
        <v>53</v>
      </c>
      <c r="L9">
        <v>32</v>
      </c>
      <c r="M9" s="5">
        <v>295</v>
      </c>
      <c r="N9" s="5">
        <v>9440</v>
      </c>
      <c r="O9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11</v>
      </c>
      <c r="D10" s="6" t="s">
        <v>9</v>
      </c>
      <c r="E10" s="3" t="s">
        <v>42</v>
      </c>
      <c r="F10" s="23">
        <v>136</v>
      </c>
      <c r="G10" s="23" t="str">
        <f>VLOOKUP(F10,'Customer Info'!A3:$C$12,2,FALSE)</f>
        <v>Telmark</v>
      </c>
      <c r="H10" s="23" t="str">
        <f>VLOOKUP(F10,'Customer Info'!$A$3:$C$12,3,FALSE)</f>
        <v>Emily Flores</v>
      </c>
      <c r="I10" t="s">
        <v>21</v>
      </c>
      <c r="J10" t="s">
        <v>50</v>
      </c>
      <c r="K10" t="s">
        <v>54</v>
      </c>
      <c r="L10">
        <v>14</v>
      </c>
      <c r="M10" s="5">
        <v>350</v>
      </c>
      <c r="N10" s="5">
        <v>4900</v>
      </c>
      <c r="O10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11</v>
      </c>
      <c r="D11" s="6" t="s">
        <v>4</v>
      </c>
      <c r="E11" s="3" t="s">
        <v>49</v>
      </c>
      <c r="F11" s="23">
        <v>152</v>
      </c>
      <c r="G11" s="23" t="str">
        <f>VLOOKUP(F11,'Customer Info'!A3:$C$12,2,FALSE)</f>
        <v>Secspace</v>
      </c>
      <c r="H11" s="23" t="str">
        <f>VLOOKUP(F11,'Customer Info'!$A$3:$C$12,3,FALSE)</f>
        <v>Rob Nelson</v>
      </c>
      <c r="I11" s="23" t="str">
        <f>VLOOKUP(G11,'Customer Info'!B3:$C$12,2,FALSE)</f>
        <v>Rob Nelson</v>
      </c>
      <c r="J11" t="s">
        <v>55</v>
      </c>
      <c r="K11" t="s">
        <v>56</v>
      </c>
      <c r="L11">
        <v>8</v>
      </c>
      <c r="M11" s="5">
        <v>375</v>
      </c>
      <c r="N11" s="5">
        <v>3000</v>
      </c>
      <c r="O11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11</v>
      </c>
      <c r="D12" s="6" t="s">
        <v>3</v>
      </c>
      <c r="E12" s="3" t="s">
        <v>45</v>
      </c>
      <c r="F12" s="23">
        <v>132</v>
      </c>
      <c r="G12" s="23" t="str">
        <f>VLOOKUP(F12,'Customer Info'!A4:$C$12,2,FALSE)</f>
        <v>Bankia</v>
      </c>
      <c r="H12" s="23" t="str">
        <f>VLOOKUP(F12,'Customer Info'!$A$3:$C$12,3,FALSE)</f>
        <v>Lucas Adams</v>
      </c>
      <c r="I12" s="23" t="str">
        <f>VLOOKUP(G12,'Customer Info'!B4:$C$12,2,FALSE)</f>
        <v>Lucas Adams</v>
      </c>
      <c r="J12" t="s">
        <v>50</v>
      </c>
      <c r="K12" t="s">
        <v>51</v>
      </c>
      <c r="L12">
        <v>22</v>
      </c>
      <c r="M12" s="5">
        <v>235</v>
      </c>
      <c r="N12" s="5">
        <v>5170</v>
      </c>
      <c r="O12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11</v>
      </c>
      <c r="D13" s="6" t="s">
        <v>8</v>
      </c>
      <c r="E13" s="3" t="s">
        <v>45</v>
      </c>
      <c r="F13" s="23">
        <v>136</v>
      </c>
      <c r="G13" s="23" t="str">
        <f>VLOOKUP(F13,'Customer Info'!A5:$C$12,2,FALSE)</f>
        <v>Telmark</v>
      </c>
      <c r="H13" s="23" t="str">
        <f>VLOOKUP(F13,'Customer Info'!$A$3:$C$12,3,FALSE)</f>
        <v>Emily Flores</v>
      </c>
      <c r="I13" t="s">
        <v>25</v>
      </c>
      <c r="J13" t="s">
        <v>50</v>
      </c>
      <c r="K13" t="s">
        <v>57</v>
      </c>
      <c r="L13">
        <v>40</v>
      </c>
      <c r="M13" s="5">
        <v>260</v>
      </c>
      <c r="N13" s="5">
        <v>10400</v>
      </c>
      <c r="O1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11</v>
      </c>
      <c r="D14" s="6" t="s">
        <v>6</v>
      </c>
      <c r="E14" s="3" t="s">
        <v>42</v>
      </c>
      <c r="F14" s="23">
        <v>166</v>
      </c>
      <c r="G14" s="23" t="str">
        <f>VLOOKUP(F14,'Customer Info'!A6:$C$12,2,FALSE)</f>
        <v>Port Royale</v>
      </c>
      <c r="H14" s="23" t="str">
        <f>VLOOKUP(F14,'Customer Info'!$A$3:$C$12,3,FALSE)</f>
        <v>Dan Hill</v>
      </c>
      <c r="I14" t="s">
        <v>21</v>
      </c>
      <c r="J14" t="s">
        <v>43</v>
      </c>
      <c r="K14" t="s">
        <v>48</v>
      </c>
      <c r="L14">
        <v>25</v>
      </c>
      <c r="M14" s="5">
        <v>350</v>
      </c>
      <c r="N14" s="5">
        <v>8750</v>
      </c>
      <c r="O14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11</v>
      </c>
      <c r="D15" s="6" t="s">
        <v>4</v>
      </c>
      <c r="E15" s="3" t="s">
        <v>49</v>
      </c>
      <c r="F15" s="23">
        <v>157</v>
      </c>
      <c r="G15" s="23" t="str">
        <f>VLOOKUP(F15,'Customer Info'!A7:$C$12,2,FALSE)</f>
        <v>MarkPlus</v>
      </c>
      <c r="H15" s="23" t="str">
        <f>VLOOKUP(F15,'Customer Info'!$A$3:$C$12,3,FALSE)</f>
        <v>Matt Reed</v>
      </c>
      <c r="I15" t="s">
        <v>21</v>
      </c>
      <c r="J15" t="s">
        <v>43</v>
      </c>
      <c r="K15" t="s">
        <v>48</v>
      </c>
      <c r="L15">
        <v>33</v>
      </c>
      <c r="M15" s="5">
        <v>350</v>
      </c>
      <c r="N15" s="5">
        <v>11550</v>
      </c>
      <c r="O15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12</v>
      </c>
      <c r="D16" s="6" t="s">
        <v>7</v>
      </c>
      <c r="E16" s="3" t="s">
        <v>49</v>
      </c>
      <c r="F16" s="23">
        <v>178</v>
      </c>
      <c r="G16" s="23" t="str">
        <f>VLOOKUP(F16,'Customer Info'!A8:$C$12,2,FALSE)</f>
        <v>Vento</v>
      </c>
      <c r="H16" s="23" t="str">
        <f>VLOOKUP(F16,'Customer Info'!$A$3:$C$12,3,FALSE)</f>
        <v>Amanda Wood</v>
      </c>
      <c r="I16" t="s">
        <v>26</v>
      </c>
      <c r="J16" t="s">
        <v>55</v>
      </c>
      <c r="K16" t="s">
        <v>58</v>
      </c>
      <c r="L16">
        <v>15</v>
      </c>
      <c r="M16" s="5">
        <v>295</v>
      </c>
      <c r="N16" s="5">
        <v>4425</v>
      </c>
      <c r="O16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12</v>
      </c>
      <c r="D17" s="6" t="s">
        <v>6</v>
      </c>
      <c r="E17" s="3" t="s">
        <v>42</v>
      </c>
      <c r="F17" s="23">
        <v>180</v>
      </c>
      <c r="G17" s="23" t="str">
        <f>VLOOKUP(F17,'Customer Info'!A9:$C$12,2,FALSE)</f>
        <v>Milago</v>
      </c>
      <c r="H17" s="23" t="str">
        <f>VLOOKUP(F17,'Customer Info'!$A$3:$C$12,3,FALSE)</f>
        <v>Sam Cooper</v>
      </c>
      <c r="I17" t="s">
        <v>20</v>
      </c>
      <c r="J17" t="s">
        <v>52</v>
      </c>
      <c r="K17" t="s">
        <v>59</v>
      </c>
      <c r="L17">
        <v>10</v>
      </c>
      <c r="M17" s="5">
        <v>375</v>
      </c>
      <c r="N17" s="5">
        <v>3750</v>
      </c>
      <c r="O17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12</v>
      </c>
      <c r="D18" s="6" t="s">
        <v>5</v>
      </c>
      <c r="E18" s="3" t="s">
        <v>45</v>
      </c>
      <c r="F18" s="23">
        <v>132</v>
      </c>
      <c r="G18" s="23" t="str">
        <f>VLOOKUP(F18,'Customer Info'!A3:$C$12,2,FALSE)</f>
        <v>Bankia</v>
      </c>
      <c r="H18" s="23" t="str">
        <f>VLOOKUP(F18,'Customer Info'!$A$3:$C$12,3,FALSE)</f>
        <v>Lucas Adams</v>
      </c>
      <c r="I18" t="s">
        <v>25</v>
      </c>
      <c r="J18" t="s">
        <v>50</v>
      </c>
      <c r="K18" t="s">
        <v>57</v>
      </c>
      <c r="L18">
        <v>45</v>
      </c>
      <c r="M18" s="5">
        <v>260</v>
      </c>
      <c r="N18" s="5">
        <v>11700</v>
      </c>
      <c r="O18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12</v>
      </c>
      <c r="D19" s="6" t="s">
        <v>3</v>
      </c>
      <c r="E19" s="3" t="s">
        <v>45</v>
      </c>
      <c r="F19" s="23">
        <v>180</v>
      </c>
      <c r="G19" s="23" t="str">
        <f>VLOOKUP(F19,'Customer Info'!A11:$C$12,2,FALSE)</f>
        <v>Milago</v>
      </c>
      <c r="H19" s="23" t="str">
        <f>VLOOKUP(F19,'Customer Info'!$A$3:$C$12,3,FALSE)</f>
        <v>Sam Cooper</v>
      </c>
      <c r="I19" t="s">
        <v>21</v>
      </c>
      <c r="J19" t="s">
        <v>55</v>
      </c>
      <c r="K19" t="s">
        <v>60</v>
      </c>
      <c r="L19">
        <v>32</v>
      </c>
      <c r="M19" s="5">
        <v>350</v>
      </c>
      <c r="N19" s="5">
        <v>11200</v>
      </c>
      <c r="O19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12</v>
      </c>
      <c r="D20" s="6" t="s">
        <v>7</v>
      </c>
      <c r="E20" s="3" t="s">
        <v>49</v>
      </c>
      <c r="F20" s="23">
        <v>166</v>
      </c>
      <c r="G20" s="23" t="str">
        <f>VLOOKUP(F20,'Customer Info'!A3:$C$12,2,FALSE)</f>
        <v>Port Royale</v>
      </c>
      <c r="H20" s="23" t="str">
        <f>VLOOKUP(F20,'Customer Info'!$A$3:$C$12,3,FALSE)</f>
        <v>Dan Hill</v>
      </c>
      <c r="I20" t="s">
        <v>21</v>
      </c>
      <c r="J20" t="s">
        <v>43</v>
      </c>
      <c r="K20" t="s">
        <v>48</v>
      </c>
      <c r="L20">
        <v>28</v>
      </c>
      <c r="M20" s="5">
        <v>350</v>
      </c>
      <c r="N20" s="5">
        <v>9800</v>
      </c>
      <c r="O20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12</v>
      </c>
      <c r="D21" s="6" t="s">
        <v>8</v>
      </c>
      <c r="E21" s="3" t="s">
        <v>45</v>
      </c>
      <c r="F21" s="23">
        <v>162</v>
      </c>
      <c r="G21" s="23" t="str">
        <f>VLOOKUP(F21,'Customer Info'!A4:$C$12,2,FALSE)</f>
        <v>Cruise</v>
      </c>
      <c r="H21" s="23" t="str">
        <f>VLOOKUP(F21,'Customer Info'!$A$3:$C$12,3,FALSE)</f>
        <v>Denise Harris</v>
      </c>
      <c r="I21" t="s">
        <v>19</v>
      </c>
      <c r="J21" t="s">
        <v>46</v>
      </c>
      <c r="K21" t="s">
        <v>61</v>
      </c>
      <c r="L21">
        <v>10</v>
      </c>
      <c r="M21" s="5">
        <v>220</v>
      </c>
      <c r="N21" s="5">
        <v>2200</v>
      </c>
      <c r="O21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12</v>
      </c>
      <c r="D22" s="6" t="s">
        <v>6</v>
      </c>
      <c r="E22" s="3" t="s">
        <v>42</v>
      </c>
      <c r="F22" s="23">
        <v>136</v>
      </c>
      <c r="G22" s="23" t="str">
        <f>VLOOKUP(F22,'Customer Info'!A5:$C$12,2,FALSE)</f>
        <v>Telmark</v>
      </c>
      <c r="H22" s="23" t="str">
        <f>VLOOKUP(F22,'Customer Info'!$A$3:$C$12,3,FALSE)</f>
        <v>Emily Flores</v>
      </c>
      <c r="I22" t="s">
        <v>25</v>
      </c>
      <c r="J22" t="s">
        <v>50</v>
      </c>
      <c r="K22" t="s">
        <v>57</v>
      </c>
      <c r="L22">
        <v>16</v>
      </c>
      <c r="M22" s="5">
        <v>260</v>
      </c>
      <c r="N22" s="5">
        <v>4160</v>
      </c>
      <c r="O22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12</v>
      </c>
      <c r="D23" s="6" t="s">
        <v>4</v>
      </c>
      <c r="E23" s="3" t="s">
        <v>49</v>
      </c>
      <c r="F23" s="23">
        <v>132</v>
      </c>
      <c r="G23" s="23" t="str">
        <f>VLOOKUP(F23,'Customer Info'!A3:$C$12,2,FALSE)</f>
        <v>Bankia</v>
      </c>
      <c r="H23" s="23" t="str">
        <f>VLOOKUP(F23,'Customer Info'!$A$3:$C$12,3,FALSE)</f>
        <v>Lucas Adams</v>
      </c>
      <c r="I23" t="s">
        <v>22</v>
      </c>
      <c r="J23" t="s">
        <v>50</v>
      </c>
      <c r="K23" t="s">
        <v>51</v>
      </c>
      <c r="L23">
        <v>35</v>
      </c>
      <c r="M23" s="5">
        <v>235</v>
      </c>
      <c r="N23" s="5">
        <v>8225</v>
      </c>
      <c r="O2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12</v>
      </c>
      <c r="D24" s="6" t="s">
        <v>3</v>
      </c>
      <c r="E24" s="3" t="s">
        <v>45</v>
      </c>
      <c r="F24" s="23">
        <v>132</v>
      </c>
      <c r="G24" s="23" t="str">
        <f>VLOOKUP(F24,'Customer Info'!A4:$C$12,2,FALSE)</f>
        <v>Bankia</v>
      </c>
      <c r="H24" s="23" t="str">
        <f>VLOOKUP(F24,'Customer Info'!$A$3:$C$12,3,FALSE)</f>
        <v>Lucas Adams</v>
      </c>
      <c r="I24" t="s">
        <v>26</v>
      </c>
      <c r="J24" t="s">
        <v>43</v>
      </c>
      <c r="K24" t="s">
        <v>62</v>
      </c>
      <c r="L24">
        <v>12</v>
      </c>
      <c r="M24" s="5">
        <v>295</v>
      </c>
      <c r="N24" s="5">
        <v>3540</v>
      </c>
      <c r="O24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12</v>
      </c>
      <c r="D25" s="6" t="s">
        <v>7</v>
      </c>
      <c r="E25" s="3" t="s">
        <v>49</v>
      </c>
      <c r="F25" s="23">
        <v>136</v>
      </c>
      <c r="G25" s="23" t="str">
        <f>VLOOKUP(F25,'Customer Info'!A5:$C$12,2,FALSE)</f>
        <v>Telmark</v>
      </c>
      <c r="H25" s="23" t="str">
        <f>VLOOKUP(F25,'Customer Info'!$A$3:$C$12,3,FALSE)</f>
        <v>Emily Flores</v>
      </c>
      <c r="I25" t="s">
        <v>20</v>
      </c>
      <c r="J25" t="s">
        <v>52</v>
      </c>
      <c r="K25" t="s">
        <v>59</v>
      </c>
      <c r="L25">
        <v>40</v>
      </c>
      <c r="M25" s="5">
        <v>375</v>
      </c>
      <c r="N25" s="5">
        <v>15000</v>
      </c>
      <c r="O25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12</v>
      </c>
      <c r="D26" s="6" t="s">
        <v>9</v>
      </c>
      <c r="E26" s="3" t="s">
        <v>42</v>
      </c>
      <c r="F26" s="23">
        <v>144</v>
      </c>
      <c r="G26" s="23" t="str">
        <f>VLOOKUP(F26,'Customer Info'!A6:$C$12,2,FALSE)</f>
        <v>Affinity</v>
      </c>
      <c r="H26" s="23" t="str">
        <f>VLOOKUP(F26,'Customer Info'!$A$3:$C$12,3,FALSE)</f>
        <v>Christina Bell</v>
      </c>
      <c r="I26" t="s">
        <v>21</v>
      </c>
      <c r="J26" t="s">
        <v>50</v>
      </c>
      <c r="K26" t="s">
        <v>54</v>
      </c>
      <c r="L26">
        <v>10</v>
      </c>
      <c r="M26" s="5">
        <v>350</v>
      </c>
      <c r="N26" s="5">
        <v>3500</v>
      </c>
      <c r="O26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13</v>
      </c>
      <c r="D27" s="6" t="s">
        <v>8</v>
      </c>
      <c r="E27" s="3" t="s">
        <v>45</v>
      </c>
      <c r="F27" s="23">
        <v>132</v>
      </c>
      <c r="G27" s="23" t="str">
        <f>VLOOKUP(F27,'Customer Info'!$A$3:$C$12,2,FALSE)</f>
        <v>Bankia</v>
      </c>
      <c r="H27" s="23" t="str">
        <f>VLOOKUP(F27,'Customer Info'!$A$3:$C$12,3,FALSE)</f>
        <v>Lucas Adams</v>
      </c>
      <c r="I27" t="s">
        <v>20</v>
      </c>
      <c r="J27" t="s">
        <v>43</v>
      </c>
      <c r="K27" t="s">
        <v>63</v>
      </c>
      <c r="L27">
        <v>25</v>
      </c>
      <c r="M27" s="5">
        <v>375</v>
      </c>
      <c r="N27" s="5">
        <v>9375</v>
      </c>
      <c r="O27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13</v>
      </c>
      <c r="D28" s="6" t="s">
        <v>5</v>
      </c>
      <c r="E28" s="3" t="s">
        <v>45</v>
      </c>
      <c r="F28" s="23">
        <v>162</v>
      </c>
      <c r="G28" s="23" t="str">
        <f>VLOOKUP(F28,'Customer Info'!A8:$C$12,2,FALSE)</f>
        <v>Cruise</v>
      </c>
      <c r="H28" s="23" t="str">
        <f>VLOOKUP(F28,'Customer Info'!$A$3:$C$12,3,FALSE)</f>
        <v>Denise Harris</v>
      </c>
      <c r="I28" t="s">
        <v>25</v>
      </c>
      <c r="J28" t="s">
        <v>43</v>
      </c>
      <c r="K28" t="s">
        <v>64</v>
      </c>
      <c r="L28">
        <v>50</v>
      </c>
      <c r="M28" s="5">
        <v>260</v>
      </c>
      <c r="N28" s="5">
        <v>13000</v>
      </c>
      <c r="O28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13</v>
      </c>
      <c r="D29" s="6" t="s">
        <v>3</v>
      </c>
      <c r="E29" s="3" t="s">
        <v>45</v>
      </c>
      <c r="F29" s="23">
        <v>180</v>
      </c>
      <c r="G29" s="23" t="str">
        <f>VLOOKUP(F29,'Customer Info'!A9:$C$12,2,FALSE)</f>
        <v>Milago</v>
      </c>
      <c r="H29" s="23" t="str">
        <f>VLOOKUP(F29,'Customer Info'!$A$3:$C$12,3,FALSE)</f>
        <v>Sam Cooper</v>
      </c>
      <c r="I29" t="s">
        <v>22</v>
      </c>
      <c r="J29" t="s">
        <v>55</v>
      </c>
      <c r="K29" t="s">
        <v>65</v>
      </c>
      <c r="L29">
        <v>22</v>
      </c>
      <c r="M29" s="5">
        <v>235</v>
      </c>
      <c r="N29" s="5">
        <v>5170</v>
      </c>
      <c r="O29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13</v>
      </c>
      <c r="D30" s="6" t="s">
        <v>6</v>
      </c>
      <c r="E30" s="3" t="s">
        <v>42</v>
      </c>
      <c r="F30" s="23">
        <v>144</v>
      </c>
      <c r="G30" s="23" t="str">
        <f>VLOOKUP(F30,'Customer Info'!$A$3:$C$12,2,FALSE)</f>
        <v>Affinity</v>
      </c>
      <c r="H30" s="23" t="str">
        <f>VLOOKUP(F30,'Customer Info'!$A$3:$C$12,3,FALSE)</f>
        <v>Christina Bell</v>
      </c>
      <c r="I30" t="s">
        <v>26</v>
      </c>
      <c r="J30" t="s">
        <v>50</v>
      </c>
      <c r="K30" t="s">
        <v>66</v>
      </c>
      <c r="L30">
        <v>15</v>
      </c>
      <c r="M30" s="5">
        <v>295</v>
      </c>
      <c r="N30" s="5">
        <v>4425</v>
      </c>
      <c r="O30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13</v>
      </c>
      <c r="D31" s="6" t="s">
        <v>9</v>
      </c>
      <c r="E31" s="3" t="s">
        <v>42</v>
      </c>
      <c r="F31" s="23">
        <v>166</v>
      </c>
      <c r="G31" s="23" t="str">
        <f>VLOOKUP(F31,'Customer Info'!A3:$C$12,2,FALSE)</f>
        <v>Port Royale</v>
      </c>
      <c r="H31" s="23" t="str">
        <f>VLOOKUP(F31,'Customer Info'!$A$3:$C$12,3,FALSE)</f>
        <v>Dan Hill</v>
      </c>
      <c r="I31" t="s">
        <v>19</v>
      </c>
      <c r="J31" t="s">
        <v>55</v>
      </c>
      <c r="K31" t="s">
        <v>67</v>
      </c>
      <c r="L31">
        <v>10</v>
      </c>
      <c r="M31" s="5">
        <v>220</v>
      </c>
      <c r="N31" s="5">
        <v>2200</v>
      </c>
      <c r="O31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13</v>
      </c>
      <c r="D32" s="6" t="s">
        <v>7</v>
      </c>
      <c r="E32" s="3" t="s">
        <v>49</v>
      </c>
      <c r="F32" s="23">
        <v>178</v>
      </c>
      <c r="G32" s="23" t="str">
        <f>VLOOKUP(F32,'Customer Info'!A4:$C$12,2,FALSE)</f>
        <v>Vento</v>
      </c>
      <c r="H32" s="23" t="str">
        <f>VLOOKUP(F32,'Customer Info'!$A$3:$C$12,3,FALSE)</f>
        <v>Amanda Wood</v>
      </c>
      <c r="I32" t="s">
        <v>21</v>
      </c>
      <c r="J32" t="s">
        <v>43</v>
      </c>
      <c r="K32" t="s">
        <v>48</v>
      </c>
      <c r="L32">
        <v>20</v>
      </c>
      <c r="M32" s="5">
        <v>350</v>
      </c>
      <c r="N32" s="5">
        <v>7000</v>
      </c>
      <c r="O32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13</v>
      </c>
      <c r="D33" s="6" t="s">
        <v>5</v>
      </c>
      <c r="E33" s="3" t="s">
        <v>45</v>
      </c>
      <c r="F33" s="23">
        <v>157</v>
      </c>
      <c r="G33" s="23" t="str">
        <f>VLOOKUP(F33,'Customer Info'!A5:$C$12,2,FALSE)</f>
        <v>MarkPlus</v>
      </c>
      <c r="H33" s="23" t="str">
        <f>VLOOKUP(F33,'Customer Info'!$A$3:$C$12,3,FALSE)</f>
        <v>Matt Reed</v>
      </c>
      <c r="I33" t="s">
        <v>22</v>
      </c>
      <c r="J33" t="s">
        <v>52</v>
      </c>
      <c r="K33" t="s">
        <v>68</v>
      </c>
      <c r="L33">
        <v>14</v>
      </c>
      <c r="M33" s="5">
        <v>235</v>
      </c>
      <c r="N33" s="5">
        <v>3290</v>
      </c>
      <c r="O3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13</v>
      </c>
      <c r="D34" s="6" t="s">
        <v>3</v>
      </c>
      <c r="E34" s="3" t="s">
        <v>45</v>
      </c>
      <c r="F34" s="23">
        <v>152</v>
      </c>
      <c r="G34" s="23" t="str">
        <f>VLOOKUP(F34,'Customer Info'!A6:$C$12,2,FALSE)</f>
        <v>Secspace</v>
      </c>
      <c r="H34" s="23" t="str">
        <f>VLOOKUP(F34,'Customer Info'!$A$3:$C$12,3,FALSE)</f>
        <v>Rob Nelson</v>
      </c>
      <c r="I34" t="s">
        <v>19</v>
      </c>
      <c r="J34" t="s">
        <v>52</v>
      </c>
      <c r="K34" t="s">
        <v>69</v>
      </c>
      <c r="L34">
        <v>28</v>
      </c>
      <c r="M34" s="5">
        <v>220</v>
      </c>
      <c r="N34" s="5">
        <v>6160</v>
      </c>
      <c r="O34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13</v>
      </c>
      <c r="D35" s="6" t="s">
        <v>5</v>
      </c>
      <c r="E35" s="3" t="s">
        <v>45</v>
      </c>
      <c r="F35" s="23">
        <v>162</v>
      </c>
      <c r="G35" s="23" t="str">
        <f>VLOOKUP(F35,'Customer Info'!A7:$C$12,2,FALSE)</f>
        <v>Cruise</v>
      </c>
      <c r="H35" s="23" t="str">
        <f>VLOOKUP(F35,'Customer Info'!$A$3:$C$12,3,FALSE)</f>
        <v>Denise Harris</v>
      </c>
      <c r="I35" t="s">
        <v>22</v>
      </c>
      <c r="J35" t="s">
        <v>43</v>
      </c>
      <c r="K35" t="s">
        <v>44</v>
      </c>
      <c r="L35">
        <v>12</v>
      </c>
      <c r="M35" s="5">
        <v>235</v>
      </c>
      <c r="N35" s="5">
        <v>2820</v>
      </c>
      <c r="O35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13</v>
      </c>
      <c r="D36" s="6" t="s">
        <v>6</v>
      </c>
      <c r="E36" s="3" t="s">
        <v>42</v>
      </c>
      <c r="F36" s="23">
        <v>180</v>
      </c>
      <c r="G36" s="23" t="str">
        <f>VLOOKUP(F36,'Customer Info'!A8:$C$12,2,FALSE)</f>
        <v>Milago</v>
      </c>
      <c r="H36" s="23" t="str">
        <f>VLOOKUP(F36,'Customer Info'!$A$3:$C$12,3,FALSE)</f>
        <v>Sam Cooper</v>
      </c>
      <c r="I36" t="s">
        <v>26</v>
      </c>
      <c r="J36" t="s">
        <v>55</v>
      </c>
      <c r="K36" t="s">
        <v>58</v>
      </c>
      <c r="L36">
        <v>35</v>
      </c>
      <c r="M36" s="5">
        <v>295</v>
      </c>
      <c r="N36" s="5">
        <v>10325</v>
      </c>
      <c r="O36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13</v>
      </c>
      <c r="D37" s="6" t="s">
        <v>7</v>
      </c>
      <c r="E37" s="3" t="s">
        <v>49</v>
      </c>
      <c r="F37" s="23">
        <v>178</v>
      </c>
      <c r="G37" s="23" t="str">
        <f>VLOOKUP(F37,'Customer Info'!A9:$C$12,2,FALSE)</f>
        <v>Vento</v>
      </c>
      <c r="H37" s="23" t="str">
        <f>VLOOKUP(F37,'Customer Info'!$A$3:$C$12,3,FALSE)</f>
        <v>Amanda Wood</v>
      </c>
      <c r="I37" t="s">
        <v>20</v>
      </c>
      <c r="J37" t="s">
        <v>55</v>
      </c>
      <c r="K37" t="s">
        <v>56</v>
      </c>
      <c r="L37">
        <v>20</v>
      </c>
      <c r="M37" s="5">
        <v>375</v>
      </c>
      <c r="N37" s="5">
        <v>7500</v>
      </c>
      <c r="O37" t="str">
        <f t="shared" ref="O37:O68" si="2">IF(L37&gt;=20,"Y","N")</f>
        <v>Y</v>
      </c>
      <c r="P37" s="5">
        <f t="shared" ref="P37:P68" si="3">IF(L37&gt;=20,N37*0.95,N37)</f>
        <v>7125</v>
      </c>
    </row>
    <row r="38" spans="1:16">
      <c r="A38">
        <v>34</v>
      </c>
      <c r="B38" s="2">
        <v>43918</v>
      </c>
      <c r="C38" s="3" t="s">
        <v>13</v>
      </c>
      <c r="D38" s="6" t="s">
        <v>9</v>
      </c>
      <c r="E38" s="3" t="s">
        <v>42</v>
      </c>
      <c r="F38" s="23">
        <v>152</v>
      </c>
      <c r="G38" s="23" t="str">
        <f>VLOOKUP(F38,'Customer Info'!A3:$C$12,2,FALSE)</f>
        <v>Secspace</v>
      </c>
      <c r="H38" s="23" t="str">
        <f>VLOOKUP(F38,'Customer Info'!$A$3:$C$12,3,FALSE)</f>
        <v>Rob Nelson</v>
      </c>
      <c r="I38" t="s">
        <v>19</v>
      </c>
      <c r="J38" t="s">
        <v>52</v>
      </c>
      <c r="K38" t="s">
        <v>69</v>
      </c>
      <c r="L38">
        <v>45</v>
      </c>
      <c r="M38" s="5">
        <v>220</v>
      </c>
      <c r="N38" s="5">
        <v>9900</v>
      </c>
      <c r="O38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14</v>
      </c>
      <c r="D39" s="6" t="s">
        <v>3</v>
      </c>
      <c r="E39" s="3" t="s">
        <v>45</v>
      </c>
      <c r="F39" s="23">
        <v>136</v>
      </c>
      <c r="G39" s="23" t="str">
        <f>VLOOKUP(F39,'Customer Info'!A4:$C$12,2,FALSE)</f>
        <v>Telmark</v>
      </c>
      <c r="H39" s="23" t="str">
        <f>VLOOKUP(F39,'Customer Info'!$A$3:$C$12,3,FALSE)</f>
        <v>Emily Flores</v>
      </c>
      <c r="I39" t="s">
        <v>20</v>
      </c>
      <c r="J39" t="s">
        <v>43</v>
      </c>
      <c r="K39" t="s">
        <v>63</v>
      </c>
      <c r="L39">
        <v>15</v>
      </c>
      <c r="M39" s="5">
        <v>375</v>
      </c>
      <c r="N39" s="5">
        <v>5625</v>
      </c>
      <c r="O39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14</v>
      </c>
      <c r="D40" s="6" t="s">
        <v>5</v>
      </c>
      <c r="E40" s="3" t="s">
        <v>45</v>
      </c>
      <c r="F40" s="23">
        <v>132</v>
      </c>
      <c r="G40" s="23" t="str">
        <f>VLOOKUP(F40,'Customer Info'!A3:$C$12,2,FALSE)</f>
        <v>Bankia</v>
      </c>
      <c r="H40" s="23" t="str">
        <f>VLOOKUP(F40,'Customer Info'!$A$3:$C$12,3,FALSE)</f>
        <v>Lucas Adams</v>
      </c>
      <c r="I40" t="s">
        <v>21</v>
      </c>
      <c r="J40" t="s">
        <v>43</v>
      </c>
      <c r="K40" t="s">
        <v>48</v>
      </c>
      <c r="L40">
        <v>14</v>
      </c>
      <c r="M40" s="5">
        <v>350</v>
      </c>
      <c r="N40" s="5">
        <v>4900</v>
      </c>
      <c r="O40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14</v>
      </c>
      <c r="D41" s="6" t="s">
        <v>7</v>
      </c>
      <c r="E41" s="3" t="s">
        <v>49</v>
      </c>
      <c r="F41" s="23">
        <v>157</v>
      </c>
      <c r="G41" s="23" t="str">
        <f>VLOOKUP(F41,'Customer Info'!A6:$C$12,2,FALSE)</f>
        <v>MarkPlus</v>
      </c>
      <c r="H41" s="23" t="str">
        <f>VLOOKUP(F41,'Customer Info'!$A$3:$C$12,3,FALSE)</f>
        <v>Matt Reed</v>
      </c>
      <c r="I41" t="s">
        <v>26</v>
      </c>
      <c r="J41" t="s">
        <v>52</v>
      </c>
      <c r="K41" t="s">
        <v>53</v>
      </c>
      <c r="L41">
        <v>32</v>
      </c>
      <c r="M41" s="5">
        <v>295</v>
      </c>
      <c r="N41" s="5">
        <v>9440</v>
      </c>
      <c r="O41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14</v>
      </c>
      <c r="D42" s="6" t="s">
        <v>8</v>
      </c>
      <c r="E42" s="3" t="s">
        <v>45</v>
      </c>
      <c r="F42" s="23">
        <v>132</v>
      </c>
      <c r="G42" s="23" t="str">
        <f>VLOOKUP(F42,'Customer Info'!A3:$C$12,2,FALSE)</f>
        <v>Bankia</v>
      </c>
      <c r="H42" s="23" t="str">
        <f>VLOOKUP(F42,'Customer Info'!$A$3:$C$12,3,FALSE)</f>
        <v>Lucas Adams</v>
      </c>
      <c r="I42" t="s">
        <v>25</v>
      </c>
      <c r="J42" t="s">
        <v>43</v>
      </c>
      <c r="K42" t="s">
        <v>64</v>
      </c>
      <c r="L42">
        <v>40</v>
      </c>
      <c r="M42" s="5">
        <v>260</v>
      </c>
      <c r="N42" s="5">
        <v>10400</v>
      </c>
      <c r="O42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14</v>
      </c>
      <c r="D43" s="6" t="s">
        <v>9</v>
      </c>
      <c r="E43" s="3" t="s">
        <v>42</v>
      </c>
      <c r="F43" s="23">
        <v>166</v>
      </c>
      <c r="G43" s="23" t="str">
        <f>VLOOKUP(F43,'Customer Info'!A8:$C$12,2,FALSE)</f>
        <v>Port Royale</v>
      </c>
      <c r="H43" s="23" t="str">
        <f>VLOOKUP(F43,'Customer Info'!$A$3:$C$12,3,FALSE)</f>
        <v>Dan Hill</v>
      </c>
      <c r="I43" t="s">
        <v>22</v>
      </c>
      <c r="J43" t="s">
        <v>43</v>
      </c>
      <c r="K43" t="s">
        <v>44</v>
      </c>
      <c r="L43">
        <v>45</v>
      </c>
      <c r="M43" s="5">
        <v>235</v>
      </c>
      <c r="N43" s="5">
        <v>10575</v>
      </c>
      <c r="O4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14</v>
      </c>
      <c r="D44" s="6" t="s">
        <v>3</v>
      </c>
      <c r="E44" s="3" t="s">
        <v>45</v>
      </c>
      <c r="F44" s="23">
        <v>180</v>
      </c>
      <c r="G44" s="23" t="str">
        <f>VLOOKUP(F44,'Customer Info'!A9:$C$12,2,FALSE)</f>
        <v>Milago</v>
      </c>
      <c r="H44" s="23" t="str">
        <f>VLOOKUP(F44,'Customer Info'!$A$3:$C$12,3,FALSE)</f>
        <v>Sam Cooper</v>
      </c>
      <c r="I44" t="s">
        <v>19</v>
      </c>
      <c r="J44" t="s">
        <v>55</v>
      </c>
      <c r="K44" t="s">
        <v>67</v>
      </c>
      <c r="L44">
        <v>24</v>
      </c>
      <c r="M44" s="5">
        <v>220</v>
      </c>
      <c r="N44" s="5">
        <v>5280</v>
      </c>
      <c r="O44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14</v>
      </c>
      <c r="D45" s="6" t="s">
        <v>5</v>
      </c>
      <c r="E45" s="3" t="s">
        <v>45</v>
      </c>
      <c r="F45" s="23">
        <v>132</v>
      </c>
      <c r="G45" s="23" t="str">
        <f>VLOOKUP(F45,'Customer Info'!$A$3:$C$12,2,FALSE)</f>
        <v>Bankia</v>
      </c>
      <c r="H45" s="23" t="str">
        <f>VLOOKUP(F45,'Customer Info'!$A$3:$C$12,3,FALSE)</f>
        <v>Lucas Adams</v>
      </c>
      <c r="I45" t="s">
        <v>20</v>
      </c>
      <c r="J45" t="s">
        <v>43</v>
      </c>
      <c r="K45" t="s">
        <v>63</v>
      </c>
      <c r="L45">
        <v>30</v>
      </c>
      <c r="M45" s="5">
        <v>375</v>
      </c>
      <c r="N45" s="5">
        <v>11250</v>
      </c>
      <c r="O45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14</v>
      </c>
      <c r="D46" s="6" t="s">
        <v>5</v>
      </c>
      <c r="E46" s="3" t="s">
        <v>45</v>
      </c>
      <c r="F46" s="23">
        <v>144</v>
      </c>
      <c r="G46" s="23" t="str">
        <f>VLOOKUP(F46,'Customer Info'!$A$3:$C$12,2,FALSE)</f>
        <v>Affinity</v>
      </c>
      <c r="H46" s="23" t="str">
        <f>VLOOKUP(F46,'Customer Info'!$A$3:$C$12,3,FALSE)</f>
        <v>Christina Bell</v>
      </c>
      <c r="I46" t="s">
        <v>25</v>
      </c>
      <c r="J46" t="s">
        <v>46</v>
      </c>
      <c r="K46" t="s">
        <v>47</v>
      </c>
      <c r="L46">
        <v>15</v>
      </c>
      <c r="M46" s="5">
        <v>260</v>
      </c>
      <c r="N46" s="5">
        <v>3900</v>
      </c>
      <c r="O46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14</v>
      </c>
      <c r="D47" s="6" t="s">
        <v>9</v>
      </c>
      <c r="E47" s="3" t="s">
        <v>42</v>
      </c>
      <c r="F47" s="23">
        <v>157</v>
      </c>
      <c r="G47" s="23" t="str">
        <f>VLOOKUP(F47,'Customer Info'!$A$3:$C$12,2,FALSE)</f>
        <v>MarkPlus</v>
      </c>
      <c r="H47" s="23" t="str">
        <f>VLOOKUP(F47,'Customer Info'!$A$3:$C$12,3,FALSE)</f>
        <v>Matt Reed</v>
      </c>
      <c r="I47" t="s">
        <v>20</v>
      </c>
      <c r="J47" t="s">
        <v>43</v>
      </c>
      <c r="K47" t="s">
        <v>63</v>
      </c>
      <c r="L47">
        <v>15</v>
      </c>
      <c r="M47" s="5">
        <v>375</v>
      </c>
      <c r="N47" s="5">
        <v>5625</v>
      </c>
      <c r="O47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14</v>
      </c>
      <c r="D48" s="6" t="s">
        <v>6</v>
      </c>
      <c r="E48" s="3" t="s">
        <v>42</v>
      </c>
      <c r="F48" s="23">
        <v>180</v>
      </c>
      <c r="G48" s="23" t="str">
        <f>VLOOKUP(F48,'Customer Info'!$A$3:$C$12,2,FALSE)</f>
        <v>Milago</v>
      </c>
      <c r="H48" s="23" t="str">
        <f>VLOOKUP(F48,'Customer Info'!$A$3:$C$12,3,FALSE)</f>
        <v>Sam Cooper</v>
      </c>
      <c r="I48" t="s">
        <v>26</v>
      </c>
      <c r="J48" t="s">
        <v>50</v>
      </c>
      <c r="K48" t="s">
        <v>66</v>
      </c>
      <c r="L48">
        <v>42</v>
      </c>
      <c r="M48" s="5">
        <v>295</v>
      </c>
      <c r="N48" s="5">
        <v>12390</v>
      </c>
      <c r="O48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14</v>
      </c>
      <c r="D49" s="6" t="s">
        <v>6</v>
      </c>
      <c r="E49" s="3" t="s">
        <v>42</v>
      </c>
      <c r="F49" s="23">
        <v>132</v>
      </c>
      <c r="G49" s="23" t="str">
        <f>VLOOKUP(F49,'Customer Info'!$A$3:$C$12,2,FALSE)</f>
        <v>Bankia</v>
      </c>
      <c r="H49" s="23" t="str">
        <f>VLOOKUP(F49,'Customer Info'!$A$3:$C$12,3,FALSE)</f>
        <v>Lucas Adams</v>
      </c>
      <c r="I49" t="s">
        <v>21</v>
      </c>
      <c r="J49" t="s">
        <v>43</v>
      </c>
      <c r="K49" t="s">
        <v>48</v>
      </c>
      <c r="L49">
        <v>26</v>
      </c>
      <c r="M49" s="5">
        <v>350</v>
      </c>
      <c r="N49" s="5">
        <v>9100</v>
      </c>
      <c r="O49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14</v>
      </c>
      <c r="D50" s="6" t="s">
        <v>7</v>
      </c>
      <c r="E50" s="3" t="s">
        <v>49</v>
      </c>
      <c r="F50" s="23">
        <v>162</v>
      </c>
      <c r="G50" s="23" t="str">
        <f>VLOOKUP(F50,'Customer Info'!$A$3:$C$12,2,FALSE)</f>
        <v>Cruise</v>
      </c>
      <c r="H50" s="23" t="str">
        <f>VLOOKUP(F50,'Customer Info'!$A$3:$C$12,3,FALSE)</f>
        <v>Denise Harris</v>
      </c>
      <c r="I50" t="s">
        <v>25</v>
      </c>
      <c r="J50" t="s">
        <v>52</v>
      </c>
      <c r="K50" t="s">
        <v>70</v>
      </c>
      <c r="L50">
        <v>35</v>
      </c>
      <c r="M50" s="5">
        <v>260</v>
      </c>
      <c r="N50" s="5">
        <v>9100</v>
      </c>
      <c r="O50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14</v>
      </c>
      <c r="D51" s="6" t="s">
        <v>9</v>
      </c>
      <c r="E51" s="3" t="s">
        <v>42</v>
      </c>
      <c r="F51" s="23">
        <v>144</v>
      </c>
      <c r="G51" s="23" t="str">
        <f>VLOOKUP(F51,'Customer Info'!$A$3:$C$12,2,FALSE)</f>
        <v>Affinity</v>
      </c>
      <c r="H51" s="23" t="str">
        <f>VLOOKUP(F51,'Customer Info'!$A$3:$C$12,3,FALSE)</f>
        <v>Christina Bell</v>
      </c>
      <c r="I51" t="s">
        <v>19</v>
      </c>
      <c r="J51" t="s">
        <v>55</v>
      </c>
      <c r="K51" t="s">
        <v>67</v>
      </c>
      <c r="L51">
        <v>32</v>
      </c>
      <c r="M51" s="5">
        <v>220</v>
      </c>
      <c r="N51" s="5">
        <v>7040</v>
      </c>
      <c r="O51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14</v>
      </c>
      <c r="D52" s="6" t="s">
        <v>5</v>
      </c>
      <c r="E52" s="3" t="s">
        <v>45</v>
      </c>
      <c r="F52" s="23">
        <v>132</v>
      </c>
      <c r="G52" s="23" t="str">
        <f>VLOOKUP(F52,'Customer Info'!$A$3:$C$12,2,FALSE)</f>
        <v>Bankia</v>
      </c>
      <c r="H52" s="23" t="str">
        <f>VLOOKUP(F52,'Customer Info'!$A$3:$C$12,3,FALSE)</f>
        <v>Lucas Adams</v>
      </c>
      <c r="I52" t="s">
        <v>26</v>
      </c>
      <c r="J52" t="s">
        <v>50</v>
      </c>
      <c r="K52" t="s">
        <v>66</v>
      </c>
      <c r="L52">
        <v>18</v>
      </c>
      <c r="M52" s="5">
        <v>295</v>
      </c>
      <c r="N52" s="5">
        <v>5310</v>
      </c>
      <c r="O52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14</v>
      </c>
      <c r="D53" s="6" t="s">
        <v>7</v>
      </c>
      <c r="E53" s="3" t="s">
        <v>49</v>
      </c>
      <c r="F53" s="23">
        <v>180</v>
      </c>
      <c r="G53" s="23" t="str">
        <f>VLOOKUP(F53,'Customer Info'!$A$3:$C$12,2,FALSE)</f>
        <v>Milago</v>
      </c>
      <c r="H53" s="23" t="str">
        <f>VLOOKUP(F53,'Customer Info'!$A$3:$C$12,3,FALSE)</f>
        <v>Sam Cooper</v>
      </c>
      <c r="I53" t="s">
        <v>21</v>
      </c>
      <c r="J53" t="s">
        <v>43</v>
      </c>
      <c r="K53" t="s">
        <v>48</v>
      </c>
      <c r="L53">
        <v>22</v>
      </c>
      <c r="M53" s="5">
        <v>350</v>
      </c>
      <c r="N53" s="5">
        <v>7700</v>
      </c>
      <c r="O5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14</v>
      </c>
      <c r="D54" s="6" t="s">
        <v>4</v>
      </c>
      <c r="E54" s="3" t="s">
        <v>49</v>
      </c>
      <c r="F54" s="23">
        <v>162</v>
      </c>
      <c r="G54" s="23" t="str">
        <f>VLOOKUP(F54,'Customer Info'!$A$3:$C$12,2,FALSE)</f>
        <v>Cruise</v>
      </c>
      <c r="H54" s="23" t="str">
        <f>VLOOKUP(F54,'Customer Info'!$A$3:$C$12,3,FALSE)</f>
        <v>Denise Harris</v>
      </c>
      <c r="I54" t="s">
        <v>22</v>
      </c>
      <c r="J54" t="s">
        <v>52</v>
      </c>
      <c r="K54" t="s">
        <v>68</v>
      </c>
      <c r="L54">
        <v>38</v>
      </c>
      <c r="M54" s="5">
        <v>235</v>
      </c>
      <c r="N54" s="5">
        <v>8930</v>
      </c>
      <c r="O54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15</v>
      </c>
      <c r="D55" s="6" t="s">
        <v>6</v>
      </c>
      <c r="E55" s="3" t="s">
        <v>42</v>
      </c>
      <c r="F55" s="23">
        <v>180</v>
      </c>
      <c r="G55" s="23" t="str">
        <f>VLOOKUP(F55,'Customer Info'!$A$3:$C$12,2,FALSE)</f>
        <v>Milago</v>
      </c>
      <c r="H55" s="23" t="str">
        <f>VLOOKUP(F55,'Customer Info'!$A$3:$C$12,3,FALSE)</f>
        <v>Sam Cooper</v>
      </c>
      <c r="I55" t="s">
        <v>19</v>
      </c>
      <c r="J55" t="s">
        <v>43</v>
      </c>
      <c r="K55" t="s">
        <v>71</v>
      </c>
      <c r="L55">
        <v>42</v>
      </c>
      <c r="M55" s="5">
        <v>220</v>
      </c>
      <c r="N55" s="5">
        <v>9240</v>
      </c>
      <c r="O55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15</v>
      </c>
      <c r="D56" s="6" t="s">
        <v>5</v>
      </c>
      <c r="E56" s="3" t="s">
        <v>45</v>
      </c>
      <c r="F56" s="23">
        <v>162</v>
      </c>
      <c r="G56" s="23" t="str">
        <f>VLOOKUP(F56,'Customer Info'!$A$3:$C$12,2,FALSE)</f>
        <v>Cruise</v>
      </c>
      <c r="H56" s="23" t="str">
        <f>VLOOKUP(F56,'Customer Info'!$A$3:$C$12,3,FALSE)</f>
        <v>Denise Harris</v>
      </c>
      <c r="I56" t="s">
        <v>26</v>
      </c>
      <c r="J56" t="s">
        <v>46</v>
      </c>
      <c r="K56" t="s">
        <v>72</v>
      </c>
      <c r="L56">
        <v>15</v>
      </c>
      <c r="M56" s="5">
        <v>295</v>
      </c>
      <c r="N56" s="5">
        <v>4425</v>
      </c>
      <c r="O56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15</v>
      </c>
      <c r="D57" s="6" t="s">
        <v>7</v>
      </c>
      <c r="E57" s="3" t="s">
        <v>49</v>
      </c>
      <c r="F57" s="23">
        <v>136</v>
      </c>
      <c r="G57" s="23" t="str">
        <f>VLOOKUP(F57,'Customer Info'!$A$3:$C$12,2,FALSE)</f>
        <v>Telmark</v>
      </c>
      <c r="H57" s="23" t="str">
        <f>VLOOKUP(F57,'Customer Info'!$A$3:$C$12,3,FALSE)</f>
        <v>Emily Flores</v>
      </c>
      <c r="I57" t="s">
        <v>20</v>
      </c>
      <c r="J57" t="s">
        <v>52</v>
      </c>
      <c r="K57" t="s">
        <v>59</v>
      </c>
      <c r="L57">
        <v>10</v>
      </c>
      <c r="M57" s="5">
        <v>375</v>
      </c>
      <c r="N57" s="5">
        <v>3750</v>
      </c>
      <c r="O57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15</v>
      </c>
      <c r="D58" s="6" t="s">
        <v>8</v>
      </c>
      <c r="E58" s="3" t="s">
        <v>45</v>
      </c>
      <c r="F58" s="23">
        <v>136</v>
      </c>
      <c r="G58" s="23" t="str">
        <f>VLOOKUP(F58,'Customer Info'!$A$3:$C$12,2,FALSE)</f>
        <v>Telmark</v>
      </c>
      <c r="H58" s="23" t="str">
        <f>VLOOKUP(F58,'Customer Info'!$A$3:$C$12,3,FALSE)</f>
        <v>Emily Flores</v>
      </c>
      <c r="I58" t="s">
        <v>22</v>
      </c>
      <c r="J58" t="s">
        <v>43</v>
      </c>
      <c r="K58" t="s">
        <v>44</v>
      </c>
      <c r="L58">
        <v>26</v>
      </c>
      <c r="M58" s="5">
        <v>235</v>
      </c>
      <c r="N58" s="5">
        <v>6110</v>
      </c>
      <c r="O58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15</v>
      </c>
      <c r="D59" s="6" t="s">
        <v>9</v>
      </c>
      <c r="E59" s="3" t="s">
        <v>42</v>
      </c>
      <c r="F59" s="23">
        <v>152</v>
      </c>
      <c r="G59" s="23" t="str">
        <f>VLOOKUP(F59,'Customer Info'!$A$3:$C$12,2,FALSE)</f>
        <v>Secspace</v>
      </c>
      <c r="H59" s="23" t="str">
        <f>VLOOKUP(F59,'Customer Info'!$A$3:$C$12,3,FALSE)</f>
        <v>Rob Nelson</v>
      </c>
      <c r="I59" t="s">
        <v>22</v>
      </c>
      <c r="J59" t="s">
        <v>46</v>
      </c>
      <c r="K59" t="s">
        <v>73</v>
      </c>
      <c r="L59">
        <v>40</v>
      </c>
      <c r="M59" s="5">
        <v>235</v>
      </c>
      <c r="N59" s="5">
        <v>9400</v>
      </c>
      <c r="O59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15</v>
      </c>
      <c r="D60" s="6" t="s">
        <v>4</v>
      </c>
      <c r="E60" s="3" t="s">
        <v>49</v>
      </c>
      <c r="F60" s="23">
        <v>180</v>
      </c>
      <c r="G60" s="23" t="str">
        <f>VLOOKUP(F60,'Customer Info'!$A$3:$C$12,2,FALSE)</f>
        <v>Milago</v>
      </c>
      <c r="H60" s="23" t="str">
        <f>VLOOKUP(F60,'Customer Info'!$A$3:$C$12,3,FALSE)</f>
        <v>Sam Cooper</v>
      </c>
      <c r="I60" t="s">
        <v>25</v>
      </c>
      <c r="J60" t="s">
        <v>43</v>
      </c>
      <c r="K60" t="s">
        <v>64</v>
      </c>
      <c r="L60">
        <v>30</v>
      </c>
      <c r="M60" s="5">
        <v>260</v>
      </c>
      <c r="N60" s="5">
        <v>7800</v>
      </c>
      <c r="O60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15</v>
      </c>
      <c r="D61" s="6" t="s">
        <v>7</v>
      </c>
      <c r="E61" s="3" t="s">
        <v>49</v>
      </c>
      <c r="F61" s="23">
        <v>152</v>
      </c>
      <c r="G61" s="23" t="str">
        <f>VLOOKUP(F61,'Customer Info'!$A$3:$C$12,2,FALSE)</f>
        <v>Secspace</v>
      </c>
      <c r="H61" s="23" t="str">
        <f>VLOOKUP(F61,'Customer Info'!$A$3:$C$12,3,FALSE)</f>
        <v>Rob Nelson</v>
      </c>
      <c r="I61" t="s">
        <v>21</v>
      </c>
      <c r="J61" t="s">
        <v>52</v>
      </c>
      <c r="K61" t="s">
        <v>74</v>
      </c>
      <c r="L61">
        <v>26</v>
      </c>
      <c r="M61" s="5">
        <v>350</v>
      </c>
      <c r="N61" s="5">
        <v>9100</v>
      </c>
      <c r="O61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15</v>
      </c>
      <c r="D62" s="6" t="s">
        <v>9</v>
      </c>
      <c r="E62" s="3" t="s">
        <v>42</v>
      </c>
      <c r="F62" s="23">
        <v>132</v>
      </c>
      <c r="G62" s="23" t="str">
        <f>VLOOKUP(F62,'Customer Info'!$A$3:$C$12,2,FALSE)</f>
        <v>Bankia</v>
      </c>
      <c r="H62" s="23" t="str">
        <f>VLOOKUP(F62,'Customer Info'!$A$3:$C$12,3,FALSE)</f>
        <v>Lucas Adams</v>
      </c>
      <c r="I62" t="s">
        <v>26</v>
      </c>
      <c r="J62" t="s">
        <v>43</v>
      </c>
      <c r="K62" t="s">
        <v>62</v>
      </c>
      <c r="L62">
        <v>18</v>
      </c>
      <c r="M62" s="5">
        <v>295</v>
      </c>
      <c r="N62" s="5">
        <v>5310</v>
      </c>
      <c r="O62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15</v>
      </c>
      <c r="D63" s="6" t="s">
        <v>8</v>
      </c>
      <c r="E63" s="3" t="s">
        <v>45</v>
      </c>
      <c r="F63" s="23">
        <v>180</v>
      </c>
      <c r="G63" s="23" t="str">
        <f>VLOOKUP(F63,'Customer Info'!$A$3:$C$12,2,FALSE)</f>
        <v>Milago</v>
      </c>
      <c r="H63" s="23" t="str">
        <f>VLOOKUP(F63,'Customer Info'!$A$3:$C$12,3,FALSE)</f>
        <v>Sam Cooper</v>
      </c>
      <c r="I63" t="s">
        <v>22</v>
      </c>
      <c r="J63" t="s">
        <v>52</v>
      </c>
      <c r="K63" t="s">
        <v>68</v>
      </c>
      <c r="L63">
        <v>22</v>
      </c>
      <c r="M63" s="5">
        <v>235</v>
      </c>
      <c r="N63" s="5">
        <v>5170</v>
      </c>
      <c r="O6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15</v>
      </c>
      <c r="D64" s="6" t="s">
        <v>7</v>
      </c>
      <c r="E64" s="3" t="s">
        <v>49</v>
      </c>
      <c r="F64" s="23">
        <v>144</v>
      </c>
      <c r="G64" s="23" t="str">
        <f>VLOOKUP(F64,'Customer Info'!$A$3:$C$12,2,FALSE)</f>
        <v>Affinity</v>
      </c>
      <c r="H64" s="23" t="str">
        <f>VLOOKUP(F64,'Customer Info'!$A$3:$C$12,3,FALSE)</f>
        <v>Christina Bell</v>
      </c>
      <c r="I64" t="s">
        <v>21</v>
      </c>
      <c r="J64" t="s">
        <v>43</v>
      </c>
      <c r="K64" t="s">
        <v>48</v>
      </c>
      <c r="L64">
        <v>42</v>
      </c>
      <c r="M64" s="5">
        <v>350</v>
      </c>
      <c r="N64" s="5">
        <v>14700</v>
      </c>
      <c r="O64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15</v>
      </c>
      <c r="D65" s="6" t="s">
        <v>5</v>
      </c>
      <c r="E65" s="3" t="s">
        <v>45</v>
      </c>
      <c r="F65" s="23">
        <v>162</v>
      </c>
      <c r="G65" s="23" t="str">
        <f>VLOOKUP(F65,'Customer Info'!$A$3:$C$12,2,FALSE)</f>
        <v>Cruise</v>
      </c>
      <c r="H65" s="23" t="str">
        <f>VLOOKUP(F65,'Customer Info'!$A$3:$C$12,3,FALSE)</f>
        <v>Denise Harris</v>
      </c>
      <c r="I65" t="s">
        <v>21</v>
      </c>
      <c r="J65" t="s">
        <v>55</v>
      </c>
      <c r="K65" t="s">
        <v>60</v>
      </c>
      <c r="L65">
        <v>45</v>
      </c>
      <c r="M65" s="5">
        <v>350</v>
      </c>
      <c r="N65" s="5">
        <v>15750</v>
      </c>
      <c r="O65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15</v>
      </c>
      <c r="D66" s="6" t="s">
        <v>7</v>
      </c>
      <c r="E66" s="3" t="s">
        <v>49</v>
      </c>
      <c r="F66" s="23">
        <v>132</v>
      </c>
      <c r="G66" s="23" t="str">
        <f>VLOOKUP(F66,'Customer Info'!$A$3:$C$12,2,FALSE)</f>
        <v>Bankia</v>
      </c>
      <c r="H66" s="23" t="str">
        <f>VLOOKUP(F66,'Customer Info'!$A$3:$C$12,3,FALSE)</f>
        <v>Lucas Adams</v>
      </c>
      <c r="I66" t="s">
        <v>26</v>
      </c>
      <c r="J66" t="s">
        <v>46</v>
      </c>
      <c r="K66" t="s">
        <v>72</v>
      </c>
      <c r="L66">
        <v>20</v>
      </c>
      <c r="M66" s="5">
        <v>295</v>
      </c>
      <c r="N66" s="5">
        <v>5900</v>
      </c>
      <c r="O66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15</v>
      </c>
      <c r="D67" s="6" t="s">
        <v>6</v>
      </c>
      <c r="E67" s="3" t="s">
        <v>42</v>
      </c>
      <c r="F67" s="23">
        <v>136</v>
      </c>
      <c r="G67" s="23" t="str">
        <f>VLOOKUP(F67,'Customer Info'!$A$3:$C$12,2,FALSE)</f>
        <v>Telmark</v>
      </c>
      <c r="H67" s="23" t="str">
        <f>VLOOKUP(F67,'Customer Info'!$A$3:$C$12,3,FALSE)</f>
        <v>Emily Flores</v>
      </c>
      <c r="I67" t="s">
        <v>26</v>
      </c>
      <c r="J67" t="s">
        <v>43</v>
      </c>
      <c r="K67" t="s">
        <v>62</v>
      </c>
      <c r="L67">
        <v>22</v>
      </c>
      <c r="M67" s="5">
        <v>295</v>
      </c>
      <c r="N67" s="5">
        <v>6490</v>
      </c>
      <c r="O67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15</v>
      </c>
      <c r="D68" s="6" t="s">
        <v>4</v>
      </c>
      <c r="E68" s="3" t="s">
        <v>49</v>
      </c>
      <c r="F68" s="23">
        <v>157</v>
      </c>
      <c r="G68" s="23" t="str">
        <f>VLOOKUP(F68,'Customer Info'!$A$3:$C$12,2,FALSE)</f>
        <v>MarkPlus</v>
      </c>
      <c r="H68" s="23" t="str">
        <f>VLOOKUP(F68,'Customer Info'!$A$3:$C$12,3,FALSE)</f>
        <v>Matt Reed</v>
      </c>
      <c r="I68" t="s">
        <v>19</v>
      </c>
      <c r="J68" t="s">
        <v>55</v>
      </c>
      <c r="K68" t="s">
        <v>67</v>
      </c>
      <c r="L68">
        <v>15</v>
      </c>
      <c r="M68" s="5">
        <v>220</v>
      </c>
      <c r="N68" s="5">
        <v>3300</v>
      </c>
      <c r="O68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15</v>
      </c>
      <c r="D69" s="6" t="s">
        <v>9</v>
      </c>
      <c r="E69" s="3" t="s">
        <v>42</v>
      </c>
      <c r="F69" s="23">
        <v>132</v>
      </c>
      <c r="G69" s="23" t="str">
        <f>VLOOKUP(F69,'Customer Info'!$A$3:$C$12,2,FALSE)</f>
        <v>Bankia</v>
      </c>
      <c r="H69" s="23" t="str">
        <f>VLOOKUP(F69,'Customer Info'!$A$3:$C$12,3,FALSE)</f>
        <v>Lucas Adams</v>
      </c>
      <c r="I69" t="s">
        <v>22</v>
      </c>
      <c r="J69" t="s">
        <v>50</v>
      </c>
      <c r="K69" t="s">
        <v>51</v>
      </c>
      <c r="L69">
        <v>35</v>
      </c>
      <c r="M69" s="5">
        <v>235</v>
      </c>
      <c r="N69" s="5">
        <v>8225</v>
      </c>
      <c r="O69" t="str">
        <f t="shared" ref="O69:O84" si="4">IF(L69&gt;=20,"Y","N")</f>
        <v>Y</v>
      </c>
      <c r="P69" s="5">
        <f t="shared" ref="P69:P84" si="5">IF(L69&gt;=20,N69*0.95,N69)</f>
        <v>7813.75</v>
      </c>
    </row>
    <row r="70" spans="1:16">
      <c r="A70">
        <v>66</v>
      </c>
      <c r="B70" s="2">
        <v>43984</v>
      </c>
      <c r="C70" s="3" t="s">
        <v>16</v>
      </c>
      <c r="D70" s="6" t="s">
        <v>4</v>
      </c>
      <c r="E70" s="3" t="s">
        <v>49</v>
      </c>
      <c r="F70" s="23">
        <v>178</v>
      </c>
      <c r="G70" s="23" t="str">
        <f>VLOOKUP(F70,'Customer Info'!$A$3:$C$12,2,FALSE)</f>
        <v>Vento</v>
      </c>
      <c r="H70" s="23" t="str">
        <f>VLOOKUP(F70,'Customer Info'!$A$3:$C$12,3,FALSE)</f>
        <v>Amanda Wood</v>
      </c>
      <c r="I70" t="s">
        <v>20</v>
      </c>
      <c r="J70" t="s">
        <v>52</v>
      </c>
      <c r="K70" t="s">
        <v>59</v>
      </c>
      <c r="L70">
        <v>33</v>
      </c>
      <c r="M70" s="5">
        <v>375</v>
      </c>
      <c r="N70" s="5">
        <v>12375</v>
      </c>
      <c r="O70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16</v>
      </c>
      <c r="D71" s="6" t="s">
        <v>7</v>
      </c>
      <c r="E71" s="3" t="s">
        <v>49</v>
      </c>
      <c r="F71" s="23">
        <v>144</v>
      </c>
      <c r="G71" s="23" t="str">
        <f>VLOOKUP(F71,'Customer Info'!$A$3:$C$12,2,FALSE)</f>
        <v>Affinity</v>
      </c>
      <c r="H71" s="23" t="str">
        <f>VLOOKUP(F71,'Customer Info'!$A$3:$C$12,3,FALSE)</f>
        <v>Christina Bell</v>
      </c>
      <c r="I71" t="s">
        <v>25</v>
      </c>
      <c r="J71" t="s">
        <v>43</v>
      </c>
      <c r="K71" t="s">
        <v>64</v>
      </c>
      <c r="L71">
        <v>22</v>
      </c>
      <c r="M71" s="5">
        <v>260</v>
      </c>
      <c r="N71" s="5">
        <v>5720</v>
      </c>
      <c r="O71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16</v>
      </c>
      <c r="D72" s="6" t="s">
        <v>4</v>
      </c>
      <c r="E72" s="3" t="s">
        <v>49</v>
      </c>
      <c r="F72" s="23">
        <v>136</v>
      </c>
      <c r="G72" s="23" t="str">
        <f>VLOOKUP(F72,'Customer Info'!$A$3:$C$12,2,FALSE)</f>
        <v>Telmark</v>
      </c>
      <c r="H72" s="23" t="str">
        <f>VLOOKUP(F72,'Customer Info'!$A$3:$C$12,3,FALSE)</f>
        <v>Emily Flores</v>
      </c>
      <c r="I72" t="s">
        <v>25</v>
      </c>
      <c r="J72" t="s">
        <v>52</v>
      </c>
      <c r="K72" t="s">
        <v>70</v>
      </c>
      <c r="L72">
        <v>26</v>
      </c>
      <c r="M72" s="5">
        <v>260</v>
      </c>
      <c r="N72" s="5">
        <v>6760</v>
      </c>
      <c r="O72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16</v>
      </c>
      <c r="D73" s="6" t="s">
        <v>6</v>
      </c>
      <c r="E73" s="3" t="s">
        <v>42</v>
      </c>
      <c r="F73" s="23">
        <v>132</v>
      </c>
      <c r="G73" s="23" t="str">
        <f>VLOOKUP(F73,'Customer Info'!$A$3:$C$12,2,FALSE)</f>
        <v>Bankia</v>
      </c>
      <c r="H73" s="23" t="str">
        <f>VLOOKUP(F73,'Customer Info'!$A$3:$C$12,3,FALSE)</f>
        <v>Lucas Adams</v>
      </c>
      <c r="I73" t="s">
        <v>19</v>
      </c>
      <c r="J73" t="s">
        <v>46</v>
      </c>
      <c r="K73" t="s">
        <v>61</v>
      </c>
      <c r="L73">
        <v>16</v>
      </c>
      <c r="M73" s="5">
        <v>220</v>
      </c>
      <c r="N73" s="5">
        <v>3520</v>
      </c>
      <c r="O7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16</v>
      </c>
      <c r="D74" s="6" t="s">
        <v>5</v>
      </c>
      <c r="E74" s="3" t="s">
        <v>45</v>
      </c>
      <c r="F74" s="23">
        <v>178</v>
      </c>
      <c r="G74" s="23" t="str">
        <f>VLOOKUP(F74,'Customer Info'!$A$3:$C$12,2,FALSE)</f>
        <v>Vento</v>
      </c>
      <c r="H74" s="23" t="str">
        <f>VLOOKUP(F74,'Customer Info'!$A$3:$C$12,3,FALSE)</f>
        <v>Amanda Wood</v>
      </c>
      <c r="I74" t="s">
        <v>26</v>
      </c>
      <c r="J74" t="s">
        <v>43</v>
      </c>
      <c r="K74" t="s">
        <v>62</v>
      </c>
      <c r="L74">
        <v>10</v>
      </c>
      <c r="M74" s="5">
        <v>295</v>
      </c>
      <c r="N74" s="5">
        <v>2950</v>
      </c>
      <c r="O74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16</v>
      </c>
      <c r="D75" s="6" t="s">
        <v>8</v>
      </c>
      <c r="E75" s="3" t="s">
        <v>45</v>
      </c>
      <c r="F75" s="23">
        <v>162</v>
      </c>
      <c r="G75" s="23" t="str">
        <f>VLOOKUP(F75,'Customer Info'!$A$3:$C$12,2,FALSE)</f>
        <v>Cruise</v>
      </c>
      <c r="H75" s="23" t="str">
        <f>VLOOKUP(F75,'Customer Info'!$A$3:$C$12,3,FALSE)</f>
        <v>Denise Harris</v>
      </c>
      <c r="I75" t="s">
        <v>25</v>
      </c>
      <c r="J75" t="s">
        <v>43</v>
      </c>
      <c r="K75" t="s">
        <v>64</v>
      </c>
      <c r="L75">
        <v>40</v>
      </c>
      <c r="M75" s="5">
        <v>260</v>
      </c>
      <c r="N75" s="5">
        <v>10400</v>
      </c>
      <c r="O75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16</v>
      </c>
      <c r="D76" s="6" t="s">
        <v>3</v>
      </c>
      <c r="E76" s="3" t="s">
        <v>45</v>
      </c>
      <c r="F76" s="23">
        <v>157</v>
      </c>
      <c r="G76" s="23" t="str">
        <f>VLOOKUP(F76,'Customer Info'!$A$3:$C$12,2,FALSE)</f>
        <v>MarkPlus</v>
      </c>
      <c r="H76" s="23" t="str">
        <f>VLOOKUP(F76,'Customer Info'!$A$3:$C$12,3,FALSE)</f>
        <v>Matt Reed</v>
      </c>
      <c r="I76" t="s">
        <v>22</v>
      </c>
      <c r="J76" t="s">
        <v>50</v>
      </c>
      <c r="K76" t="s">
        <v>51</v>
      </c>
      <c r="L76">
        <v>15</v>
      </c>
      <c r="M76" s="5">
        <v>235</v>
      </c>
      <c r="N76" s="5">
        <v>3525</v>
      </c>
      <c r="O76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16</v>
      </c>
      <c r="D77" s="6" t="s">
        <v>9</v>
      </c>
      <c r="E77" s="3" t="s">
        <v>42</v>
      </c>
      <c r="F77" s="23">
        <v>132</v>
      </c>
      <c r="G77" s="23" t="str">
        <f>VLOOKUP(F77,'Customer Info'!$A$3:$C$12,2,FALSE)</f>
        <v>Bankia</v>
      </c>
      <c r="H77" s="23" t="str">
        <f>VLOOKUP(F77,'Customer Info'!$A$3:$C$12,3,FALSE)</f>
        <v>Lucas Adams</v>
      </c>
      <c r="I77" t="s">
        <v>20</v>
      </c>
      <c r="J77" t="s">
        <v>52</v>
      </c>
      <c r="K77" t="s">
        <v>59</v>
      </c>
      <c r="L77">
        <v>25</v>
      </c>
      <c r="M77" s="5">
        <v>375</v>
      </c>
      <c r="N77" s="5">
        <v>9375</v>
      </c>
      <c r="O77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16</v>
      </c>
      <c r="D78" s="6" t="s">
        <v>6</v>
      </c>
      <c r="E78" s="3" t="s">
        <v>42</v>
      </c>
      <c r="F78" s="23">
        <v>144</v>
      </c>
      <c r="G78" s="23" t="str">
        <f>VLOOKUP(F78,'Customer Info'!$A$3:$C$12,2,FALSE)</f>
        <v>Affinity</v>
      </c>
      <c r="H78" s="23" t="str">
        <f>VLOOKUP(F78,'Customer Info'!$A$3:$C$12,3,FALSE)</f>
        <v>Christina Bell</v>
      </c>
      <c r="I78" t="s">
        <v>26</v>
      </c>
      <c r="J78" t="s">
        <v>52</v>
      </c>
      <c r="K78" t="s">
        <v>53</v>
      </c>
      <c r="L78">
        <v>20</v>
      </c>
      <c r="M78" s="5">
        <v>295</v>
      </c>
      <c r="N78" s="5">
        <v>5900</v>
      </c>
      <c r="O78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16</v>
      </c>
      <c r="D79" s="6" t="s">
        <v>4</v>
      </c>
      <c r="E79" s="3" t="s">
        <v>49</v>
      </c>
      <c r="F79" s="23">
        <v>166</v>
      </c>
      <c r="G79" s="23" t="str">
        <f>VLOOKUP(F79,'Customer Info'!$A$3:$C$12,2,FALSE)</f>
        <v>Port Royale</v>
      </c>
      <c r="H79" s="23" t="str">
        <f>VLOOKUP(F79,'Customer Info'!$A$3:$C$12,3,FALSE)</f>
        <v>Dan Hill</v>
      </c>
      <c r="I79" t="s">
        <v>25</v>
      </c>
      <c r="J79" t="s">
        <v>46</v>
      </c>
      <c r="K79" t="s">
        <v>47</v>
      </c>
      <c r="L79">
        <v>35</v>
      </c>
      <c r="M79" s="5">
        <v>260</v>
      </c>
      <c r="N79" s="5">
        <v>9100</v>
      </c>
      <c r="O79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16</v>
      </c>
      <c r="D80" s="6" t="s">
        <v>7</v>
      </c>
      <c r="E80" s="3" t="s">
        <v>49</v>
      </c>
      <c r="F80" s="23">
        <v>178</v>
      </c>
      <c r="G80" s="23" t="str">
        <f>VLOOKUP(F80,'Customer Info'!$A$3:$C$12,2,FALSE)</f>
        <v>Vento</v>
      </c>
      <c r="H80" s="23" t="str">
        <f>VLOOKUP(F80,'Customer Info'!$A$3:$C$12,3,FALSE)</f>
        <v>Amanda Wood</v>
      </c>
      <c r="I80" t="s">
        <v>21</v>
      </c>
      <c r="J80" t="s">
        <v>43</v>
      </c>
      <c r="K80" t="s">
        <v>48</v>
      </c>
      <c r="L80">
        <v>22</v>
      </c>
      <c r="M80" s="5">
        <v>350</v>
      </c>
      <c r="N80" s="5">
        <v>7700</v>
      </c>
      <c r="O80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16</v>
      </c>
      <c r="D81" s="6" t="s">
        <v>3</v>
      </c>
      <c r="E81" s="3" t="s">
        <v>45</v>
      </c>
      <c r="F81" s="23">
        <v>166</v>
      </c>
      <c r="G81" s="23" t="str">
        <f>VLOOKUP(F81,'Customer Info'!$A$3:$C$12,2,FALSE)</f>
        <v>Port Royale</v>
      </c>
      <c r="H81" s="23" t="str">
        <f>VLOOKUP(F81,'Customer Info'!$A$3:$C$12,3,FALSE)</f>
        <v>Dan Hill</v>
      </c>
      <c r="I81" t="s">
        <v>19</v>
      </c>
      <c r="J81" t="s">
        <v>55</v>
      </c>
      <c r="K81" t="s">
        <v>67</v>
      </c>
      <c r="L81">
        <v>16</v>
      </c>
      <c r="M81" s="5">
        <v>220</v>
      </c>
      <c r="N81" s="5">
        <v>3520</v>
      </c>
      <c r="O81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16</v>
      </c>
      <c r="D82" s="6" t="s">
        <v>8</v>
      </c>
      <c r="E82" s="3" t="s">
        <v>45</v>
      </c>
      <c r="F82" s="23">
        <v>162</v>
      </c>
      <c r="G82" s="23" t="str">
        <f>VLOOKUP(F82,'Customer Info'!$A$3:$C$12,2,FALSE)</f>
        <v>Cruise</v>
      </c>
      <c r="H82" s="23" t="str">
        <f>VLOOKUP(F82,'Customer Info'!$A$3:$C$12,3,FALSE)</f>
        <v>Denise Harris</v>
      </c>
      <c r="I82" t="s">
        <v>26</v>
      </c>
      <c r="J82" t="s">
        <v>43</v>
      </c>
      <c r="K82" t="s">
        <v>62</v>
      </c>
      <c r="L82">
        <v>50</v>
      </c>
      <c r="M82" s="5">
        <v>295</v>
      </c>
      <c r="N82" s="5">
        <v>14750</v>
      </c>
      <c r="O82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16</v>
      </c>
      <c r="D83" s="6" t="s">
        <v>9</v>
      </c>
      <c r="E83" s="3" t="s">
        <v>42</v>
      </c>
      <c r="F83" s="23">
        <v>178</v>
      </c>
      <c r="G83" s="23" t="str">
        <f>VLOOKUP(F83,'Customer Info'!$A$3:$C$12,2,FALSE)</f>
        <v>Vento</v>
      </c>
      <c r="H83" s="23" t="str">
        <f>VLOOKUP(F83,'Customer Info'!$A$3:$C$12,3,FALSE)</f>
        <v>Amanda Wood</v>
      </c>
      <c r="I83" t="s">
        <v>20</v>
      </c>
      <c r="J83" t="s">
        <v>52</v>
      </c>
      <c r="K83" t="s">
        <v>59</v>
      </c>
      <c r="L83">
        <v>32</v>
      </c>
      <c r="M83" s="5">
        <v>375</v>
      </c>
      <c r="N83" s="5">
        <v>12000</v>
      </c>
      <c r="O8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16</v>
      </c>
      <c r="D84" s="6" t="s">
        <v>3</v>
      </c>
      <c r="E84" s="3" t="s">
        <v>45</v>
      </c>
      <c r="F84" s="23">
        <v>136</v>
      </c>
      <c r="G84" s="23" t="str">
        <f>VLOOKUP(F84,'Customer Info'!$A$3:$C$12,2,FALSE)</f>
        <v>Telmark</v>
      </c>
      <c r="H84" s="23" t="str">
        <f>VLOOKUP(F84,'Customer Info'!$A$3:$C$12,3,FALSE)</f>
        <v>Emily Flores</v>
      </c>
      <c r="I84" t="s">
        <v>22</v>
      </c>
      <c r="J84" t="s">
        <v>55</v>
      </c>
      <c r="K84" t="s">
        <v>65</v>
      </c>
      <c r="L84">
        <v>14</v>
      </c>
      <c r="M84" s="5">
        <v>235</v>
      </c>
      <c r="N84" s="5">
        <v>3290</v>
      </c>
      <c r="O84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/>
  </sheetViews>
  <sheetFormatPr defaultColWidth="11.42578125" defaultRowHeight="15"/>
  <cols>
    <col min="1" max="1" width="16.85546875" style="22" customWidth="1"/>
    <col min="2" max="2" width="14.7109375" customWidth="1"/>
    <col min="3" max="3" width="14.5703125" customWidth="1"/>
  </cols>
  <sheetData>
    <row r="1" spans="1:3" ht="21">
      <c r="A1" s="16" t="s">
        <v>75</v>
      </c>
      <c r="B1" s="7"/>
      <c r="C1" s="7"/>
    </row>
    <row r="2" spans="1:3">
      <c r="A2" s="17"/>
      <c r="B2" s="7"/>
      <c r="C2" s="7"/>
    </row>
    <row r="3" spans="1:3">
      <c r="A3" s="18" t="s">
        <v>32</v>
      </c>
      <c r="B3" s="8" t="s">
        <v>33</v>
      </c>
      <c r="C3" s="8" t="s">
        <v>76</v>
      </c>
    </row>
    <row r="4" spans="1:3">
      <c r="A4" s="19">
        <v>132</v>
      </c>
      <c r="B4" s="9" t="s">
        <v>77</v>
      </c>
      <c r="C4" s="10" t="s">
        <v>23</v>
      </c>
    </row>
    <row r="5" spans="1:3">
      <c r="A5" s="20">
        <v>136</v>
      </c>
      <c r="B5" s="11" t="s">
        <v>78</v>
      </c>
      <c r="C5" s="12" t="s">
        <v>79</v>
      </c>
    </row>
    <row r="6" spans="1:3">
      <c r="A6" s="20">
        <v>144</v>
      </c>
      <c r="B6" s="11" t="s">
        <v>80</v>
      </c>
      <c r="C6" s="12" t="s">
        <v>81</v>
      </c>
    </row>
    <row r="7" spans="1:3">
      <c r="A7" s="20">
        <v>152</v>
      </c>
      <c r="B7" s="11" t="s">
        <v>82</v>
      </c>
      <c r="C7" s="12" t="s">
        <v>24</v>
      </c>
    </row>
    <row r="8" spans="1:3">
      <c r="A8" s="20">
        <v>157</v>
      </c>
      <c r="B8" s="11" t="s">
        <v>83</v>
      </c>
      <c r="C8" s="12" t="s">
        <v>84</v>
      </c>
    </row>
    <row r="9" spans="1:3">
      <c r="A9" s="20">
        <v>162</v>
      </c>
      <c r="B9" s="11" t="s">
        <v>85</v>
      </c>
      <c r="C9" s="12" t="s">
        <v>86</v>
      </c>
    </row>
    <row r="10" spans="1:3">
      <c r="A10" s="20">
        <v>166</v>
      </c>
      <c r="B10" s="11" t="s">
        <v>87</v>
      </c>
      <c r="C10" s="12" t="s">
        <v>88</v>
      </c>
    </row>
    <row r="11" spans="1:3">
      <c r="A11" s="20">
        <v>178</v>
      </c>
      <c r="B11" s="11" t="s">
        <v>89</v>
      </c>
      <c r="C11" s="12" t="s">
        <v>90</v>
      </c>
    </row>
    <row r="12" spans="1:3">
      <c r="A12" s="21">
        <v>180</v>
      </c>
      <c r="B12" s="13" t="s">
        <v>91</v>
      </c>
      <c r="C12" s="1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2025-07-10T16:56:13Z</dcterms:modified>
  <cp:category/>
  <cp:contentStatus/>
</cp:coreProperties>
</file>