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alya\OneDrive\Documents\Desktop\DS Assignment and Notes\"/>
    </mc:Choice>
  </mc:AlternateContent>
  <xr:revisionPtr revIDLastSave="0" documentId="13_ncr:1_{A2997004-E5E4-4864-BB75-3D7EF5B57E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2'!$A$15:$F$241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1" l="1"/>
  <c r="H47" i="1"/>
  <c r="H39" i="1"/>
  <c r="E11" i="3"/>
  <c r="E10" i="3"/>
  <c r="E9" i="3"/>
  <c r="D11" i="3"/>
  <c r="D10" i="3"/>
  <c r="D9" i="3"/>
  <c r="F5" i="3"/>
  <c r="F4" i="3"/>
  <c r="F3" i="3"/>
  <c r="F2" i="3"/>
  <c r="E5" i="3"/>
  <c r="E4" i="3"/>
  <c r="E3" i="3"/>
  <c r="E2" i="3"/>
  <c r="D2" i="3"/>
  <c r="C11" i="3"/>
  <c r="C10" i="3"/>
  <c r="C9" i="3"/>
  <c r="H48" i="1"/>
  <c r="D5" i="3"/>
  <c r="D4" i="3"/>
  <c r="D3" i="3"/>
  <c r="C5" i="3"/>
  <c r="C4" i="3"/>
  <c r="C3" i="3"/>
  <c r="C2" i="3"/>
  <c r="H36" i="1"/>
  <c r="B11" i="3"/>
  <c r="B10" i="3"/>
  <c r="B9" i="3"/>
  <c r="B5" i="3"/>
  <c r="B4" i="3"/>
  <c r="B3" i="3"/>
  <c r="B2" i="3"/>
  <c r="H29" i="1"/>
  <c r="H38" i="1"/>
  <c r="H37" i="1"/>
  <c r="H33" i="1"/>
  <c r="H32" i="1"/>
  <c r="H31" i="1"/>
  <c r="H30" i="1"/>
</calcChain>
</file>

<file path=xl/sharedStrings.xml><?xml version="1.0" encoding="utf-8"?>
<sst xmlns="http://schemas.openxmlformats.org/spreadsheetml/2006/main" count="829" uniqueCount="75">
  <si>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</si>
  <si>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</si>
  <si>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</si>
  <si>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</si>
  <si>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</si>
  <si>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</si>
  <si>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</si>
  <si>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</si>
  <si>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</si>
  <si>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</si>
  <si>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</si>
  <si>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</si>
  <si>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</si>
  <si>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</si>
  <si>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</si>
  <si>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</si>
  <si>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</si>
  <si>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</si>
  <si>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</si>
  <si>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</si>
  <si>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</si>
  <si>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</si>
  <si>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</si>
  <si>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</si>
  <si>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</si>
  <si>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</si>
  <si>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</si>
  <si>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</si>
  <si>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</si>
  <si>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</si>
  <si>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</si>
  <si>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</si>
  <si>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</si>
  <si>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</si>
  <si>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</si>
  <si>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</si>
  <si>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</si>
  <si>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</si>
  <si>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</si>
  <si>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</si>
  <si>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</si>
  <si>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</si>
  <si>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</si>
  <si>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</si>
  <si>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</si>
  <si>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</si>
  <si>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</si>
  <si>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</si>
  <si>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</si>
  <si>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</si>
  <si>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</si>
  <si>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</si>
  <si>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</si>
  <si>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</si>
  <si>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</si>
  <si>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</si>
  <si>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</si>
  <si>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</si>
  <si>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</si>
  <si>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</si>
  <si>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</si>
  <si>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</si>
  <si>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</si>
  <si>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</si>
  <si>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</si>
  <si>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</si>
  <si>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</si>
  <si>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</si>
  <si>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</si>
  <si>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</si>
  <si>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</si>
  <si>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</si>
  <si>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</si>
  <si>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no dates</t>
  </si>
  <si>
    <t>=SUMIFS(G2:G25,"NY",G2:G25,"Baltimore",G2:G25,"Philadelphia",E2:E25)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</si>
</sst>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2"/>
  <sheetViews>
    <sheetView tabSelected="1" topLeftCell="C4" workbookViewId="0">
      <selection activeCell="C7" sqref="C7"/>
    </sheetView>
  </sheetViews>
  <sheetFormatPr defaultRowHeight="15" x14ac:dyDescent="0.25"/>
  <cols>
    <col min="1" max="1" width="9.42578125" bestFit="1" customWidth="1"/>
    <col min="2" max="2" width="10.42578125" style="18" bestFit="1" customWidth="1"/>
    <col min="3" max="3" width="17.28515625" customWidth="1"/>
    <col min="4" max="4" width="22.85546875" customWidth="1"/>
    <col min="5" max="5" width="58.140625" bestFit="1" customWidth="1"/>
    <col min="6" max="6" width="17.140625" customWidth="1"/>
    <col min="7" max="7" width="25.140625" customWidth="1"/>
    <col min="8" max="8" width="30.5703125" customWidth="1"/>
    <col min="10" max="10" width="2" bestFit="1" customWidth="1"/>
  </cols>
  <sheetData>
    <row r="1" spans="1:7" x14ac:dyDescent="0.2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2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2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2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2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2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2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2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2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2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2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2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2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2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2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2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2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2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2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2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2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2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2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2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2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25">
      <c r="E27" s="15" t="s">
        <v>71</v>
      </c>
      <c r="H27" s="20" t="s">
        <v>72</v>
      </c>
    </row>
    <row r="28" spans="1:8" x14ac:dyDescent="0.25">
      <c r="F28" s="2"/>
    </row>
    <row r="29" spans="1:8" ht="15.75" x14ac:dyDescent="0.25">
      <c r="E29" s="14" t="s">
        <v>31</v>
      </c>
      <c r="H29" s="22">
        <f>COUNTIF(G2:G25,"Boston")</f>
        <v>4</v>
      </c>
    </row>
    <row r="30" spans="1:8" ht="15.75" x14ac:dyDescent="0.25">
      <c r="E30" s="14" t="s">
        <v>32</v>
      </c>
      <c r="H30" s="22">
        <f>COUNTIF(D2:D25,"MICROWAVE")</f>
        <v>5</v>
      </c>
    </row>
    <row r="31" spans="1:8" ht="15.75" x14ac:dyDescent="0.25">
      <c r="E31" s="14" t="s">
        <v>33</v>
      </c>
      <c r="H31" s="22">
        <f>COUNTIF(F2:F25,"TRUCK 3")</f>
        <v>8</v>
      </c>
    </row>
    <row r="32" spans="1:8" ht="15.75" x14ac:dyDescent="0.25">
      <c r="E32" s="14" t="s">
        <v>34</v>
      </c>
      <c r="H32" s="22">
        <f>COUNTIF(C2:C25,"Peter White")</f>
        <v>6</v>
      </c>
    </row>
    <row r="33" spans="5:8" ht="15.75" x14ac:dyDescent="0.25">
      <c r="E33" s="14" t="s">
        <v>26</v>
      </c>
      <c r="H33" s="22">
        <f>COUNTIF(E2:E25,"&lt; 20")</f>
        <v>9</v>
      </c>
    </row>
    <row r="34" spans="5:8" ht="15.75" x14ac:dyDescent="0.25">
      <c r="E34" s="14"/>
      <c r="H34" s="22"/>
    </row>
    <row r="35" spans="5:8" ht="15.75" x14ac:dyDescent="0.25">
      <c r="E35" s="14"/>
      <c r="H35" s="23"/>
    </row>
    <row r="36" spans="5:8" ht="15.75" x14ac:dyDescent="0.25">
      <c r="E36" s="14" t="s">
        <v>23</v>
      </c>
      <c r="H36" s="22">
        <f>SUMIF(D2:D25,"refrigerator",$E$2:$E$25)</f>
        <v>105</v>
      </c>
    </row>
    <row r="37" spans="5:8" ht="15.75" x14ac:dyDescent="0.25">
      <c r="E37" s="14" t="s">
        <v>24</v>
      </c>
      <c r="H37" s="22">
        <f>SUMIF(D3:D26,"washing machine",$E$2:$E$25)</f>
        <v>204</v>
      </c>
    </row>
    <row r="38" spans="5:8" ht="15.75" x14ac:dyDescent="0.25">
      <c r="E38" s="14" t="s">
        <v>30</v>
      </c>
      <c r="H38" s="22">
        <f>SUMIF(F2:F25,"truck 4",$E$2:$E$25)</f>
        <v>156</v>
      </c>
    </row>
    <row r="39" spans="5:8" ht="15.75" x14ac:dyDescent="0.25">
      <c r="E39" s="14" t="s">
        <v>40</v>
      </c>
      <c r="H39" s="22">
        <f>SUMIF(F2:F25, "truck*", E2:E25)</f>
        <v>511</v>
      </c>
    </row>
    <row r="40" spans="5:8" ht="15.75" x14ac:dyDescent="0.25">
      <c r="E40" s="14"/>
      <c r="H40" s="22"/>
    </row>
    <row r="41" spans="5:8" ht="15.75" x14ac:dyDescent="0.25">
      <c r="E41" s="14"/>
      <c r="H41" s="23"/>
    </row>
    <row r="42" spans="5:8" ht="15.75" x14ac:dyDescent="0.25">
      <c r="E42" s="14" t="s">
        <v>35</v>
      </c>
      <c r="H42" s="22">
        <f>COUNTIFS(E2:E25, "microwave",G2:G25, "Boston")</f>
        <v>0</v>
      </c>
    </row>
    <row r="43" spans="5:8" ht="15.75" x14ac:dyDescent="0.25">
      <c r="E43" s="14" t="s">
        <v>36</v>
      </c>
      <c r="H43" s="22"/>
    </row>
    <row r="44" spans="5:8" ht="15.75" x14ac:dyDescent="0.25">
      <c r="E44" s="21" t="s">
        <v>37</v>
      </c>
      <c r="H44" s="22" t="s">
        <v>73</v>
      </c>
    </row>
    <row r="45" spans="5:8" ht="15.75" x14ac:dyDescent="0.25">
      <c r="E45" s="21" t="s">
        <v>38</v>
      </c>
      <c r="H45" s="22" t="s">
        <v>73</v>
      </c>
    </row>
    <row r="46" spans="5:8" ht="15.75" x14ac:dyDescent="0.25">
      <c r="E46" s="14"/>
      <c r="H46" s="23"/>
    </row>
    <row r="47" spans="5:8" ht="15.75" x14ac:dyDescent="0.25">
      <c r="E47" s="14" t="s">
        <v>27</v>
      </c>
      <c r="H47" s="22">
        <f>SUMIFS(E$2:E$25,D$2:D$25,"microwave",G2:G25,"NY")</f>
        <v>25</v>
      </c>
    </row>
    <row r="48" spans="5:8" ht="15.75" x14ac:dyDescent="0.25">
      <c r="E48" s="14" t="s">
        <v>29</v>
      </c>
      <c r="H48" s="22">
        <f>SUMIFS(E$2:E$25,G2:G25,"Pittsburgh",F$2:F$25,"truck 1")</f>
        <v>75</v>
      </c>
    </row>
    <row r="49" spans="5:8" ht="15.75" x14ac:dyDescent="0.25">
      <c r="E49" s="14" t="s">
        <v>39</v>
      </c>
      <c r="H49" s="22" t="s">
        <v>73</v>
      </c>
    </row>
    <row r="50" spans="5:8" ht="15.75" x14ac:dyDescent="0.25">
      <c r="E50" s="14"/>
      <c r="H50" s="22"/>
    </row>
    <row r="51" spans="5:8" ht="15.75" x14ac:dyDescent="0.25">
      <c r="E51" s="14"/>
      <c r="H51" s="22"/>
    </row>
    <row r="52" spans="5:8" ht="15.75" x14ac:dyDescent="0.25">
      <c r="E52" s="14" t="s">
        <v>28</v>
      </c>
      <c r="H52" s="22" t="s">
        <v>74</v>
      </c>
    </row>
  </sheetData>
  <autoFilter ref="A1:H25" xr:uid="{00000000-0001-0000-0000-000000000000}">
    <filterColumn colId="5">
      <filters>
        <filter val="truck 3"/>
      </filters>
    </filterColumn>
  </autoFilter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opLeftCell="A22" workbookViewId="0">
      <selection activeCell="F2" sqref="F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5" x14ac:dyDescent="0.2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25">
      <c r="A2" s="1" t="s">
        <v>45</v>
      </c>
      <c r="B2" s="19">
        <f>COUNTIF(B$16:B$241,"Shaving")</f>
        <v>71</v>
      </c>
      <c r="C2" s="1">
        <f>SUMIF(B$16:B$241,"Shaving",E$16:E$241)</f>
        <v>717</v>
      </c>
      <c r="D2" s="19">
        <f>COUNTIFS($D$16:$D$241,"cash",$B$16:$B$241,"shaving")</f>
        <v>42</v>
      </c>
      <c r="E2" s="19">
        <f>COUNTIFS($D$16:$D$241,"credit card",$B$16:$B$241,"shaving")</f>
        <v>29</v>
      </c>
      <c r="F2" s="19">
        <f>SUMIFS(E$16:E$241,D$16:D$241,"cash",B$16:B$241,"Shaving")</f>
        <v>414</v>
      </c>
    </row>
    <row r="3" spans="1:6" x14ac:dyDescent="0.25">
      <c r="A3" s="6" t="s">
        <v>43</v>
      </c>
      <c r="B3" s="19">
        <f>COUNTIF(B$16:B$241,"Washing and combing")</f>
        <v>46</v>
      </c>
      <c r="C3" s="1">
        <f>SUMIF(B$16:B$241,"Washing and combing",E$16:E$241)</f>
        <v>1934</v>
      </c>
      <c r="D3" s="19">
        <f>COUNTIFS(D$16:D$241,"cash",B$16:B$241,"Washing and combing")</f>
        <v>31</v>
      </c>
      <c r="E3" s="19">
        <f>COUNTIFS($D$16:$D$241,"credit card",$B$16:$B$241,"Washing and combing")</f>
        <v>15</v>
      </c>
      <c r="F3" s="19">
        <f>SUMIFS(E$16:E$241,D$16:D$241,"cash",B$16:B$241,"Washing and combing")</f>
        <v>1350</v>
      </c>
    </row>
    <row r="4" spans="1:6" x14ac:dyDescent="0.25">
      <c r="A4" s="7" t="s">
        <v>44</v>
      </c>
      <c r="B4" s="19">
        <f>COUNTIF(B$16:B$241,"Dyeing")</f>
        <v>50</v>
      </c>
      <c r="C4" s="1">
        <f>SUMIF(B$16:B$241,"Dyeing",E$16:E$241)</f>
        <v>1650</v>
      </c>
      <c r="D4" s="19">
        <f>COUNTIFS(D$16:D$241,"cash",B$16:B$241,"Dyeing")</f>
        <v>35</v>
      </c>
      <c r="E4" s="19">
        <f>COUNTIFS($D$16:$D$241,"credit card",$B$16:$B$241,"Dyeing")</f>
        <v>15</v>
      </c>
      <c r="F4" s="19">
        <f>SUMIFS(E$16:E$241,D$16:D$241,"cash",B$16:B$241,"Dyeing")</f>
        <v>1155</v>
      </c>
    </row>
    <row r="5" spans="1:6" x14ac:dyDescent="0.25">
      <c r="A5" s="1" t="s">
        <v>48</v>
      </c>
      <c r="B5" s="19">
        <f>COUNTIF(B$16:B$241,"Meeting hairstyles")</f>
        <v>32</v>
      </c>
      <c r="C5" s="1">
        <f>SUMIF(B$16:B$241,"Meeting hairstyles",E$16:E$241)</f>
        <v>1119</v>
      </c>
      <c r="D5" s="19">
        <f>COUNTIFS(D$16:D$241,"cash",B$16:B$241,"Meeting hairstyles")</f>
        <v>21</v>
      </c>
      <c r="E5" s="19">
        <f>COUNTIFS($D$16:$D$241,"credit card",$B$16:$B$241,"Meeting hairstyles")</f>
        <v>11</v>
      </c>
      <c r="F5" s="19">
        <f>SUMIFS(E$16:E$241,D$16:D$241,"cash",B$16:B$241,"Meeting hairstyles")</f>
        <v>735</v>
      </c>
    </row>
    <row r="8" spans="1:6" ht="45" x14ac:dyDescent="0.2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25">
      <c r="A9" s="6" t="s">
        <v>49</v>
      </c>
      <c r="B9" s="19">
        <f>COUNTIF(C$16:C$241,"Jane")</f>
        <v>25</v>
      </c>
      <c r="C9" s="1">
        <f>SUMIF(C$16:C$241,"Jane",E$16:E$241)</f>
        <v>688</v>
      </c>
      <c r="D9" s="19">
        <f>COUNTIFS($B$16:$B$241,"Shaving",$C$16:$C$241,"Jane")</f>
        <v>7</v>
      </c>
      <c r="E9" s="19">
        <f>COUNTIFS($B$16:$B$241,"Kids",$C$16:$C$241,"Jane")</f>
        <v>1</v>
      </c>
      <c r="F9" s="1"/>
    </row>
    <row r="10" spans="1:6" x14ac:dyDescent="0.25">
      <c r="A10" s="6" t="s">
        <v>50</v>
      </c>
      <c r="B10" s="19">
        <f>COUNTIF(C$16:C$241,"Martha")</f>
        <v>31</v>
      </c>
      <c r="C10" s="1">
        <f>SUMIF(C$16:C$241,"Martha",E$16:E$241)</f>
        <v>965</v>
      </c>
      <c r="D10" s="19">
        <f>COUNTIFS($B$16:$B$241,"Shaving",$C$16:$C$241,"Martha")</f>
        <v>8</v>
      </c>
      <c r="E10" s="19">
        <f>COUNTIFS($B$16:$B$241,"Kids",$C$16:$C$241,"Martha")</f>
        <v>1</v>
      </c>
      <c r="F10" s="1"/>
    </row>
    <row r="11" spans="1:6" x14ac:dyDescent="0.25">
      <c r="A11" s="6" t="s">
        <v>52</v>
      </c>
      <c r="B11" s="19">
        <f>COUNTIF(C$16:C$241,"Alex")</f>
        <v>23</v>
      </c>
      <c r="C11" s="1">
        <f>SUMIF(C$16:C$241,"Alex",E$16:E$241)</f>
        <v>701</v>
      </c>
      <c r="D11" s="19">
        <f>COUNTIFS($B$16:$B$241,"Shaving",$C$16:$C$241,"Alex")</f>
        <v>5</v>
      </c>
      <c r="E11" s="19">
        <f>COUNTIFS($B$16:$B$241,"Kids",$C$16:$C$241,"Alex")</f>
        <v>1</v>
      </c>
      <c r="F11" s="1"/>
    </row>
    <row r="12" spans="1:6" x14ac:dyDescent="0.25">
      <c r="B12" s="13"/>
    </row>
    <row r="13" spans="1:6" x14ac:dyDescent="0.25">
      <c r="B13" s="13"/>
    </row>
    <row r="14" spans="1:6" x14ac:dyDescent="0.25">
      <c r="A14" s="24" t="s">
        <v>61</v>
      </c>
      <c r="B14" s="24"/>
      <c r="C14" s="24"/>
      <c r="D14" s="24"/>
      <c r="E14" s="24"/>
    </row>
    <row r="15" spans="1:6" x14ac:dyDescent="0.2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2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2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2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2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2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2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2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2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2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2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25">
      <c r="A26" s="5">
        <v>41398</v>
      </c>
      <c r="B26" s="1" t="s">
        <v>46</v>
      </c>
      <c r="C26" s="6" t="s">
        <v>52</v>
      </c>
      <c r="D26" s="6" t="s">
        <v>59</v>
      </c>
      <c r="E26" s="10">
        <v>3</v>
      </c>
    </row>
    <row r="27" spans="1:5" x14ac:dyDescent="0.2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2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2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2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2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2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2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2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2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2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2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25">
      <c r="A38" s="5">
        <v>41398</v>
      </c>
      <c r="B38" s="1" t="s">
        <v>46</v>
      </c>
      <c r="C38" s="6" t="s">
        <v>49</v>
      </c>
      <c r="D38" s="6" t="s">
        <v>60</v>
      </c>
      <c r="E38" s="10">
        <v>3</v>
      </c>
    </row>
    <row r="39" spans="1:5" x14ac:dyDescent="0.2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2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2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2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2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2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2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2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25">
      <c r="A47" s="5">
        <v>41398</v>
      </c>
      <c r="B47" s="1" t="s">
        <v>46</v>
      </c>
      <c r="C47" s="6" t="s">
        <v>50</v>
      </c>
      <c r="D47" s="6" t="s">
        <v>59</v>
      </c>
      <c r="E47" s="10">
        <v>3</v>
      </c>
    </row>
    <row r="48" spans="1:5" x14ac:dyDescent="0.25">
      <c r="A48" s="5">
        <v>41398</v>
      </c>
      <c r="B48" s="1" t="s">
        <v>46</v>
      </c>
      <c r="C48" s="6" t="s">
        <v>53</v>
      </c>
      <c r="D48" s="6" t="s">
        <v>59</v>
      </c>
      <c r="E48" s="10">
        <v>3</v>
      </c>
    </row>
    <row r="49" spans="1:5" x14ac:dyDescent="0.2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25">
      <c r="A50" s="5">
        <v>41396</v>
      </c>
      <c r="B50" s="1" t="s">
        <v>46</v>
      </c>
      <c r="C50" s="6" t="s">
        <v>55</v>
      </c>
      <c r="D50" s="6" t="s">
        <v>59</v>
      </c>
      <c r="E50" s="10">
        <v>3</v>
      </c>
    </row>
    <row r="51" spans="1:5" x14ac:dyDescent="0.25">
      <c r="A51" s="5">
        <v>41397</v>
      </c>
      <c r="B51" s="1" t="s">
        <v>46</v>
      </c>
      <c r="C51" s="6" t="s">
        <v>55</v>
      </c>
      <c r="D51" s="6" t="s">
        <v>60</v>
      </c>
      <c r="E51" s="10">
        <v>3</v>
      </c>
    </row>
    <row r="52" spans="1:5" x14ac:dyDescent="0.25">
      <c r="A52" s="5">
        <v>41398</v>
      </c>
      <c r="B52" s="1" t="s">
        <v>46</v>
      </c>
      <c r="C52" s="6" t="s">
        <v>55</v>
      </c>
      <c r="D52" s="6" t="s">
        <v>60</v>
      </c>
      <c r="E52" s="10">
        <v>3</v>
      </c>
    </row>
    <row r="53" spans="1:5" x14ac:dyDescent="0.2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2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2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2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2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2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2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2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2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2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2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2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2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2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2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2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2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2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2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2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2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2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2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2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2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2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2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2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2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2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2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2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2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2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2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2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2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2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2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2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2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2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2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2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2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2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2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2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2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2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2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2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2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2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2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2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2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2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2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2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2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2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2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2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2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2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2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2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2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2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2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2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2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2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2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2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2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2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2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2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2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2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2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2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2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2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2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2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2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2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2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2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2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2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2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2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2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2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2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2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2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2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2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2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2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2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2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2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2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2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2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2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2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2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2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2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2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2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2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2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2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2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2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2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2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2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2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2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2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2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2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2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2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2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2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2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2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2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2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2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2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2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2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2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2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2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2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2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2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2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2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2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2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2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2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2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2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2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2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2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2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2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2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2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2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2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2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2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2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2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2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2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2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2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2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2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2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2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2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2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2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2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2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2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2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2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2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2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2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autoFilter ref="A15:F241" xr:uid="{00000000-0001-0000-0100-000000000000}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Swati Kalyani</cp:lastModifiedBy>
  <dcterms:created xsi:type="dcterms:W3CDTF">2013-06-05T17:23:06Z</dcterms:created>
  <dcterms:modified xsi:type="dcterms:W3CDTF">2024-12-27T08:31:19Z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