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codeName="ThisWorkbook"/>
  <mc:AlternateContent xmlns:mc="http://schemas.openxmlformats.org/markup-compatibility/2006">
    <mc:Choice Requires="x15">
      <x15ac:absPath xmlns:x15ac="http://schemas.microsoft.com/office/spreadsheetml/2010/11/ac" url="https://kevalinvest-my.sharepoint.com/personal/nikhil_kevalinvest_com/Documents/Client/FP/"/>
    </mc:Choice>
  </mc:AlternateContent>
  <xr:revisionPtr revIDLastSave="6" documentId="8_{12FEC5EA-6322-44A8-955B-76CBF543A5C6}" xr6:coauthVersionLast="47" xr6:coauthVersionMax="47" xr10:uidLastSave="{7F5B6BB1-6B03-4263-8D30-FEB39C635ACB}"/>
  <bookViews>
    <workbookView xWindow="28680" yWindow="-120" windowWidth="29040" windowHeight="16440" tabRatio="917" xr2:uid="{00000000-000D-0000-FFFF-FFFF00000000}"/>
  </bookViews>
  <sheets>
    <sheet name="Data" sheetId="112" r:id="rId1"/>
    <sheet name="Risk Profile" sheetId="113" state="hidden" r:id="rId2"/>
    <sheet name="Cover" sheetId="36" r:id="rId3"/>
    <sheet name="Letter" sheetId="46" r:id="rId4"/>
    <sheet name="Contents" sheetId="45" r:id="rId5"/>
    <sheet name="Executive" sheetId="111" r:id="rId6"/>
    <sheet name="Family" sheetId="70" r:id="rId7"/>
    <sheet name="Goals" sheetId="39" r:id="rId8"/>
    <sheet name="Funding" sheetId="30" r:id="rId9"/>
    <sheet name="Action" sheetId="31" r:id="rId10"/>
    <sheet name="Current" sheetId="72" r:id="rId11"/>
    <sheet name="Cashflow" sheetId="7" r:id="rId12"/>
    <sheet name="Networth" sheetId="6" r:id="rId13"/>
    <sheet name="Insurance" sheetId="50" r:id="rId14"/>
    <sheet name="Policies" sheetId="27" r:id="rId15"/>
    <sheet name="Deposits" sheetId="43" r:id="rId16"/>
    <sheet name="MF" sheetId="41" r:id="rId17"/>
    <sheet name="Equity" sheetId="42" r:id="rId18"/>
    <sheet name="Future" sheetId="73" r:id="rId19"/>
    <sheet name="Assumptions" sheetId="114" r:id="rId20"/>
    <sheet name="Life" sheetId="19" r:id="rId21"/>
    <sheet name="General" sheetId="120" r:id="rId22"/>
    <sheet name="Contingency" sheetId="23" r:id="rId23"/>
    <sheet name="Child1" sheetId="103" r:id="rId24"/>
    <sheet name="Child2" sheetId="107" r:id="rId25"/>
    <sheet name="Retirement" sheetId="15" r:id="rId26"/>
    <sheet name="House" sheetId="17" r:id="rId27"/>
    <sheet name="Car" sheetId="25" r:id="rId28"/>
    <sheet name="Vacation" sheetId="53" r:id="rId29"/>
    <sheet name="Life CF" sheetId="21" r:id="rId30"/>
    <sheet name="Disclaimer" sheetId="109" r:id="rId31"/>
    <sheet name="Sheet1" sheetId="121" state="hidden" r:id="rId32"/>
    <sheet name="Misc" sheetId="74" state="hidden" r:id="rId33"/>
    <sheet name="Products" sheetId="56" state="hidden" r:id="rId34"/>
    <sheet name="Graphs" sheetId="62" state="hidden" r:id="rId35"/>
    <sheet name="Asset-Goal" sheetId="81" state="hidden" r:id="rId36"/>
    <sheet name="Benefits" sheetId="119" state="hidden" r:id="rId37"/>
    <sheet name="Other" sheetId="68" state="hidden" r:id="rId38"/>
  </sheets>
  <definedNames>
    <definedName name="Age">Data!$D$45</definedName>
    <definedName name="Inflation">Assumptions!$F$3</definedName>
    <definedName name="PlanDate">Data!$G$34</definedName>
    <definedName name="_xlnm.Print_Area" localSheetId="9">Action!$A$1:$F$19</definedName>
    <definedName name="_xlnm.Print_Area" localSheetId="35">'Asset-Goal'!$A$1:$I$55</definedName>
    <definedName name="_xlnm.Print_Area" localSheetId="19">Assumptions!$A$1:$I$30</definedName>
    <definedName name="_xlnm.Print_Area" localSheetId="27">Car!$A$1:$E$40</definedName>
    <definedName name="_xlnm.Print_Area" localSheetId="23">Child1!$A$1:$F$38</definedName>
    <definedName name="_xlnm.Print_Area" localSheetId="24">Child2!$A$1:$F$35</definedName>
    <definedName name="_xlnm.Print_Area" localSheetId="4">Contents!$A$1:$D$28</definedName>
    <definedName name="_xlnm.Print_Area" localSheetId="2">Cover!$A$1:$E$36</definedName>
    <definedName name="_xlnm.Print_Area" localSheetId="0">Data!$A$1:$G$307</definedName>
    <definedName name="_xlnm.Print_Area" localSheetId="6">Family!$A$1:$I$33</definedName>
    <definedName name="_xlnm.Print_Area" localSheetId="18">Future!$A$1:$D$29</definedName>
    <definedName name="_xlnm.Print_Area" localSheetId="34">Graphs!$A$1:$G$94</definedName>
    <definedName name="_xlnm.Print_Area" localSheetId="20">Life!$A$1:$E$43</definedName>
    <definedName name="_xlnm.Print_Area" localSheetId="29">'Life CF'!$A$1:$H$44</definedName>
    <definedName name="_xlnm.Print_Area" localSheetId="16">MF!$A$1:$F$21</definedName>
    <definedName name="_xlnm.Print_Area" localSheetId="32">Misc!$A$1:$E$22</definedName>
    <definedName name="_xlnm.Print_Area" localSheetId="12">Networth!$A$1:$F$53</definedName>
    <definedName name="_xlnm.Print_Area" localSheetId="33">Products!$A$1:$I$29</definedName>
    <definedName name="_xlnm.Print_Area" localSheetId="25">Retirement!$A$1:$D$48</definedName>
    <definedName name="_xlnm.Print_Area" localSheetId="1">'Risk Profile'!$A$1:$G$113</definedName>
    <definedName name="_xlnm.Print_Area" localSheetId="28">Vacation!$A$1:$D$30</definedName>
    <definedName name="scores" localSheetId="1">'Risk Profile'!$L$5:$M$8</definedName>
    <definedName name="Wifeage">Data!$F$45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5" i="112" l="1"/>
  <c r="D45" i="112"/>
  <c r="F12" i="107" l="1"/>
  <c r="E12" i="107"/>
  <c r="D12" i="107"/>
  <c r="F12" i="103"/>
  <c r="E12" i="103"/>
  <c r="D12" i="103"/>
  <c r="E8" i="103"/>
  <c r="D8" i="17"/>
  <c r="D9" i="17"/>
  <c r="C29" i="73"/>
  <c r="C28" i="73"/>
  <c r="C27" i="73"/>
  <c r="C26" i="73"/>
  <c r="C23" i="73"/>
  <c r="C22" i="73"/>
  <c r="C21" i="73"/>
  <c r="C20" i="73"/>
  <c r="C22" i="45"/>
  <c r="C25" i="73" s="1"/>
  <c r="C21" i="45"/>
  <c r="C24" i="73" s="1"/>
  <c r="I11" i="114" l="1"/>
  <c r="I10" i="114"/>
  <c r="I9" i="114"/>
  <c r="I8" i="114"/>
  <c r="I7" i="114"/>
  <c r="I6" i="114"/>
  <c r="I5" i="114"/>
  <c r="I4" i="114"/>
  <c r="I3" i="114"/>
  <c r="F12" i="114"/>
  <c r="F11" i="114"/>
  <c r="F10" i="114"/>
  <c r="F9" i="114"/>
  <c r="F8" i="114"/>
  <c r="F7" i="114"/>
  <c r="F6" i="114"/>
  <c r="F5" i="114"/>
  <c r="F4" i="114"/>
  <c r="F3" i="114"/>
  <c r="F276" i="112"/>
  <c r="F275" i="112"/>
  <c r="F274" i="112"/>
  <c r="D277" i="112"/>
  <c r="D276" i="112"/>
  <c r="D275" i="112"/>
  <c r="D274" i="112"/>
  <c r="H4" i="113"/>
  <c r="D23" i="15" l="1"/>
  <c r="E10" i="119"/>
  <c r="D41" i="21"/>
  <c r="E14" i="107" l="1"/>
  <c r="D14" i="107"/>
  <c r="E14" i="103"/>
  <c r="D14" i="103"/>
  <c r="D40" i="21"/>
  <c r="F14" i="120" l="1"/>
  <c r="I29" i="114"/>
  <c r="I27" i="114"/>
  <c r="I25" i="114"/>
  <c r="I23" i="114"/>
  <c r="I21" i="114"/>
  <c r="D10" i="119" l="1"/>
  <c r="H10" i="119"/>
  <c r="F10" i="119"/>
  <c r="D32" i="6"/>
  <c r="E15" i="43"/>
  <c r="F20" i="41" l="1"/>
  <c r="E20" i="41"/>
  <c r="F14" i="41" l="1"/>
  <c r="D14" i="41"/>
  <c r="E14" i="41"/>
  <c r="E6" i="119" l="1"/>
  <c r="D6" i="119"/>
  <c r="F126" i="119"/>
  <c r="F125" i="119"/>
  <c r="F124" i="119"/>
  <c r="F123" i="119"/>
  <c r="F122" i="119"/>
  <c r="F121" i="119"/>
  <c r="F120" i="119"/>
  <c r="F119" i="119"/>
  <c r="F118" i="119"/>
  <c r="F117" i="119"/>
  <c r="F116" i="119"/>
  <c r="F115" i="119"/>
  <c r="F114" i="119"/>
  <c r="F113" i="119"/>
  <c r="F112" i="119"/>
  <c r="F111" i="119"/>
  <c r="F110" i="119"/>
  <c r="F109" i="119"/>
  <c r="F108" i="119"/>
  <c r="F107" i="119"/>
  <c r="F106" i="119"/>
  <c r="F105" i="119"/>
  <c r="F104" i="119"/>
  <c r="D104" i="119"/>
  <c r="D105" i="119" s="1"/>
  <c r="D106" i="119" s="1"/>
  <c r="D107" i="119" s="1"/>
  <c r="D108" i="119" s="1"/>
  <c r="D109" i="119" s="1"/>
  <c r="D110" i="119" s="1"/>
  <c r="D111" i="119" s="1"/>
  <c r="D112" i="119" s="1"/>
  <c r="D113" i="119" s="1"/>
  <c r="D114" i="119" s="1"/>
  <c r="D115" i="119" s="1"/>
  <c r="D116" i="119" s="1"/>
  <c r="D117" i="119" s="1"/>
  <c r="D118" i="119" s="1"/>
  <c r="D119" i="119" s="1"/>
  <c r="D120" i="119" s="1"/>
  <c r="D121" i="119" s="1"/>
  <c r="D122" i="119" s="1"/>
  <c r="D123" i="119" s="1"/>
  <c r="D124" i="119" s="1"/>
  <c r="D125" i="119" s="1"/>
  <c r="D126" i="119" s="1"/>
  <c r="F103" i="119"/>
  <c r="E103" i="119"/>
  <c r="G103" i="119" s="1"/>
  <c r="E104" i="119" s="1"/>
  <c r="G104" i="119" s="1"/>
  <c r="E105" i="119" s="1"/>
  <c r="G105" i="119" s="1"/>
  <c r="E106" i="119" s="1"/>
  <c r="G106" i="119" s="1"/>
  <c r="E107" i="119" s="1"/>
  <c r="G107" i="119" s="1"/>
  <c r="E108" i="119" s="1"/>
  <c r="G108" i="119" s="1"/>
  <c r="E109" i="119" s="1"/>
  <c r="G109" i="119" s="1"/>
  <c r="E110" i="119" s="1"/>
  <c r="G110" i="119" s="1"/>
  <c r="E111" i="119" s="1"/>
  <c r="G111" i="119" s="1"/>
  <c r="E112" i="119" s="1"/>
  <c r="G112" i="119" s="1"/>
  <c r="E113" i="119" s="1"/>
  <c r="G113" i="119" s="1"/>
  <c r="E114" i="119" s="1"/>
  <c r="G114" i="119" s="1"/>
  <c r="E115" i="119" s="1"/>
  <c r="G115" i="119" s="1"/>
  <c r="E116" i="119" s="1"/>
  <c r="G116" i="119" s="1"/>
  <c r="E117" i="119" s="1"/>
  <c r="G117" i="119" s="1"/>
  <c r="E118" i="119" s="1"/>
  <c r="G118" i="119" s="1"/>
  <c r="E119" i="119" s="1"/>
  <c r="G119" i="119" s="1"/>
  <c r="E120" i="119" s="1"/>
  <c r="G120" i="119" s="1"/>
  <c r="E121" i="119" s="1"/>
  <c r="G121" i="119" s="1"/>
  <c r="E122" i="119" s="1"/>
  <c r="G122" i="119" s="1"/>
  <c r="E123" i="119" s="1"/>
  <c r="G123" i="119" s="1"/>
  <c r="E124" i="119" s="1"/>
  <c r="G124" i="119" s="1"/>
  <c r="E125" i="119" s="1"/>
  <c r="G125" i="119" s="1"/>
  <c r="E126" i="119" s="1"/>
  <c r="G126" i="119" s="1"/>
  <c r="D103" i="119"/>
  <c r="C103" i="119"/>
  <c r="C104" i="119" s="1"/>
  <c r="C105" i="119" s="1"/>
  <c r="C106" i="119" s="1"/>
  <c r="C107" i="119" s="1"/>
  <c r="C108" i="119" s="1"/>
  <c r="C109" i="119" s="1"/>
  <c r="C110" i="119" s="1"/>
  <c r="C111" i="119" s="1"/>
  <c r="C112" i="119" s="1"/>
  <c r="C113" i="119" s="1"/>
  <c r="C114" i="119" s="1"/>
  <c r="C115" i="119" s="1"/>
  <c r="C116" i="119" s="1"/>
  <c r="C117" i="119" s="1"/>
  <c r="C118" i="119" s="1"/>
  <c r="C119" i="119" s="1"/>
  <c r="C120" i="119" s="1"/>
  <c r="C121" i="119" s="1"/>
  <c r="C122" i="119" s="1"/>
  <c r="C123" i="119" s="1"/>
  <c r="C124" i="119" s="1"/>
  <c r="C125" i="119" s="1"/>
  <c r="C126" i="119" s="1"/>
  <c r="E100" i="119"/>
  <c r="I98" i="119"/>
  <c r="I99" i="119" s="1"/>
  <c r="F64" i="119"/>
  <c r="E64" i="119"/>
  <c r="D64" i="119"/>
  <c r="H61" i="119" s="1"/>
  <c r="J61" i="119" s="1"/>
  <c r="C64" i="119"/>
  <c r="C65" i="119" s="1"/>
  <c r="C66" i="119" s="1"/>
  <c r="H13" i="119"/>
  <c r="D13" i="119"/>
  <c r="E13" i="119" s="1"/>
  <c r="G13" i="119" s="1"/>
  <c r="I100" i="119" l="1"/>
  <c r="F66" i="119"/>
  <c r="D66" i="119"/>
  <c r="C67" i="119"/>
  <c r="E66" i="119"/>
  <c r="I13" i="119"/>
  <c r="J13" i="119" s="1"/>
  <c r="H14" i="119" s="1"/>
  <c r="D65" i="119"/>
  <c r="I61" i="119"/>
  <c r="E65" i="119"/>
  <c r="F65" i="119"/>
  <c r="C68" i="119" l="1"/>
  <c r="F67" i="119"/>
  <c r="E67" i="119"/>
  <c r="D67" i="119"/>
  <c r="F68" i="119" l="1"/>
  <c r="D68" i="119"/>
  <c r="C69" i="119"/>
  <c r="E68" i="119"/>
  <c r="C70" i="119" l="1"/>
  <c r="F69" i="119"/>
  <c r="E69" i="119"/>
  <c r="D69" i="119"/>
  <c r="F70" i="119" l="1"/>
  <c r="D70" i="119"/>
  <c r="C71" i="119"/>
  <c r="E70" i="119"/>
  <c r="C72" i="119" l="1"/>
  <c r="F71" i="119"/>
  <c r="E71" i="119"/>
  <c r="D71" i="119"/>
  <c r="F72" i="119" l="1"/>
  <c r="D72" i="119"/>
  <c r="C73" i="119"/>
  <c r="E72" i="119"/>
  <c r="C74" i="119" l="1"/>
  <c r="F73" i="119"/>
  <c r="E73" i="119"/>
  <c r="D73" i="119"/>
  <c r="F74" i="119" l="1"/>
  <c r="D74" i="119"/>
  <c r="C75" i="119"/>
  <c r="E74" i="119"/>
  <c r="C76" i="119" l="1"/>
  <c r="F75" i="119"/>
  <c r="E75" i="119"/>
  <c r="D75" i="119"/>
  <c r="F76" i="119" l="1"/>
  <c r="D76" i="119"/>
  <c r="C77" i="119"/>
  <c r="E76" i="119"/>
  <c r="C78" i="119" l="1"/>
  <c r="F77" i="119"/>
  <c r="E77" i="119"/>
  <c r="D77" i="119"/>
  <c r="F78" i="119" l="1"/>
  <c r="D78" i="119"/>
  <c r="C79" i="119"/>
  <c r="E78" i="119"/>
  <c r="C80" i="119" l="1"/>
  <c r="F79" i="119"/>
  <c r="E79" i="119"/>
  <c r="D79" i="119"/>
  <c r="F80" i="119" l="1"/>
  <c r="D80" i="119"/>
  <c r="C81" i="119"/>
  <c r="E80" i="119"/>
  <c r="C82" i="119" l="1"/>
  <c r="F81" i="119"/>
  <c r="E81" i="119"/>
  <c r="D81" i="119"/>
  <c r="F82" i="119" l="1"/>
  <c r="D82" i="119"/>
  <c r="C83" i="119"/>
  <c r="E82" i="119"/>
  <c r="C84" i="119" l="1"/>
  <c r="F83" i="119"/>
  <c r="E83" i="119"/>
  <c r="D83" i="119"/>
  <c r="F84" i="119" l="1"/>
  <c r="D84" i="119"/>
  <c r="C85" i="119"/>
  <c r="E84" i="119"/>
  <c r="C86" i="119" l="1"/>
  <c r="F85" i="119"/>
  <c r="E85" i="119"/>
  <c r="D85" i="119"/>
  <c r="F86" i="119" l="1"/>
  <c r="D86" i="119"/>
  <c r="C87" i="119"/>
  <c r="E86" i="119"/>
  <c r="C88" i="119" l="1"/>
  <c r="F87" i="119"/>
  <c r="E87" i="119"/>
  <c r="D87" i="119"/>
  <c r="F88" i="119" l="1"/>
  <c r="D88" i="119"/>
  <c r="C89" i="119"/>
  <c r="E88" i="119"/>
  <c r="C90" i="119" l="1"/>
  <c r="F89" i="119"/>
  <c r="E89" i="119"/>
  <c r="D89" i="119"/>
  <c r="F90" i="119" l="1"/>
  <c r="D90" i="119"/>
  <c r="C91" i="119"/>
  <c r="E90" i="119"/>
  <c r="C92" i="119" l="1"/>
  <c r="F91" i="119"/>
  <c r="E91" i="119"/>
  <c r="D91" i="119"/>
  <c r="F92" i="119" l="1"/>
  <c r="D92" i="119"/>
  <c r="C93" i="119"/>
  <c r="E92" i="119"/>
  <c r="F93" i="119" l="1"/>
  <c r="E93" i="119"/>
  <c r="D93" i="119"/>
  <c r="D10" i="81" l="1"/>
  <c r="D12" i="81"/>
  <c r="D11" i="81"/>
  <c r="D10" i="25"/>
  <c r="B33" i="15" l="1"/>
  <c r="B34" i="15" s="1"/>
  <c r="D16" i="15"/>
  <c r="B16" i="15"/>
  <c r="B17" i="15" s="1"/>
  <c r="B18" i="15" s="1"/>
  <c r="B19" i="15" s="1"/>
  <c r="D24" i="15" l="1"/>
  <c r="E9" i="103" l="1"/>
  <c r="F9" i="103"/>
  <c r="D19" i="25" l="1"/>
  <c r="D26" i="17"/>
  <c r="B83" i="62"/>
  <c r="D11" i="17"/>
  <c r="C54" i="62"/>
  <c r="C53" i="62"/>
  <c r="C52" i="62"/>
  <c r="C51" i="62"/>
  <c r="C50" i="62"/>
  <c r="I19" i="114"/>
  <c r="I17" i="114"/>
  <c r="H16" i="114"/>
  <c r="G16" i="114"/>
  <c r="I30" i="114" s="1"/>
  <c r="D27" i="19" s="1"/>
  <c r="F16" i="114"/>
  <c r="E16" i="114"/>
  <c r="D16" i="114"/>
  <c r="B4" i="114"/>
  <c r="B5" i="114" s="1"/>
  <c r="B6" i="114" s="1"/>
  <c r="B7" i="114" s="1"/>
  <c r="B8" i="114" s="1"/>
  <c r="B10" i="114" s="1"/>
  <c r="I28" i="114" l="1"/>
  <c r="D27" i="15" s="1"/>
  <c r="I22" i="114"/>
  <c r="D16" i="68" s="1"/>
  <c r="I26" i="114"/>
  <c r="I24" i="114"/>
  <c r="I18" i="114"/>
  <c r="I20" i="114"/>
  <c r="H99" i="113" l="1"/>
  <c r="H94" i="113"/>
  <c r="H89" i="113"/>
  <c r="H84" i="113"/>
  <c r="H79" i="113"/>
  <c r="H74" i="113"/>
  <c r="H69" i="113"/>
  <c r="H64" i="113"/>
  <c r="H59" i="113"/>
  <c r="H54" i="113"/>
  <c r="H49" i="113"/>
  <c r="H44" i="113"/>
  <c r="H39" i="113"/>
  <c r="H34" i="113"/>
  <c r="H29" i="113"/>
  <c r="H24" i="113"/>
  <c r="H19" i="113"/>
  <c r="H14" i="113"/>
  <c r="H9" i="113"/>
  <c r="G103" i="113" l="1"/>
  <c r="F113" i="112"/>
  <c r="D8" i="53" s="1"/>
  <c r="D24" i="30" s="1"/>
  <c r="D25" i="15"/>
  <c r="D18" i="15"/>
  <c r="D9" i="103"/>
  <c r="D5" i="30"/>
  <c r="F8" i="103"/>
  <c r="D6" i="30" s="1"/>
  <c r="D8" i="103"/>
  <c r="D12" i="17"/>
  <c r="D14" i="17" s="1"/>
  <c r="B12" i="39"/>
  <c r="C12" i="39"/>
  <c r="I6" i="27"/>
  <c r="D33" i="19" s="1"/>
  <c r="C65" i="62" s="1"/>
  <c r="D25" i="19"/>
  <c r="B11" i="36"/>
  <c r="F197" i="112"/>
  <c r="E164" i="112"/>
  <c r="F159" i="112"/>
  <c r="E26" i="7" s="1"/>
  <c r="F160" i="112"/>
  <c r="E27" i="7" s="1"/>
  <c r="F161" i="112"/>
  <c r="E28" i="7" s="1"/>
  <c r="F162" i="112"/>
  <c r="F163" i="112"/>
  <c r="E30" i="7" s="1"/>
  <c r="F158" i="112"/>
  <c r="G147" i="112"/>
  <c r="E4" i="7" s="1"/>
  <c r="D4" i="7" s="1"/>
  <c r="F152" i="112"/>
  <c r="D10" i="21" s="1"/>
  <c r="E10" i="21" s="1"/>
  <c r="F10" i="21" s="1"/>
  <c r="G10" i="21" s="1"/>
  <c r="H10" i="21" s="1"/>
  <c r="E152" i="112"/>
  <c r="D9" i="21" s="1"/>
  <c r="E9" i="21" s="1"/>
  <c r="F9" i="21" s="1"/>
  <c r="G9" i="21" s="1"/>
  <c r="H9" i="21" s="1"/>
  <c r="E85" i="112"/>
  <c r="F54" i="112"/>
  <c r="H5" i="70" s="1"/>
  <c r="B23" i="46"/>
  <c r="J14" i="27"/>
  <c r="K14" i="27"/>
  <c r="I14" i="27"/>
  <c r="E14" i="27"/>
  <c r="D10" i="53"/>
  <c r="G12" i="81"/>
  <c r="G11" i="81"/>
  <c r="G10" i="81"/>
  <c r="G9" i="81"/>
  <c r="G8" i="81"/>
  <c r="G7" i="81"/>
  <c r="G6" i="81"/>
  <c r="G5" i="81"/>
  <c r="G4" i="81"/>
  <c r="G3" i="81"/>
  <c r="D22" i="21"/>
  <c r="E22" i="21" s="1"/>
  <c r="F22" i="21" s="1"/>
  <c r="G22" i="21" s="1"/>
  <c r="H22" i="21" s="1"/>
  <c r="C7" i="21"/>
  <c r="C6" i="21"/>
  <c r="C5" i="21"/>
  <c r="C4" i="21"/>
  <c r="D2" i="21"/>
  <c r="E2" i="21" s="1"/>
  <c r="F2" i="21" s="1"/>
  <c r="G2" i="21" s="1"/>
  <c r="H2" i="21" s="1"/>
  <c r="D8" i="25"/>
  <c r="D20" i="30" s="1"/>
  <c r="F9" i="107"/>
  <c r="E9" i="107"/>
  <c r="D9" i="107"/>
  <c r="F8" i="107"/>
  <c r="D11" i="30" s="1"/>
  <c r="E8" i="107"/>
  <c r="D10" i="30" s="1"/>
  <c r="D8" i="107"/>
  <c r="D9" i="30" s="1"/>
  <c r="B15" i="27"/>
  <c r="B11" i="27"/>
  <c r="B7" i="27"/>
  <c r="B3" i="27"/>
  <c r="D45" i="6"/>
  <c r="D44" i="6"/>
  <c r="D43" i="6"/>
  <c r="D10" i="19" s="1"/>
  <c r="D42" i="6"/>
  <c r="D9" i="19" s="1"/>
  <c r="D41" i="6"/>
  <c r="D40" i="6"/>
  <c r="D7" i="19" s="1"/>
  <c r="D34" i="6"/>
  <c r="D33" i="6"/>
  <c r="D29" i="6"/>
  <c r="D28" i="6"/>
  <c r="D27" i="6"/>
  <c r="D24" i="6"/>
  <c r="D23" i="6"/>
  <c r="D20" i="6"/>
  <c r="D15" i="6"/>
  <c r="D13" i="6"/>
  <c r="D10" i="6"/>
  <c r="D6" i="6"/>
  <c r="D5" i="6"/>
  <c r="D50" i="7"/>
  <c r="D49" i="7"/>
  <c r="D48" i="7"/>
  <c r="E45" i="7"/>
  <c r="E44" i="7"/>
  <c r="D41" i="7"/>
  <c r="D40" i="7"/>
  <c r="D37" i="7"/>
  <c r="D36" i="7"/>
  <c r="D35" i="7"/>
  <c r="D34" i="7"/>
  <c r="D33" i="7"/>
  <c r="D30" i="7"/>
  <c r="D29" i="7"/>
  <c r="D28" i="7"/>
  <c r="D27" i="7"/>
  <c r="D26" i="7"/>
  <c r="D25" i="7"/>
  <c r="E17" i="7"/>
  <c r="E16" i="7"/>
  <c r="E15" i="7"/>
  <c r="E14" i="7"/>
  <c r="E13" i="7"/>
  <c r="I4" i="70"/>
  <c r="H4" i="70"/>
  <c r="G4" i="70"/>
  <c r="F4" i="70"/>
  <c r="E4" i="70"/>
  <c r="D4" i="70"/>
  <c r="I3" i="70"/>
  <c r="H3" i="70"/>
  <c r="G3" i="70"/>
  <c r="B1" i="107" s="1"/>
  <c r="C31" i="21" s="1"/>
  <c r="F3" i="70"/>
  <c r="C4" i="30" s="1"/>
  <c r="C3" i="81" s="1"/>
  <c r="E3" i="70"/>
  <c r="D3" i="70"/>
  <c r="B9" i="46"/>
  <c r="B8" i="46"/>
  <c r="B7" i="46"/>
  <c r="B6" i="46"/>
  <c r="B5" i="46"/>
  <c r="B11" i="46" s="1"/>
  <c r="B3" i="46"/>
  <c r="B33" i="36"/>
  <c r="B22" i="46" s="1"/>
  <c r="G260" i="112"/>
  <c r="F260" i="112"/>
  <c r="E260" i="112"/>
  <c r="F256" i="112"/>
  <c r="E256" i="112"/>
  <c r="G250" i="112"/>
  <c r="F250" i="112"/>
  <c r="E250" i="112"/>
  <c r="G245" i="112"/>
  <c r="F245" i="112"/>
  <c r="E245" i="112"/>
  <c r="G241" i="112"/>
  <c r="F241" i="112"/>
  <c r="D11" i="6"/>
  <c r="G227" i="112"/>
  <c r="F227" i="112"/>
  <c r="E227" i="112"/>
  <c r="F223" i="112"/>
  <c r="E223" i="112"/>
  <c r="F211" i="112"/>
  <c r="D211" i="112"/>
  <c r="F201" i="112"/>
  <c r="E201" i="112"/>
  <c r="E196" i="112"/>
  <c r="D17" i="7" s="1"/>
  <c r="E195" i="112"/>
  <c r="D16" i="7" s="1"/>
  <c r="E194" i="112"/>
  <c r="D15" i="7" s="1"/>
  <c r="E193" i="112"/>
  <c r="D14" i="7" s="1"/>
  <c r="E192" i="112"/>
  <c r="D13" i="7" s="1"/>
  <c r="E184" i="112"/>
  <c r="F183" i="112"/>
  <c r="F182" i="112"/>
  <c r="E49" i="7" s="1"/>
  <c r="F181" i="112"/>
  <c r="F179" i="112"/>
  <c r="D17" i="21" s="1"/>
  <c r="E178" i="112"/>
  <c r="D45" i="7" s="1"/>
  <c r="E177" i="112"/>
  <c r="E175" i="112"/>
  <c r="F174" i="112"/>
  <c r="E41" i="7" s="1"/>
  <c r="F173" i="112"/>
  <c r="E40" i="7" s="1"/>
  <c r="D14" i="19" s="1"/>
  <c r="E171" i="112"/>
  <c r="F170" i="112"/>
  <c r="E37" i="7" s="1"/>
  <c r="F169" i="112"/>
  <c r="E36" i="7" s="1"/>
  <c r="F168" i="112"/>
  <c r="F167" i="112"/>
  <c r="E34" i="7" s="1"/>
  <c r="F166" i="112"/>
  <c r="G151" i="112"/>
  <c r="G150" i="112"/>
  <c r="E7" i="7" s="1"/>
  <c r="D7" i="7" s="1"/>
  <c r="G149" i="112"/>
  <c r="G148" i="112"/>
  <c r="E5" i="7" s="1"/>
  <c r="F146" i="112"/>
  <c r="E146" i="112"/>
  <c r="G89" i="112"/>
  <c r="F89" i="112"/>
  <c r="D16" i="17"/>
  <c r="D18" i="17" s="1"/>
  <c r="D70" i="112"/>
  <c r="D63" i="112"/>
  <c r="F57" i="112"/>
  <c r="D57" i="112"/>
  <c r="G54" i="112"/>
  <c r="E54" i="112"/>
  <c r="G5" i="70" s="1"/>
  <c r="D54" i="112"/>
  <c r="D6" i="21" s="1"/>
  <c r="E6" i="21" s="1"/>
  <c r="F6" i="21" s="1"/>
  <c r="G6" i="21" s="1"/>
  <c r="H6" i="21" s="1"/>
  <c r="D5" i="21"/>
  <c r="E5" i="21" s="1"/>
  <c r="C22" i="72"/>
  <c r="C4" i="39"/>
  <c r="D12" i="6"/>
  <c r="C18" i="39"/>
  <c r="B18" i="39"/>
  <c r="C16" i="39"/>
  <c r="B16" i="39"/>
  <c r="C10" i="39"/>
  <c r="B10" i="39"/>
  <c r="C8" i="39"/>
  <c r="B8" i="39"/>
  <c r="H13" i="81"/>
  <c r="D13" i="81"/>
  <c r="C12" i="81"/>
  <c r="C9" i="81"/>
  <c r="C11" i="81"/>
  <c r="C10" i="81"/>
  <c r="D7" i="68"/>
  <c r="D5" i="68"/>
  <c r="D8" i="68" s="1"/>
  <c r="E41" i="21"/>
  <c r="F41" i="21" s="1"/>
  <c r="G41" i="21" s="1"/>
  <c r="E40" i="21"/>
  <c r="E17" i="30"/>
  <c r="D9" i="53"/>
  <c r="C6" i="39"/>
  <c r="B6" i="39"/>
  <c r="B4" i="39"/>
  <c r="F14" i="107"/>
  <c r="C12" i="23"/>
  <c r="C11" i="23"/>
  <c r="C10" i="23"/>
  <c r="C9" i="23"/>
  <c r="C8" i="23"/>
  <c r="B14" i="39"/>
  <c r="C14" i="39"/>
  <c r="C23" i="72"/>
  <c r="C24" i="72"/>
  <c r="C25" i="72"/>
  <c r="C26" i="72"/>
  <c r="C27" i="72"/>
  <c r="C21" i="72"/>
  <c r="C22" i="111"/>
  <c r="C23" i="111"/>
  <c r="C24" i="111"/>
  <c r="C21" i="111"/>
  <c r="C2" i="36"/>
  <c r="D13" i="68"/>
  <c r="D9" i="25"/>
  <c r="D16" i="25"/>
  <c r="F14" i="103"/>
  <c r="E16" i="42"/>
  <c r="F16" i="42"/>
  <c r="E6" i="27"/>
  <c r="J6" i="27"/>
  <c r="K6" i="27"/>
  <c r="E10" i="27"/>
  <c r="I10" i="27"/>
  <c r="J10" i="27"/>
  <c r="K10" i="27"/>
  <c r="E18" i="27"/>
  <c r="I18" i="27"/>
  <c r="J18" i="27"/>
  <c r="G234" i="112" s="1"/>
  <c r="G236" i="112" s="1"/>
  <c r="K18" i="27"/>
  <c r="F11" i="50"/>
  <c r="E21" i="30"/>
  <c r="D20" i="53" l="1"/>
  <c r="D12" i="25"/>
  <c r="D38" i="17"/>
  <c r="D22" i="30"/>
  <c r="B1" i="103"/>
  <c r="C27" i="21" s="1"/>
  <c r="C5" i="30"/>
  <c r="C4" i="81" s="1"/>
  <c r="C6" i="30"/>
  <c r="C5" i="81" s="1"/>
  <c r="B3" i="39"/>
  <c r="B3" i="30" s="1"/>
  <c r="C9" i="30"/>
  <c r="C6" i="81" s="1"/>
  <c r="C11" i="30"/>
  <c r="C8" i="81" s="1"/>
  <c r="D13" i="19"/>
  <c r="E17" i="21"/>
  <c r="F17" i="21" s="1"/>
  <c r="G17" i="21" s="1"/>
  <c r="H17" i="21" s="1"/>
  <c r="D15" i="21"/>
  <c r="E15" i="21" s="1"/>
  <c r="F15" i="21" s="1"/>
  <c r="G15" i="21" s="1"/>
  <c r="H15" i="21" s="1"/>
  <c r="D18" i="6"/>
  <c r="D15" i="68"/>
  <c r="D17" i="68" s="1"/>
  <c r="E48" i="7"/>
  <c r="B5" i="39"/>
  <c r="B8" i="30" s="1"/>
  <c r="E8" i="7"/>
  <c r="D8" i="7" s="1"/>
  <c r="C10" i="30"/>
  <c r="C7" i="81" s="1"/>
  <c r="E6" i="7"/>
  <c r="D6" i="7" s="1"/>
  <c r="C6" i="119"/>
  <c r="C10" i="119"/>
  <c r="C13" i="119" s="1"/>
  <c r="C14" i="119" s="1"/>
  <c r="D7" i="21"/>
  <c r="E7" i="21" s="1"/>
  <c r="F7" i="21" s="1"/>
  <c r="G7" i="21" s="1"/>
  <c r="D42" i="21"/>
  <c r="D6" i="114"/>
  <c r="D5" i="114"/>
  <c r="D4" i="114"/>
  <c r="D7" i="114"/>
  <c r="D25" i="6"/>
  <c r="D35" i="6"/>
  <c r="G5" i="114"/>
  <c r="G4" i="114"/>
  <c r="G6" i="114"/>
  <c r="D4" i="30"/>
  <c r="D7" i="30" s="1"/>
  <c r="D12" i="30" s="1"/>
  <c r="D10" i="17"/>
  <c r="D16" i="30" s="1"/>
  <c r="F5" i="70"/>
  <c r="D10" i="107"/>
  <c r="D11" i="107" s="1"/>
  <c r="F10" i="107"/>
  <c r="E10" i="107"/>
  <c r="E11" i="107" s="1"/>
  <c r="D4" i="21"/>
  <c r="E4" i="21" s="1"/>
  <c r="D9" i="81"/>
  <c r="D15" i="15"/>
  <c r="D17" i="15" s="1"/>
  <c r="D20" i="68"/>
  <c r="D18" i="68"/>
  <c r="E24" i="30"/>
  <c r="E12" i="81" s="1"/>
  <c r="H12" i="81" s="1"/>
  <c r="D11" i="25"/>
  <c r="D31" i="25"/>
  <c r="E16" i="30"/>
  <c r="E10" i="81" s="1"/>
  <c r="H10" i="81" s="1"/>
  <c r="F40" i="21"/>
  <c r="G40" i="21" s="1"/>
  <c r="H40" i="21" s="1"/>
  <c r="E179" i="112"/>
  <c r="E186" i="112" s="1"/>
  <c r="E25" i="7"/>
  <c r="D11" i="53"/>
  <c r="F24" i="30" s="1"/>
  <c r="F12" i="81" s="1"/>
  <c r="I5" i="70"/>
  <c r="D42" i="7"/>
  <c r="D10" i="23" s="1"/>
  <c r="D44" i="7"/>
  <c r="D46" i="7" s="1"/>
  <c r="D11" i="23" s="1"/>
  <c r="D7" i="6"/>
  <c r="E46" i="7"/>
  <c r="C38" i="62" s="1"/>
  <c r="E35" i="7"/>
  <c r="G152" i="112"/>
  <c r="G197" i="112" s="1"/>
  <c r="F18" i="7" s="1"/>
  <c r="D30" i="6"/>
  <c r="D31" i="7"/>
  <c r="D8" i="15" s="1"/>
  <c r="D14" i="6"/>
  <c r="F171" i="112"/>
  <c r="D14" i="21" s="1"/>
  <c r="E14" i="21" s="1"/>
  <c r="F14" i="21" s="1"/>
  <c r="G14" i="21" s="1"/>
  <c r="H14" i="21" s="1"/>
  <c r="E33" i="7"/>
  <c r="E50" i="7"/>
  <c r="E51" i="7" s="1"/>
  <c r="C39" i="62" s="1"/>
  <c r="E18" i="7"/>
  <c r="C41" i="62" s="1"/>
  <c r="E20" i="30"/>
  <c r="E11" i="81" s="1"/>
  <c r="H11" i="81" s="1"/>
  <c r="D9" i="6"/>
  <c r="F184" i="112"/>
  <c r="D18" i="21" s="1"/>
  <c r="E18" i="21" s="1"/>
  <c r="F18" i="21" s="1"/>
  <c r="G18" i="21" s="1"/>
  <c r="H18" i="21" s="1"/>
  <c r="D16" i="21"/>
  <c r="E16" i="21" s="1"/>
  <c r="F16" i="21" s="1"/>
  <c r="G16" i="21" s="1"/>
  <c r="H16" i="21" s="1"/>
  <c r="D17" i="25"/>
  <c r="D5" i="7"/>
  <c r="D51" i="7"/>
  <c r="D12" i="23" s="1"/>
  <c r="F164" i="112"/>
  <c r="D13" i="21" s="1"/>
  <c r="E13" i="21" s="1"/>
  <c r="F13" i="21" s="1"/>
  <c r="G13" i="21" s="1"/>
  <c r="H13" i="21" s="1"/>
  <c r="D46" i="6"/>
  <c r="D11" i="21"/>
  <c r="E29" i="7"/>
  <c r="E236" i="112"/>
  <c r="C30" i="21"/>
  <c r="D38" i="7"/>
  <c r="D9" i="23" s="1"/>
  <c r="C32" i="21"/>
  <c r="E5" i="70"/>
  <c r="D35" i="19" s="1"/>
  <c r="D5" i="70"/>
  <c r="H41" i="21"/>
  <c r="D18" i="7"/>
  <c r="E24" i="21"/>
  <c r="E42" i="7"/>
  <c r="C37" i="62" s="1"/>
  <c r="G251" i="112"/>
  <c r="E197" i="112"/>
  <c r="D24" i="21"/>
  <c r="F236" i="112"/>
  <c r="F175" i="112"/>
  <c r="D19" i="6"/>
  <c r="D8" i="19"/>
  <c r="G15" i="43"/>
  <c r="B84" i="62"/>
  <c r="B85" i="62" s="1"/>
  <c r="B86" i="62" s="1"/>
  <c r="B87" i="62" s="1"/>
  <c r="B88" i="62" s="1"/>
  <c r="B89" i="62" s="1"/>
  <c r="B90" i="62" s="1"/>
  <c r="B91" i="62" s="1"/>
  <c r="B92" i="62" s="1"/>
  <c r="B93" i="62" s="1"/>
  <c r="B94" i="62" s="1"/>
  <c r="B95" i="62" s="1"/>
  <c r="B96" i="62" s="1"/>
  <c r="B97" i="62" s="1"/>
  <c r="B98" i="62" s="1"/>
  <c r="B99" i="62" s="1"/>
  <c r="B100" i="62" s="1"/>
  <c r="B101" i="62" s="1"/>
  <c r="B102" i="62" s="1"/>
  <c r="B103" i="62" s="1"/>
  <c r="B104" i="62" s="1"/>
  <c r="B105" i="62" s="1"/>
  <c r="B106" i="62" s="1"/>
  <c r="B107" i="62" s="1"/>
  <c r="B108" i="62" s="1"/>
  <c r="B109" i="62" s="1"/>
  <c r="B110" i="62" s="1"/>
  <c r="B111" i="62" s="1"/>
  <c r="B112" i="62" s="1"/>
  <c r="F5" i="21"/>
  <c r="E13" i="107" l="1"/>
  <c r="D40" i="15"/>
  <c r="E9" i="30"/>
  <c r="E6" i="81" s="1"/>
  <c r="D13" i="107"/>
  <c r="C29" i="21"/>
  <c r="C28" i="21"/>
  <c r="D9" i="7"/>
  <c r="D22" i="17" s="1"/>
  <c r="D23" i="17" s="1"/>
  <c r="D25" i="17" s="1"/>
  <c r="D19" i="21"/>
  <c r="D20" i="21" s="1"/>
  <c r="D25" i="21" s="1"/>
  <c r="E9" i="7"/>
  <c r="F9" i="7" s="1"/>
  <c r="E31" i="7"/>
  <c r="D19" i="19" s="1"/>
  <c r="D8" i="23"/>
  <c r="D13" i="23" s="1"/>
  <c r="D20" i="23" s="1"/>
  <c r="D21" i="23" s="1"/>
  <c r="E241" i="112"/>
  <c r="D21" i="6" s="1"/>
  <c r="C20" i="62"/>
  <c r="D51" i="6"/>
  <c r="D33" i="17"/>
  <c r="F10" i="103"/>
  <c r="F11" i="103" s="1"/>
  <c r="E42" i="21"/>
  <c r="E38" i="7"/>
  <c r="D20" i="19" s="1"/>
  <c r="D14" i="119"/>
  <c r="E14" i="119" s="1"/>
  <c r="C15" i="119"/>
  <c r="C23" i="62"/>
  <c r="D9" i="15"/>
  <c r="D13" i="17"/>
  <c r="D19" i="17" s="1"/>
  <c r="D18" i="30"/>
  <c r="F4" i="21"/>
  <c r="G4" i="21" s="1"/>
  <c r="E25" i="107"/>
  <c r="E10" i="30"/>
  <c r="E7" i="81" s="1"/>
  <c r="H7" i="81" s="1"/>
  <c r="F11" i="107"/>
  <c r="D24" i="19"/>
  <c r="C67" i="62"/>
  <c r="E15" i="107"/>
  <c r="F10" i="30" s="1"/>
  <c r="F7" i="81" s="1"/>
  <c r="D10" i="103"/>
  <c r="D11" i="103" s="1"/>
  <c r="E10" i="103"/>
  <c r="E11" i="103" s="1"/>
  <c r="D25" i="107"/>
  <c r="D15" i="107"/>
  <c r="F9" i="30" s="1"/>
  <c r="D15" i="25"/>
  <c r="F21" i="30" s="1"/>
  <c r="F20" i="30"/>
  <c r="F11" i="81" s="1"/>
  <c r="G42" i="21"/>
  <c r="F42" i="21"/>
  <c r="G164" i="112"/>
  <c r="F31" i="7" s="1"/>
  <c r="D53" i="7"/>
  <c r="G171" i="112"/>
  <c r="F38" i="7" s="1"/>
  <c r="G179" i="112"/>
  <c r="F46" i="7" s="1"/>
  <c r="G184" i="112"/>
  <c r="F51" i="7" s="1"/>
  <c r="D28" i="15"/>
  <c r="D11" i="19"/>
  <c r="H7" i="21"/>
  <c r="G175" i="112"/>
  <c r="F42" i="7" s="1"/>
  <c r="F186" i="112"/>
  <c r="F24" i="21"/>
  <c r="D16" i="6"/>
  <c r="F251" i="112"/>
  <c r="H42" i="21"/>
  <c r="G5" i="21"/>
  <c r="E13" i="103" l="1"/>
  <c r="F16" i="30"/>
  <c r="F10" i="81" s="1"/>
  <c r="D20" i="17"/>
  <c r="D13" i="15"/>
  <c r="D20" i="15" s="1"/>
  <c r="D12" i="15"/>
  <c r="E11" i="30"/>
  <c r="E8" i="81" s="1"/>
  <c r="H8" i="81" s="1"/>
  <c r="F13" i="107"/>
  <c r="D27" i="103"/>
  <c r="D13" i="103"/>
  <c r="F27" i="103"/>
  <c r="F13" i="103"/>
  <c r="F22" i="103"/>
  <c r="H6" i="30" s="1"/>
  <c r="C36" i="62"/>
  <c r="C34" i="62"/>
  <c r="E53" i="7"/>
  <c r="C35" i="62"/>
  <c r="D34" i="17"/>
  <c r="E251" i="112"/>
  <c r="D37" i="6"/>
  <c r="E6" i="30"/>
  <c r="E5" i="81" s="1"/>
  <c r="D5" i="81" s="1"/>
  <c r="F15" i="103"/>
  <c r="F6" i="30" s="1"/>
  <c r="F5" i="81" s="1"/>
  <c r="D7" i="81"/>
  <c r="F15" i="107"/>
  <c r="F11" i="30" s="1"/>
  <c r="F8" i="81" s="1"/>
  <c r="D15" i="119"/>
  <c r="E15" i="119" s="1"/>
  <c r="C16" i="119"/>
  <c r="G14" i="119"/>
  <c r="I14" i="119" s="1"/>
  <c r="J14" i="119" s="1"/>
  <c r="H15" i="119" s="1"/>
  <c r="F25" i="107"/>
  <c r="D17" i="17"/>
  <c r="F17" i="30" s="1"/>
  <c r="E4" i="30"/>
  <c r="E3" i="81" s="1"/>
  <c r="H3" i="81" s="1"/>
  <c r="D15" i="103"/>
  <c r="F4" i="30" s="1"/>
  <c r="E27" i="103"/>
  <c r="E5" i="30"/>
  <c r="E4" i="81" s="1"/>
  <c r="E15" i="103"/>
  <c r="F5" i="30" s="1"/>
  <c r="F4" i="81" s="1"/>
  <c r="E11" i="21"/>
  <c r="H6" i="81"/>
  <c r="D6" i="81"/>
  <c r="F22" i="30"/>
  <c r="D21" i="25"/>
  <c r="F13" i="81"/>
  <c r="D16" i="23"/>
  <c r="D17" i="23" s="1"/>
  <c r="D28" i="19"/>
  <c r="D29" i="19" s="1"/>
  <c r="H16" i="30"/>
  <c r="H18" i="30" s="1"/>
  <c r="D36" i="17"/>
  <c r="D29" i="15"/>
  <c r="E20" i="107"/>
  <c r="D26" i="25"/>
  <c r="D29" i="25" s="1"/>
  <c r="D21" i="19"/>
  <c r="D23" i="19" s="1"/>
  <c r="E14" i="30"/>
  <c r="E9" i="81" s="1"/>
  <c r="H9" i="81" s="1"/>
  <c r="F188" i="112"/>
  <c r="G186" i="112"/>
  <c r="F53" i="7" s="1"/>
  <c r="G24" i="21"/>
  <c r="F6" i="81"/>
  <c r="H5" i="21"/>
  <c r="H4" i="21"/>
  <c r="D32" i="25" l="1"/>
  <c r="I20" i="30" s="1"/>
  <c r="D35" i="25"/>
  <c r="K20" i="30" s="1"/>
  <c r="D33" i="25"/>
  <c r="J20" i="30" s="1"/>
  <c r="K21" i="30"/>
  <c r="J21" i="30"/>
  <c r="D8" i="81"/>
  <c r="F18" i="30"/>
  <c r="D42" i="17"/>
  <c r="K16" i="30" s="1"/>
  <c r="D40" i="17"/>
  <c r="J16" i="30" s="1"/>
  <c r="F20" i="107"/>
  <c r="F11" i="21"/>
  <c r="F25" i="103"/>
  <c r="E55" i="7"/>
  <c r="F23" i="103"/>
  <c r="H5" i="81"/>
  <c r="F12" i="30"/>
  <c r="D28" i="17"/>
  <c r="J17" i="30" s="1"/>
  <c r="F16" i="6"/>
  <c r="C4" i="62" s="1"/>
  <c r="C21" i="62"/>
  <c r="D34" i="19"/>
  <c r="C22" i="62"/>
  <c r="D50" i="6"/>
  <c r="D52" i="6" s="1"/>
  <c r="C19" i="62" s="1"/>
  <c r="F37" i="6"/>
  <c r="F25" i="6"/>
  <c r="C5" i="62" s="1"/>
  <c r="F7" i="6"/>
  <c r="C3" i="62" s="1"/>
  <c r="F35" i="6"/>
  <c r="F21" i="6"/>
  <c r="C6" i="62" s="1"/>
  <c r="F30" i="6"/>
  <c r="C7" i="62" s="1"/>
  <c r="D3" i="81"/>
  <c r="C17" i="119"/>
  <c r="D16" i="119"/>
  <c r="E16" i="119" s="1"/>
  <c r="G15" i="119"/>
  <c r="I15" i="119" s="1"/>
  <c r="J15" i="119" s="1"/>
  <c r="H16" i="119" s="1"/>
  <c r="E19" i="21"/>
  <c r="E20" i="21" s="1"/>
  <c r="E25" i="21" s="1"/>
  <c r="D39" i="17"/>
  <c r="I16" i="30" s="1"/>
  <c r="H4" i="81"/>
  <c r="D4" i="81"/>
  <c r="D36" i="21"/>
  <c r="E36" i="21" s="1"/>
  <c r="F36" i="21" s="1"/>
  <c r="G36" i="21" s="1"/>
  <c r="H36" i="21" s="1"/>
  <c r="D30" i="15"/>
  <c r="D83" i="62"/>
  <c r="D84" i="62" s="1"/>
  <c r="D85" i="62" s="1"/>
  <c r="D86" i="62" s="1"/>
  <c r="D87" i="62" s="1"/>
  <c r="D88" i="62" s="1"/>
  <c r="D89" i="62" s="1"/>
  <c r="D90" i="62" s="1"/>
  <c r="D91" i="62" s="1"/>
  <c r="D92" i="62" s="1"/>
  <c r="D93" i="62" s="1"/>
  <c r="D94" i="62" s="1"/>
  <c r="D95" i="62" s="1"/>
  <c r="D96" i="62" s="1"/>
  <c r="D97" i="62" s="1"/>
  <c r="D98" i="62" s="1"/>
  <c r="D99" i="62" s="1"/>
  <c r="D100" i="62" s="1"/>
  <c r="D101" i="62" s="1"/>
  <c r="D102" i="62" s="1"/>
  <c r="D103" i="62" s="1"/>
  <c r="D104" i="62" s="1"/>
  <c r="D105" i="62" s="1"/>
  <c r="D106" i="62" s="1"/>
  <c r="D107" i="62" s="1"/>
  <c r="D108" i="62" s="1"/>
  <c r="D109" i="62" s="1"/>
  <c r="D110" i="62" s="1"/>
  <c r="D111" i="62" s="1"/>
  <c r="D112" i="62" s="1"/>
  <c r="D21" i="15"/>
  <c r="D30" i="19"/>
  <c r="D15" i="53"/>
  <c r="D18" i="53" s="1"/>
  <c r="D22" i="103"/>
  <c r="H20" i="30"/>
  <c r="H22" i="30" s="1"/>
  <c r="D27" i="25"/>
  <c r="H10" i="30"/>
  <c r="E21" i="107"/>
  <c r="E23" i="107"/>
  <c r="G11" i="21"/>
  <c r="E188" i="112"/>
  <c r="E198" i="112" s="1"/>
  <c r="G188" i="112"/>
  <c r="F198" i="112"/>
  <c r="G198" i="112" s="1"/>
  <c r="H24" i="21"/>
  <c r="F3" i="81"/>
  <c r="F7" i="30"/>
  <c r="G19" i="21"/>
  <c r="D24" i="53" l="1"/>
  <c r="K24" i="30" s="1"/>
  <c r="D22" i="53"/>
  <c r="J24" i="30" s="1"/>
  <c r="E26" i="107"/>
  <c r="I10" i="30" s="1"/>
  <c r="E29" i="107"/>
  <c r="K10" i="30" s="1"/>
  <c r="E27" i="107"/>
  <c r="J10" i="30" s="1"/>
  <c r="F28" i="103"/>
  <c r="I6" i="30" s="1"/>
  <c r="F31" i="103"/>
  <c r="K6" i="30" s="1"/>
  <c r="F29" i="103"/>
  <c r="J6" i="30" s="1"/>
  <c r="D35" i="21"/>
  <c r="E35" i="21" s="1"/>
  <c r="F35" i="21" s="1"/>
  <c r="G35" i="21" s="1"/>
  <c r="H35" i="21" s="1"/>
  <c r="F23" i="107"/>
  <c r="F21" i="107"/>
  <c r="H11" i="30"/>
  <c r="C40" i="62"/>
  <c r="D55" i="7"/>
  <c r="D19" i="7" s="1"/>
  <c r="E19" i="7"/>
  <c r="C42" i="62" s="1"/>
  <c r="F55" i="7"/>
  <c r="F19" i="7" s="1"/>
  <c r="K17" i="30"/>
  <c r="G16" i="119"/>
  <c r="I16" i="119" s="1"/>
  <c r="J16" i="119" s="1"/>
  <c r="H17" i="119" s="1"/>
  <c r="D17" i="119"/>
  <c r="E17" i="119" s="1"/>
  <c r="C18" i="119"/>
  <c r="D37" i="21"/>
  <c r="E37" i="21" s="1"/>
  <c r="F37" i="21" s="1"/>
  <c r="G37" i="21" s="1"/>
  <c r="H37" i="21" s="1"/>
  <c r="D21" i="53"/>
  <c r="I24" i="30" s="1"/>
  <c r="C83" i="62"/>
  <c r="E83" i="62" s="1"/>
  <c r="F83" i="62" s="1"/>
  <c r="C84" i="62" s="1"/>
  <c r="E84" i="62" s="1"/>
  <c r="F84" i="62" s="1"/>
  <c r="C85" i="62" s="1"/>
  <c r="E85" i="62" s="1"/>
  <c r="F85" i="62" s="1"/>
  <c r="C86" i="62" s="1"/>
  <c r="E86" i="62" s="1"/>
  <c r="F86" i="62" s="1"/>
  <c r="C87" i="62" s="1"/>
  <c r="E87" i="62" s="1"/>
  <c r="F87" i="62" s="1"/>
  <c r="C88" i="62" s="1"/>
  <c r="E88" i="62" s="1"/>
  <c r="F88" i="62" s="1"/>
  <c r="C89" i="62" s="1"/>
  <c r="E89" i="62" s="1"/>
  <c r="F89" i="62" s="1"/>
  <c r="C90" i="62" s="1"/>
  <c r="E90" i="62" s="1"/>
  <c r="F90" i="62" s="1"/>
  <c r="C91" i="62" s="1"/>
  <c r="E91" i="62" s="1"/>
  <c r="F91" i="62" s="1"/>
  <c r="C92" i="62" s="1"/>
  <c r="E92" i="62" s="1"/>
  <c r="F92" i="62" s="1"/>
  <c r="C93" i="62" s="1"/>
  <c r="E93" i="62" s="1"/>
  <c r="F93" i="62" s="1"/>
  <c r="C94" i="62" s="1"/>
  <c r="E94" i="62" s="1"/>
  <c r="F94" i="62" s="1"/>
  <c r="C95" i="62" s="1"/>
  <c r="E95" i="62" s="1"/>
  <c r="F95" i="62" s="1"/>
  <c r="C96" i="62" s="1"/>
  <c r="E96" i="62" s="1"/>
  <c r="F96" i="62" s="1"/>
  <c r="C97" i="62" s="1"/>
  <c r="E97" i="62" s="1"/>
  <c r="F97" i="62" s="1"/>
  <c r="C98" i="62" s="1"/>
  <c r="E98" i="62" s="1"/>
  <c r="F98" i="62" s="1"/>
  <c r="C99" i="62" s="1"/>
  <c r="E99" i="62" s="1"/>
  <c r="F99" i="62" s="1"/>
  <c r="C100" i="62" s="1"/>
  <c r="E100" i="62" s="1"/>
  <c r="F100" i="62" s="1"/>
  <c r="C101" i="62" s="1"/>
  <c r="E101" i="62" s="1"/>
  <c r="F101" i="62" s="1"/>
  <c r="C102" i="62" s="1"/>
  <c r="E102" i="62" s="1"/>
  <c r="F102" i="62" s="1"/>
  <c r="C103" i="62" s="1"/>
  <c r="E103" i="62" s="1"/>
  <c r="F103" i="62" s="1"/>
  <c r="C104" i="62" s="1"/>
  <c r="E104" i="62" s="1"/>
  <c r="F104" i="62" s="1"/>
  <c r="C105" i="62" s="1"/>
  <c r="E105" i="62" s="1"/>
  <c r="F105" i="62" s="1"/>
  <c r="C106" i="62" s="1"/>
  <c r="E106" i="62" s="1"/>
  <c r="F106" i="62" s="1"/>
  <c r="C107" i="62" s="1"/>
  <c r="E107" i="62" s="1"/>
  <c r="F107" i="62" s="1"/>
  <c r="C108" i="62" s="1"/>
  <c r="E108" i="62" s="1"/>
  <c r="F108" i="62" s="1"/>
  <c r="C109" i="62" s="1"/>
  <c r="E109" i="62" s="1"/>
  <c r="F109" i="62" s="1"/>
  <c r="C110" i="62" s="1"/>
  <c r="E110" i="62" s="1"/>
  <c r="F110" i="62" s="1"/>
  <c r="C111" i="62" s="1"/>
  <c r="E111" i="62" s="1"/>
  <c r="F111" i="62" s="1"/>
  <c r="C112" i="62" s="1"/>
  <c r="E112" i="62" s="1"/>
  <c r="F112" i="62" s="1"/>
  <c r="F14" i="30"/>
  <c r="F9" i="81" s="1"/>
  <c r="D25" i="23"/>
  <c r="F19" i="21"/>
  <c r="F20" i="21" s="1"/>
  <c r="F25" i="21" s="1"/>
  <c r="G20" i="21"/>
  <c r="G25" i="21" s="1"/>
  <c r="H24" i="30"/>
  <c r="D16" i="53"/>
  <c r="H4" i="30"/>
  <c r="D23" i="103"/>
  <c r="D25" i="103"/>
  <c r="D36" i="19"/>
  <c r="C66" i="62"/>
  <c r="H11" i="21"/>
  <c r="H19" i="21"/>
  <c r="D31" i="21" l="1"/>
  <c r="E31" i="21" s="1"/>
  <c r="F31" i="21" s="1"/>
  <c r="G31" i="21" s="1"/>
  <c r="H31" i="21" s="1"/>
  <c r="F29" i="107"/>
  <c r="K11" i="30" s="1"/>
  <c r="F27" i="107"/>
  <c r="J11" i="30" s="1"/>
  <c r="D31" i="103"/>
  <c r="K4" i="30" s="1"/>
  <c r="D29" i="103"/>
  <c r="J4" i="30" s="1"/>
  <c r="F26" i="107"/>
  <c r="I11" i="30" s="1"/>
  <c r="D32" i="21"/>
  <c r="E32" i="21" s="1"/>
  <c r="F32" i="21" s="1"/>
  <c r="G32" i="21" s="1"/>
  <c r="H32" i="21" s="1"/>
  <c r="D27" i="23"/>
  <c r="D29" i="23" s="1"/>
  <c r="C19" i="119"/>
  <c r="D18" i="119"/>
  <c r="E18" i="119" s="1"/>
  <c r="G17" i="119"/>
  <c r="I17" i="119" s="1"/>
  <c r="J17" i="119" s="1"/>
  <c r="H18" i="119" s="1"/>
  <c r="D28" i="103"/>
  <c r="I4" i="30" s="1"/>
  <c r="H20" i="21"/>
  <c r="H25" i="21" s="1"/>
  <c r="D33" i="21" l="1"/>
  <c r="G18" i="119"/>
  <c r="I18" i="119" s="1"/>
  <c r="J18" i="119" s="1"/>
  <c r="H19" i="119" s="1"/>
  <c r="D19" i="119"/>
  <c r="E19" i="119" s="1"/>
  <c r="C20" i="119"/>
  <c r="D20" i="119" l="1"/>
  <c r="E20" i="119" s="1"/>
  <c r="C21" i="119"/>
  <c r="G19" i="119"/>
  <c r="I19" i="119" s="1"/>
  <c r="J19" i="119" s="1"/>
  <c r="H20" i="119" s="1"/>
  <c r="C22" i="119" l="1"/>
  <c r="D21" i="119"/>
  <c r="E21" i="119" s="1"/>
  <c r="G20" i="119"/>
  <c r="I20" i="119" s="1"/>
  <c r="J20" i="119" s="1"/>
  <c r="H21" i="119" s="1"/>
  <c r="G21" i="119" l="1"/>
  <c r="I21" i="119" s="1"/>
  <c r="J21" i="119" s="1"/>
  <c r="H22" i="119" s="1"/>
  <c r="D22" i="119"/>
  <c r="E22" i="119" s="1"/>
  <c r="C23" i="119"/>
  <c r="D20" i="107"/>
  <c r="D23" i="119" l="1"/>
  <c r="E23" i="119" s="1"/>
  <c r="C24" i="119"/>
  <c r="G22" i="119"/>
  <c r="I22" i="119" s="1"/>
  <c r="J22" i="119" s="1"/>
  <c r="H23" i="119" s="1"/>
  <c r="D23" i="107"/>
  <c r="H9" i="30"/>
  <c r="H12" i="30" s="1"/>
  <c r="D21" i="107"/>
  <c r="D29" i="107" l="1"/>
  <c r="K9" i="30" s="1"/>
  <c r="D27" i="107"/>
  <c r="J9" i="30" s="1"/>
  <c r="J12" i="30" s="1"/>
  <c r="D26" i="107"/>
  <c r="I9" i="30" s="1"/>
  <c r="I12" i="30" s="1"/>
  <c r="D24" i="119"/>
  <c r="E24" i="119" s="1"/>
  <c r="C25" i="119"/>
  <c r="G23" i="119"/>
  <c r="I23" i="119" s="1"/>
  <c r="J23" i="119" s="1"/>
  <c r="H24" i="119" s="1"/>
  <c r="D25" i="119" l="1"/>
  <c r="E25" i="119" s="1"/>
  <c r="C26" i="119"/>
  <c r="G24" i="119"/>
  <c r="I24" i="119" s="1"/>
  <c r="J24" i="119" s="1"/>
  <c r="H25" i="119" s="1"/>
  <c r="K12" i="30"/>
  <c r="C27" i="119" l="1"/>
  <c r="D26" i="119"/>
  <c r="E26" i="119" s="1"/>
  <c r="G25" i="119"/>
  <c r="I25" i="119" s="1"/>
  <c r="J25" i="119" s="1"/>
  <c r="H26" i="119" s="1"/>
  <c r="G26" i="119" l="1"/>
  <c r="I26" i="119" s="1"/>
  <c r="J26" i="119" s="1"/>
  <c r="H27" i="119" s="1"/>
  <c r="C28" i="119"/>
  <c r="D27" i="119"/>
  <c r="E27" i="119" s="1"/>
  <c r="E22" i="103"/>
  <c r="G27" i="119" l="1"/>
  <c r="I27" i="119" s="1"/>
  <c r="J27" i="119" s="1"/>
  <c r="H28" i="119" s="1"/>
  <c r="D28" i="119"/>
  <c r="E28" i="119" s="1"/>
  <c r="C29" i="119"/>
  <c r="H5" i="30"/>
  <c r="H7" i="30" s="1"/>
  <c r="E25" i="103"/>
  <c r="E23" i="103"/>
  <c r="E28" i="103" l="1"/>
  <c r="I5" i="30" s="1"/>
  <c r="I7" i="30" s="1"/>
  <c r="E31" i="103"/>
  <c r="K5" i="30" s="1"/>
  <c r="E29" i="103"/>
  <c r="J5" i="30" s="1"/>
  <c r="J7" i="30" s="1"/>
  <c r="C30" i="119"/>
  <c r="D29" i="119"/>
  <c r="E29" i="119" s="1"/>
  <c r="G28" i="119"/>
  <c r="I28" i="119" s="1"/>
  <c r="J28" i="119" s="1"/>
  <c r="H29" i="119" s="1"/>
  <c r="D17" i="19"/>
  <c r="D31" i="19" s="1"/>
  <c r="G29" i="119" l="1"/>
  <c r="I29" i="119" s="1"/>
  <c r="J29" i="119" s="1"/>
  <c r="H30" i="119" s="1"/>
  <c r="D30" i="119"/>
  <c r="E30" i="119" s="1"/>
  <c r="C31" i="119"/>
  <c r="D37" i="19"/>
  <c r="C68" i="62" s="1"/>
  <c r="K7" i="30"/>
  <c r="C32" i="119" l="1"/>
  <c r="D31" i="119"/>
  <c r="E31" i="119" s="1"/>
  <c r="G30" i="119"/>
  <c r="I30" i="119" s="1"/>
  <c r="J30" i="119" s="1"/>
  <c r="H31" i="119" s="1"/>
  <c r="D32" i="119" l="1"/>
  <c r="E32" i="119" s="1"/>
  <c r="C33" i="119"/>
  <c r="G31" i="119"/>
  <c r="I31" i="119" s="1"/>
  <c r="J31" i="119" s="1"/>
  <c r="H32" i="119" s="1"/>
  <c r="D33" i="119" l="1"/>
  <c r="E33" i="119" s="1"/>
  <c r="C34" i="119"/>
  <c r="G32" i="119"/>
  <c r="I32" i="119" s="1"/>
  <c r="J32" i="119" s="1"/>
  <c r="H33" i="119" s="1"/>
  <c r="C35" i="119" l="1"/>
  <c r="D34" i="119"/>
  <c r="E34" i="119" s="1"/>
  <c r="G33" i="119"/>
  <c r="I33" i="119" s="1"/>
  <c r="J33" i="119" s="1"/>
  <c r="H34" i="119" s="1"/>
  <c r="G34" i="119" l="1"/>
  <c r="I34" i="119" s="1"/>
  <c r="J34" i="119" s="1"/>
  <c r="H35" i="119" s="1"/>
  <c r="D35" i="119"/>
  <c r="E35" i="119" s="1"/>
  <c r="C36" i="119"/>
  <c r="D36" i="119" l="1"/>
  <c r="E36" i="119" s="1"/>
  <c r="C37" i="119"/>
  <c r="G35" i="119"/>
  <c r="I35" i="119" s="1"/>
  <c r="J35" i="119" s="1"/>
  <c r="H36" i="119" s="1"/>
  <c r="D37" i="119" l="1"/>
  <c r="E37" i="119" s="1"/>
  <c r="C38" i="119"/>
  <c r="G36" i="119"/>
  <c r="I36" i="119" s="1"/>
  <c r="J36" i="119" s="1"/>
  <c r="H37" i="119" s="1"/>
  <c r="C39" i="119" l="1"/>
  <c r="D38" i="119"/>
  <c r="E38" i="119" s="1"/>
  <c r="G37" i="119"/>
  <c r="I37" i="119" s="1"/>
  <c r="J37" i="119" s="1"/>
  <c r="H38" i="119" s="1"/>
  <c r="G38" i="119" l="1"/>
  <c r="I38" i="119" s="1"/>
  <c r="J38" i="119" s="1"/>
  <c r="H39" i="119" s="1"/>
  <c r="C40" i="119"/>
  <c r="D39" i="119"/>
  <c r="E39" i="119" s="1"/>
  <c r="G39" i="119" l="1"/>
  <c r="I39" i="119" s="1"/>
  <c r="J39" i="119" s="1"/>
  <c r="H40" i="119" s="1"/>
  <c r="D40" i="119"/>
  <c r="E40" i="119" s="1"/>
  <c r="C41" i="119"/>
  <c r="J40" i="119" l="1"/>
  <c r="H41" i="119" s="1"/>
  <c r="G40" i="119"/>
  <c r="I40" i="119" s="1"/>
  <c r="C42" i="119"/>
  <c r="D41" i="119"/>
  <c r="E41" i="119" s="1"/>
  <c r="J41" i="119" l="1"/>
  <c r="H42" i="119" s="1"/>
  <c r="G41" i="119"/>
  <c r="I41" i="119" s="1"/>
  <c r="C43" i="119"/>
  <c r="D42" i="119"/>
  <c r="E42" i="119" s="1"/>
  <c r="G42" i="119" l="1"/>
  <c r="I42" i="119" s="1"/>
  <c r="J42" i="119" s="1"/>
  <c r="H43" i="119" s="1"/>
  <c r="D43" i="119"/>
  <c r="E43" i="119" s="1"/>
  <c r="C44" i="119"/>
  <c r="J43" i="119" l="1"/>
  <c r="H44" i="119" s="1"/>
  <c r="D44" i="119"/>
  <c r="E44" i="119" s="1"/>
  <c r="C45" i="119"/>
  <c r="G43" i="119"/>
  <c r="I43" i="119" s="1"/>
  <c r="J44" i="119" l="1"/>
  <c r="H45" i="119" s="1"/>
  <c r="C46" i="119"/>
  <c r="D45" i="119"/>
  <c r="E45" i="119" s="1"/>
  <c r="G44" i="119"/>
  <c r="I44" i="119" s="1"/>
  <c r="G45" i="119" l="1"/>
  <c r="I45" i="119" s="1"/>
  <c r="J45" i="119" s="1"/>
  <c r="H46" i="119" s="1"/>
  <c r="D46" i="119"/>
  <c r="E46" i="119" s="1"/>
  <c r="C47" i="119"/>
  <c r="D47" i="119" l="1"/>
  <c r="E47" i="119" s="1"/>
  <c r="C48" i="119"/>
  <c r="G46" i="119"/>
  <c r="I46" i="119" s="1"/>
  <c r="J46" i="119" s="1"/>
  <c r="H47" i="119" s="1"/>
  <c r="J47" i="119" l="1"/>
  <c r="H48" i="119" s="1"/>
  <c r="D48" i="119"/>
  <c r="E48" i="119" s="1"/>
  <c r="C49" i="119"/>
  <c r="G47" i="119"/>
  <c r="I47" i="119" s="1"/>
  <c r="C50" i="119" l="1"/>
  <c r="D49" i="119"/>
  <c r="E49" i="119" s="1"/>
  <c r="G48" i="119"/>
  <c r="I48" i="119" s="1"/>
  <c r="J48" i="119" s="1"/>
  <c r="H49" i="119" s="1"/>
  <c r="G49" i="119" l="1"/>
  <c r="I49" i="119" s="1"/>
  <c r="J49" i="119" s="1"/>
  <c r="H50" i="119" s="1"/>
  <c r="C51" i="119"/>
  <c r="D50" i="119"/>
  <c r="E50" i="119" s="1"/>
  <c r="G50" i="119" l="1"/>
  <c r="I50" i="119" s="1"/>
  <c r="J50" i="119" s="1"/>
  <c r="H51" i="119" s="1"/>
  <c r="D51" i="119"/>
  <c r="E51" i="119" s="1"/>
  <c r="C52" i="119"/>
  <c r="J51" i="119" l="1"/>
  <c r="H52" i="119" s="1"/>
  <c r="G51" i="119"/>
  <c r="I51" i="119" s="1"/>
  <c r="C53" i="119"/>
  <c r="D52" i="119"/>
  <c r="E52" i="119" s="1"/>
  <c r="J52" i="119" l="1"/>
  <c r="H53" i="119" s="1"/>
  <c r="G52" i="119"/>
  <c r="I52" i="119" s="1"/>
  <c r="C54" i="119"/>
  <c r="D53" i="119"/>
  <c r="E53" i="119" s="1"/>
  <c r="J53" i="119" l="1"/>
  <c r="H54" i="119" s="1"/>
  <c r="D54" i="119"/>
  <c r="E54" i="119" s="1"/>
  <c r="C55" i="119"/>
  <c r="G53" i="119"/>
  <c r="I53" i="119" s="1"/>
  <c r="G54" i="119" l="1"/>
  <c r="I54" i="119" s="1"/>
  <c r="J54" i="119" s="1"/>
  <c r="H55" i="119" s="1"/>
  <c r="C56" i="119"/>
  <c r="D55" i="119"/>
  <c r="E55" i="119" s="1"/>
  <c r="J55" i="119" l="1"/>
  <c r="H56" i="119" s="1"/>
  <c r="G55" i="119"/>
  <c r="I55" i="119" s="1"/>
  <c r="D56" i="119"/>
  <c r="F6" i="119" l="1"/>
  <c r="G6" i="119" s="1"/>
  <c r="E56" i="119"/>
  <c r="G56" i="119" l="1"/>
  <c r="I56" i="119" s="1"/>
  <c r="J56" i="119" s="1"/>
  <c r="J10" i="119" s="1"/>
  <c r="D35" i="15" s="1"/>
  <c r="H14" i="30" l="1"/>
  <c r="D38" i="15"/>
  <c r="D36" i="15"/>
  <c r="D41" i="15" l="1"/>
  <c r="I14" i="30" s="1"/>
  <c r="I25" i="30" s="1"/>
  <c r="D44" i="15"/>
  <c r="K14" i="30" s="1"/>
  <c r="K25" i="30" s="1"/>
  <c r="D42" i="15"/>
  <c r="J14" i="30" s="1"/>
  <c r="J25" i="30" s="1"/>
  <c r="D34" i="21" l="1"/>
  <c r="E34" i="21" s="1"/>
  <c r="F34" i="21" s="1"/>
  <c r="G34" i="21" s="1"/>
  <c r="H34" i="21" s="1"/>
  <c r="D38" i="21"/>
  <c r="D43" i="21" l="1"/>
  <c r="D44" i="21" s="1"/>
  <c r="E38" i="21"/>
  <c r="E43" i="21" l="1"/>
  <c r="E44" i="21" s="1"/>
  <c r="F38" i="21"/>
  <c r="F43" i="21" l="1"/>
  <c r="F44" i="21" s="1"/>
  <c r="H38" i="21"/>
  <c r="H43" i="21" s="1"/>
  <c r="G38" i="21"/>
  <c r="G43" i="21" l="1"/>
  <c r="G44" i="21" s="1"/>
  <c r="H44" i="2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F13" authorId="0" shapeId="0" xr:uid="{00000000-0006-0000-2300-000001000000}">
      <text>
        <r>
          <rPr>
            <b/>
            <sz val="12"/>
            <color rgb="FF000000"/>
            <rFont val="Calibri"/>
            <family val="2"/>
          </rPr>
          <t>For Employee's contribution to VPF</t>
        </r>
        <r>
          <rPr>
            <sz val="10"/>
            <color rgb="FF000000"/>
            <rFont val="Calibri"/>
            <family val="2"/>
          </rPr>
          <t xml:space="preserve">
</t>
        </r>
        <r>
          <rPr>
            <sz val="10"/>
            <color rgb="FF000000"/>
            <rFont val="Calibri"/>
            <family val="2"/>
          </rPr>
          <t xml:space="preserve">
</t>
        </r>
        <r>
          <rPr>
            <sz val="10"/>
            <color rgb="FF000000"/>
            <rFont val="Calibri"/>
            <family val="2"/>
          </rPr>
          <t xml:space="preserve">If a person has opted for Voluntary Provident Fund (VPF) then enter the Annual amount contributed by him </t>
        </r>
      </text>
    </comment>
    <comment ref="G13" authorId="0" shapeId="0" xr:uid="{00000000-0006-0000-2300-000002000000}">
      <text>
        <r>
          <rPr>
            <sz val="9"/>
            <color indexed="81"/>
            <rFont val="Tahoma"/>
            <family val="2"/>
          </rPr>
          <t>Employer's Contribution to EPF = Employee's contribution - Employee Pension Scheme (1,250) - EDLI Contribution (75)</t>
        </r>
      </text>
    </comment>
  </commentList>
</comments>
</file>

<file path=xl/sharedStrings.xml><?xml version="1.0" encoding="utf-8"?>
<sst xmlns="http://schemas.openxmlformats.org/spreadsheetml/2006/main" count="1600" uniqueCount="930">
  <si>
    <t>Husband</t>
  </si>
  <si>
    <t>Wife</t>
  </si>
  <si>
    <t>Child-1</t>
  </si>
  <si>
    <t>Child-2</t>
  </si>
  <si>
    <t>Mother</t>
  </si>
  <si>
    <t>Father</t>
  </si>
  <si>
    <t>Particulars</t>
  </si>
  <si>
    <t>Name</t>
  </si>
  <si>
    <t>Date of Birth</t>
  </si>
  <si>
    <t>Work Details</t>
  </si>
  <si>
    <t>Health History</t>
  </si>
  <si>
    <t>Financially Dependent</t>
  </si>
  <si>
    <t>Current Age</t>
  </si>
  <si>
    <t>Retirement Age</t>
  </si>
  <si>
    <t>Total</t>
  </si>
  <si>
    <t>Liquid</t>
  </si>
  <si>
    <t>Debt</t>
  </si>
  <si>
    <t>Equity</t>
  </si>
  <si>
    <t>Gold</t>
  </si>
  <si>
    <t>Real Estate</t>
  </si>
  <si>
    <t>Networth Statement</t>
  </si>
  <si>
    <t>Amount</t>
  </si>
  <si>
    <t>Remarks</t>
  </si>
  <si>
    <t>Personal Assets</t>
  </si>
  <si>
    <t>Residential Property</t>
  </si>
  <si>
    <t>Vehicle</t>
  </si>
  <si>
    <t>Jewellery</t>
  </si>
  <si>
    <t>Investment Assets</t>
  </si>
  <si>
    <t>Savings Bank/Cash in Hand</t>
  </si>
  <si>
    <t>Receivables</t>
  </si>
  <si>
    <t>Total Liquid Assets</t>
  </si>
  <si>
    <t>Fixed Deposits</t>
  </si>
  <si>
    <t>PPF (Public Provident Fund)</t>
  </si>
  <si>
    <t>Debt Mutual Funds</t>
  </si>
  <si>
    <t>Bonds/Debentures/CDs</t>
  </si>
  <si>
    <t>Total Debt Assets</t>
  </si>
  <si>
    <t>Direct Equity</t>
  </si>
  <si>
    <t>Equity Mutual Funds</t>
  </si>
  <si>
    <t>Total Equity Assets</t>
  </si>
  <si>
    <t>Home Loan</t>
  </si>
  <si>
    <t>Vehicle Loan</t>
  </si>
  <si>
    <t>Monthly</t>
  </si>
  <si>
    <t>Annual</t>
  </si>
  <si>
    <t>Rental Income</t>
  </si>
  <si>
    <t>Investment Income</t>
  </si>
  <si>
    <t>Household Expenses</t>
  </si>
  <si>
    <t>Medicines / Doctor / Healthcare</t>
  </si>
  <si>
    <t>Dining / Movies / Sports</t>
  </si>
  <si>
    <t>Lifestyle Expenses</t>
  </si>
  <si>
    <t>Contribution to Parents, Siblings etc</t>
  </si>
  <si>
    <t>Pure Insurance Premiums</t>
  </si>
  <si>
    <t>Life Insurance</t>
  </si>
  <si>
    <t>Motor Insurance</t>
  </si>
  <si>
    <t>Loan Servicing</t>
  </si>
  <si>
    <t>Vehicle Loan EMIs</t>
  </si>
  <si>
    <t>Home Loan EMIs</t>
  </si>
  <si>
    <t>Regular Investments</t>
  </si>
  <si>
    <t>Mutual Fund SIPs</t>
  </si>
  <si>
    <t>Insurance Premiums (Investments)</t>
  </si>
  <si>
    <t>Outflows</t>
  </si>
  <si>
    <t>Savings (Inflows-Outflows)</t>
  </si>
  <si>
    <t>Children's Future</t>
  </si>
  <si>
    <t>Goal Age</t>
  </si>
  <si>
    <t>Goals</t>
  </si>
  <si>
    <t>Goal Year</t>
  </si>
  <si>
    <t>Remaining Years for Goal</t>
  </si>
  <si>
    <t>Expected Inflation of Expenses</t>
  </si>
  <si>
    <t>Current Assets Utilized</t>
  </si>
  <si>
    <t>Utilization of Current Assets</t>
  </si>
  <si>
    <t>Monthly Investments Required</t>
  </si>
  <si>
    <t>Total Monthly Expenses</t>
  </si>
  <si>
    <t>Total Annual Expenses</t>
  </si>
  <si>
    <t>Inflation</t>
  </si>
  <si>
    <t>No. of Years for Retirement</t>
  </si>
  <si>
    <t>Inflation during Retirement Years</t>
  </si>
  <si>
    <t>Gratuity</t>
  </si>
  <si>
    <t>Total Current Assets Utilized</t>
  </si>
  <si>
    <t>Fresh Investments Required</t>
  </si>
  <si>
    <t>Deficit (Corpus Required-Assets Utilized)</t>
  </si>
  <si>
    <t>Expected Investment Returns</t>
  </si>
  <si>
    <t>Lumpsum Funding Required (If Available)</t>
  </si>
  <si>
    <t>House Purchase</t>
  </si>
  <si>
    <t>Number of Years for Goal</t>
  </si>
  <si>
    <t>Funding of Goal</t>
  </si>
  <si>
    <t>Home Loan Amount</t>
  </si>
  <si>
    <t>Mutual Funds</t>
  </si>
  <si>
    <t>Down-Payment</t>
  </si>
  <si>
    <t>Down-Payment Amount</t>
  </si>
  <si>
    <t>Home Loan Funding</t>
  </si>
  <si>
    <t>Home Loan Rate</t>
  </si>
  <si>
    <t>Home Loan Tenure (in Years)</t>
  </si>
  <si>
    <t>Home Loan EMI</t>
  </si>
  <si>
    <t>Utilization of Current Assets for Down-payment</t>
  </si>
  <si>
    <t>Fresh Investments Required for Down-payment</t>
  </si>
  <si>
    <t>Contribution to Dependents</t>
  </si>
  <si>
    <t>Total Expenses</t>
  </si>
  <si>
    <t>Present Value of Future Earnings by Spouse</t>
  </si>
  <si>
    <t>Age Schedule</t>
  </si>
  <si>
    <t>Loan EMIs</t>
  </si>
  <si>
    <t>Total Inflows</t>
  </si>
  <si>
    <t>Current Regular Investments</t>
  </si>
  <si>
    <t>Retirement Funding</t>
  </si>
  <si>
    <t>Cumulative Surplus</t>
  </si>
  <si>
    <t>Children's Schooling/College</t>
  </si>
  <si>
    <t>Contingency Funding</t>
  </si>
  <si>
    <t>Future Value of Goal</t>
  </si>
  <si>
    <t xml:space="preserve">Present Value of Goal </t>
  </si>
  <si>
    <t>Current Monthly Expenses</t>
  </si>
  <si>
    <t>Contingency Funds</t>
  </si>
  <si>
    <t>Fresh Savings Required</t>
  </si>
  <si>
    <t>Deficit (Funds Required-Assets Utilized)</t>
  </si>
  <si>
    <t>No. of Months in Savings Period</t>
  </si>
  <si>
    <t>Monthly Savings Required</t>
  </si>
  <si>
    <t>Car Purchase</t>
  </si>
  <si>
    <t>Vehicle Loan Amount</t>
  </si>
  <si>
    <t>Ideal Percentage of EMI to Monthly Income</t>
  </si>
  <si>
    <t>Vehicle Loan Rate</t>
  </si>
  <si>
    <t>Vehicle Loan Tenure (in Years)</t>
  </si>
  <si>
    <t>Ideal Home Loan EMI Limit</t>
  </si>
  <si>
    <t>Current Life Insurance Policies</t>
  </si>
  <si>
    <t>Sr. No.</t>
  </si>
  <si>
    <t>Policy Name</t>
  </si>
  <si>
    <t>Life Cover</t>
  </si>
  <si>
    <t>Surrender Value</t>
  </si>
  <si>
    <t>Maturity Value</t>
  </si>
  <si>
    <t>Returns</t>
  </si>
  <si>
    <t>Recommendation</t>
  </si>
  <si>
    <t>Premium (pa)</t>
  </si>
  <si>
    <t>Retirement Corpus</t>
  </si>
  <si>
    <t>Present Value</t>
  </si>
  <si>
    <t>Future Value</t>
  </si>
  <si>
    <t>Others</t>
  </si>
  <si>
    <t>One Year Action Plan</t>
  </si>
  <si>
    <t>Personal Details</t>
  </si>
  <si>
    <t>Homemaker</t>
  </si>
  <si>
    <t>Mobile No.</t>
  </si>
  <si>
    <t>NA</t>
  </si>
  <si>
    <t>Private Salaried</t>
  </si>
  <si>
    <t xml:space="preserve">Communication Details </t>
  </si>
  <si>
    <t>Email ID</t>
  </si>
  <si>
    <t>Goal</t>
  </si>
  <si>
    <t>Current Value</t>
  </si>
  <si>
    <t>No. of Years</t>
  </si>
  <si>
    <t>Time Range</t>
  </si>
  <si>
    <t>Downpayment</t>
  </si>
  <si>
    <t xml:space="preserve">Loan Funding </t>
  </si>
  <si>
    <t>Retirement Planning</t>
  </si>
  <si>
    <t>Other Goals</t>
  </si>
  <si>
    <t>Timeframe</t>
  </si>
  <si>
    <t>Home Renovation</t>
  </si>
  <si>
    <t>International Vacation</t>
  </si>
  <si>
    <t>Child-birth Expenses</t>
  </si>
  <si>
    <t>% of Income</t>
  </si>
  <si>
    <t>Total Income</t>
  </si>
  <si>
    <t>Annual Incomes</t>
  </si>
  <si>
    <t>Travel &amp; Annual Vacations</t>
  </si>
  <si>
    <t>Liabilities</t>
  </si>
  <si>
    <t>Interest Rate</t>
  </si>
  <si>
    <t>Personal Loan</t>
  </si>
  <si>
    <t>Personal Loan EMIs</t>
  </si>
  <si>
    <t>Annual Premium</t>
  </si>
  <si>
    <t>Type</t>
  </si>
  <si>
    <t>Government</t>
  </si>
  <si>
    <t>Professional</t>
  </si>
  <si>
    <t>Retired</t>
  </si>
  <si>
    <t>Current Status</t>
  </si>
  <si>
    <t>Current Annual Expenses</t>
  </si>
  <si>
    <t>Inflation Rate</t>
  </si>
  <si>
    <t>Remaining Life of Spouse</t>
  </si>
  <si>
    <t>Net Tax on Investment Income</t>
  </si>
  <si>
    <t>Income (Husband)</t>
  </si>
  <si>
    <t>Income (Wife)</t>
  </si>
  <si>
    <t>Data Gathering Form</t>
  </si>
  <si>
    <t>Mention NA (Not Applicable) for questions that do not relate to your circumstances.</t>
  </si>
  <si>
    <t>Confidentiality of Data &amp; Documents</t>
  </si>
  <si>
    <t>Client Name</t>
  </si>
  <si>
    <t>Place</t>
  </si>
  <si>
    <t>Date</t>
  </si>
  <si>
    <t>Client Code</t>
  </si>
  <si>
    <t>Family Details</t>
  </si>
  <si>
    <t>Questions</t>
  </si>
  <si>
    <t>Yes/No</t>
  </si>
  <si>
    <t>Have enough experience to understand the importance of diversification.</t>
  </si>
  <si>
    <t xml:space="preserve">I am comfortable with this trade off to beat inflation. </t>
  </si>
  <si>
    <t xml:space="preserve">Inflation may erode my savings but I have no tolerance for loss. </t>
  </si>
  <si>
    <t xml:space="preserve">Move the entire investment to cash </t>
  </si>
  <si>
    <t xml:space="preserve">Move some of the investment to cash </t>
  </si>
  <si>
    <t xml:space="preserve">A blue chip portfolio which pays regular dividends </t>
  </si>
  <si>
    <t xml:space="preserve">I am not interested in shares </t>
  </si>
  <si>
    <t>Very little understanding or interest.</t>
  </si>
  <si>
    <t>Section</t>
  </si>
  <si>
    <t>Page No.</t>
  </si>
  <si>
    <t>Executive Summary</t>
  </si>
  <si>
    <t>Client Goals &amp; Objectives</t>
  </si>
  <si>
    <t>Life Cashflows</t>
  </si>
  <si>
    <t>A portfolio of shares whose value could rise or fall dramatically</t>
  </si>
  <si>
    <t>Mutual Fund Portfolio Statements</t>
  </si>
  <si>
    <t>Document Name</t>
  </si>
  <si>
    <t>Clothes &amp; Accessories</t>
  </si>
  <si>
    <t>Client Signature</t>
  </si>
  <si>
    <t>Employment Benefits</t>
  </si>
  <si>
    <t>These recommendations are based on the information you have supplied. If any material information has been withheld or any inaccurate, these recommendations could prove to be inappropriate for you.</t>
  </si>
  <si>
    <t xml:space="preserve">Disclaimer            </t>
  </si>
  <si>
    <t>Disclosure</t>
  </si>
  <si>
    <t>Or Give a Value Range</t>
  </si>
  <si>
    <t>Understand all investment sectors &amp; know various factors influencing performance.</t>
  </si>
  <si>
    <t>Know that markets fluctuate &amp; different assets have different risk-return profile</t>
  </si>
  <si>
    <t>Current Mutual Funds</t>
  </si>
  <si>
    <t>Answer</t>
  </si>
  <si>
    <t>Mobile / Telephone / Internet</t>
  </si>
  <si>
    <t>Designation</t>
  </si>
  <si>
    <t xml:space="preserve">Company </t>
  </si>
  <si>
    <t>Thanking you once again</t>
  </si>
  <si>
    <t>Yours Sincerely</t>
  </si>
  <si>
    <t xml:space="preserve">        </t>
  </si>
  <si>
    <t>____________________</t>
  </si>
  <si>
    <t>Current Assets</t>
  </si>
  <si>
    <t>Loan Funding</t>
  </si>
  <si>
    <t>Fund Name</t>
  </si>
  <si>
    <t>Investment Date</t>
  </si>
  <si>
    <t>Script Name</t>
  </si>
  <si>
    <t>Instrument</t>
  </si>
  <si>
    <t>Maturity Date</t>
  </si>
  <si>
    <t>PPT</t>
  </si>
  <si>
    <t>Insured</t>
  </si>
  <si>
    <t>Health Insurance</t>
  </si>
  <si>
    <t>Critical Illness</t>
  </si>
  <si>
    <t>Personal Accident</t>
  </si>
  <si>
    <t>Householders Policy</t>
  </si>
  <si>
    <t>Total Premium</t>
  </si>
  <si>
    <t>Monthly Salary (Basic+DA)</t>
  </si>
  <si>
    <t>Increase in Salary</t>
  </si>
  <si>
    <t>EPF Balance</t>
  </si>
  <si>
    <t>Rate of Interest</t>
  </si>
  <si>
    <t>Value at Retirement</t>
  </si>
  <si>
    <t>Age</t>
  </si>
  <si>
    <t>Future Cost of Vacation</t>
  </si>
  <si>
    <t xml:space="preserve">Fresh Investments Required </t>
  </si>
  <si>
    <t>Home Loan Assurance</t>
  </si>
  <si>
    <t>4</t>
  </si>
  <si>
    <t>General</t>
  </si>
  <si>
    <t>Current General Insurance Policies</t>
  </si>
  <si>
    <t>Product Recommendations</t>
  </si>
  <si>
    <t>Corpus</t>
  </si>
  <si>
    <t>Balance</t>
  </si>
  <si>
    <t>Total Investment Assets</t>
  </si>
  <si>
    <t>Real Estate Investments</t>
  </si>
  <si>
    <t>Regular Monthly Investments</t>
  </si>
  <si>
    <t>Benefits</t>
  </si>
  <si>
    <t xml:space="preserve">Give it some more time </t>
  </si>
  <si>
    <t>Asset Class</t>
  </si>
  <si>
    <t>S. No.</t>
  </si>
  <si>
    <t>Total Assets</t>
  </si>
  <si>
    <t>Children's Primary Education</t>
  </si>
  <si>
    <t>Balance Growth</t>
  </si>
  <si>
    <t>Vehicle Loan EMI</t>
  </si>
  <si>
    <t>Sum Insured</t>
  </si>
  <si>
    <t>Current Financials</t>
  </si>
  <si>
    <t>Future Goals</t>
  </si>
  <si>
    <t>Shopping, Gifts, Whitegoods, Gadgets</t>
  </si>
  <si>
    <t>NSC / POMIS / KVP / RDs etc</t>
  </si>
  <si>
    <t>Down Payment</t>
  </si>
  <si>
    <t>Traditional Insurance Policies SV</t>
  </si>
  <si>
    <t>Unit-linked Insurance Policies SV</t>
  </si>
  <si>
    <t>Priority (H/M/L)</t>
  </si>
  <si>
    <t>Start Date</t>
  </si>
  <si>
    <t>Life Insurance (Term)</t>
  </si>
  <si>
    <t>Conveyance, Fuel &amp; Maintenance</t>
  </si>
  <si>
    <t>Electricity / Water / Labour / AMCs</t>
  </si>
  <si>
    <t>Net Outflows</t>
  </si>
  <si>
    <t>Group Mediclaim</t>
  </si>
  <si>
    <t>Group Personal Accident</t>
  </si>
  <si>
    <t>No of Shares</t>
  </si>
  <si>
    <t>Recurring Deposits (RDs)</t>
  </si>
  <si>
    <t>A mixture of large cap &amp; mid cap shares</t>
  </si>
  <si>
    <t>Equity assets can counter the eroding effect of inflation but is risky in short-term.</t>
  </si>
  <si>
    <t>I am conscious of the risks inflation presents, but would prefer a middle ground.</t>
  </si>
  <si>
    <t xml:space="preserve">I don’t know what inflation is </t>
  </si>
  <si>
    <t>Children's Education &amp; Marriage</t>
  </si>
  <si>
    <t>Current On Road Price of the Car</t>
  </si>
  <si>
    <t>Current Cost of Goal</t>
  </si>
  <si>
    <t>Future Cost of Goal</t>
  </si>
  <si>
    <t>Equity Shares</t>
  </si>
  <si>
    <t>SA Balance</t>
  </si>
  <si>
    <t>Insurance Recommendations</t>
  </si>
  <si>
    <t>Total Premiums</t>
  </si>
  <si>
    <t>For</t>
  </si>
  <si>
    <t>Approx. Annual Premium</t>
  </si>
  <si>
    <t>Total Liabilities</t>
  </si>
  <si>
    <t>Networth</t>
  </si>
  <si>
    <t>Income</t>
  </si>
  <si>
    <t>Dependents Expenses</t>
  </si>
  <si>
    <t>Current Life Insurance Cover</t>
  </si>
  <si>
    <t>Current Assets providing cover</t>
  </si>
  <si>
    <t>Additional Life Insurance Requirement</t>
  </si>
  <si>
    <t>Details</t>
  </si>
  <si>
    <t>Contribution</t>
  </si>
  <si>
    <t>Select Answers</t>
  </si>
  <si>
    <t>Life Insurance Policies</t>
  </si>
  <si>
    <t>General Insurance Policies</t>
  </si>
  <si>
    <t>These recommendations are  subject to review at the time when you are actually taking actions as recommended because of changes in legal circumstances, economic conditions etc. If considerable time has elapsed since the date of this plan, you should not act on any specific recommendation without further consideration with the planner.</t>
  </si>
  <si>
    <t>Life Insurance Requirement</t>
  </si>
  <si>
    <t>Current Asset Allocation</t>
  </si>
  <si>
    <t>Goal Funding Map</t>
  </si>
  <si>
    <t>Normal</t>
  </si>
  <si>
    <t>No</t>
  </si>
  <si>
    <t>Yes</t>
  </si>
  <si>
    <t>Graduation</t>
  </si>
  <si>
    <t>Post Graduation</t>
  </si>
  <si>
    <t>Marriage</t>
  </si>
  <si>
    <t>High</t>
  </si>
  <si>
    <t>Medium</t>
  </si>
  <si>
    <t>a</t>
  </si>
  <si>
    <t>b</t>
  </si>
  <si>
    <t>c</t>
  </si>
  <si>
    <t>d</t>
  </si>
  <si>
    <t>Int Vacation</t>
  </si>
  <si>
    <t>Risk Return Assumption</t>
  </si>
  <si>
    <t>Dependent Expenses</t>
  </si>
  <si>
    <t>Investment Value</t>
  </si>
  <si>
    <t>Strictly Private &amp; Confidential</t>
  </si>
  <si>
    <t>Retirement</t>
  </si>
  <si>
    <t>Investment Returns on Retirement Corpus</t>
  </si>
  <si>
    <t>Contribution from Salary</t>
  </si>
  <si>
    <t>Total Fresh Investments</t>
  </si>
  <si>
    <t>Tax Adjusted Returns</t>
  </si>
  <si>
    <t>Retirement Corpus Utilization</t>
  </si>
  <si>
    <t>Annual Expenses</t>
  </si>
  <si>
    <t>Net Returns (Real Rate of Return)</t>
  </si>
  <si>
    <t xml:space="preserve"> </t>
  </si>
  <si>
    <t>Basic Salary + DA</t>
  </si>
  <si>
    <t>Business</t>
  </si>
  <si>
    <t>Sections of the Data Gathering Form</t>
  </si>
  <si>
    <t>Fill the form accurately and completely to the best of your knowledge.</t>
  </si>
  <si>
    <t>Present &amp; Provide photocopy of supporting documents wherever possible/required.</t>
  </si>
  <si>
    <t>Insurance Policies - Life Insurance, General Insurance</t>
  </si>
  <si>
    <t>Employment Benefits - EPF, Gratuity, Group Insurance etc</t>
  </si>
  <si>
    <t>Current Financial Well-being, Concerns &amp; Discipline</t>
  </si>
  <si>
    <t>Assumptions - Inflation, Income Growth, Returns, Loan Rates etc</t>
  </si>
  <si>
    <t>Client Details</t>
  </si>
  <si>
    <t>Partially</t>
  </si>
  <si>
    <t>Client Details - Personal, Family &amp; Communication Details</t>
  </si>
  <si>
    <t>Same</t>
  </si>
  <si>
    <t>Decrease</t>
  </si>
  <si>
    <t xml:space="preserve">Pure Insurance Policies </t>
  </si>
  <si>
    <t>*Kindly provide with photocopy of original Policy documents</t>
  </si>
  <si>
    <t>Group PA/CI</t>
  </si>
  <si>
    <t>Sub-total of Household Expenses</t>
  </si>
  <si>
    <t>Address</t>
  </si>
  <si>
    <t>Total Personal Assets</t>
  </si>
  <si>
    <t>Joint/Dependents</t>
  </si>
  <si>
    <t>ETFs/ Mutual Funds</t>
  </si>
  <si>
    <t>Total Gold Assets</t>
  </si>
  <si>
    <t>Apartment / House</t>
  </si>
  <si>
    <t>Real Estate Funds / REITs</t>
  </si>
  <si>
    <t>Education Loan</t>
  </si>
  <si>
    <t>Life Expectency</t>
  </si>
  <si>
    <t>Low</t>
  </si>
  <si>
    <t>*Kindly provide photocopy of Salary Structure if employed or Balance Sheet if in business</t>
  </si>
  <si>
    <t>Income Growth</t>
  </si>
  <si>
    <t>Loan Rates</t>
  </si>
  <si>
    <t>General Inflation</t>
  </si>
  <si>
    <t>Fixed Deposit Certificates</t>
  </si>
  <si>
    <t>Life Insurance Policy Statements</t>
  </si>
  <si>
    <t>General Insurance Policy Statements</t>
  </si>
  <si>
    <t>Residential Address</t>
  </si>
  <si>
    <t>Tax Bracket</t>
  </si>
  <si>
    <t>Maturity Year</t>
  </si>
  <si>
    <t>Maturity Amount</t>
  </si>
  <si>
    <t>Have you done any of the investment with particular Purpose or Goal in Mind</t>
  </si>
  <si>
    <t>Monthly Investments (Growing)</t>
  </si>
  <si>
    <t>Monthly Investments (Fixed)</t>
  </si>
  <si>
    <t>Gratuity Amount</t>
  </si>
  <si>
    <t>Sr. No</t>
  </si>
  <si>
    <t>Planner Comments/Observations</t>
  </si>
  <si>
    <t>Client Goal / Requirement</t>
  </si>
  <si>
    <t xml:space="preserve">Post Office Schemes (NSC, KVP, PPF, RDs etc) </t>
  </si>
  <si>
    <t>PF / Superannuation / Gratuity Statements</t>
  </si>
  <si>
    <t>Latest Salary Slip / Salary Structure / Company Policies</t>
  </si>
  <si>
    <t>Goals &amp; Dreams</t>
  </si>
  <si>
    <t xml:space="preserve">Goals which maybe relevant to HNI Clients </t>
  </si>
  <si>
    <t>Asset-Goal Mapping Sheet</t>
  </si>
  <si>
    <t>Gold Loan</t>
  </si>
  <si>
    <t>Savings</t>
  </si>
  <si>
    <t>General Insurance</t>
  </si>
  <si>
    <t>Premiums &amp; Advisory Fee</t>
  </si>
  <si>
    <t>Insurance Cashflows</t>
  </si>
  <si>
    <t>EMI Calculator</t>
  </si>
  <si>
    <t>Ongoing SIP Amount</t>
  </si>
  <si>
    <t>Guidelines for Client to fill the Data Gathering Form</t>
  </si>
  <si>
    <t>S.No.</t>
  </si>
  <si>
    <t>Involve your spouse in the process and mutually agree upon the data provided.</t>
  </si>
  <si>
    <t>Tentative Goal Age</t>
  </si>
  <si>
    <t>Present Value of Goal</t>
  </si>
  <si>
    <t>Child 2 Name</t>
  </si>
  <si>
    <t>Child 1 Name</t>
  </si>
  <si>
    <t>* Provide similar details of other children if any</t>
  </si>
  <si>
    <t>House Location</t>
  </si>
  <si>
    <t>First House</t>
  </si>
  <si>
    <t>Upgrade House</t>
  </si>
  <si>
    <t>For Investment</t>
  </si>
  <si>
    <t>For Children</t>
  </si>
  <si>
    <t>Build-up Area (in Sq Ft)</t>
  </si>
  <si>
    <t>Purpose of House Purchase</t>
  </si>
  <si>
    <t>Cost Range</t>
  </si>
  <si>
    <t>Hometown House</t>
  </si>
  <si>
    <t>Retirement House</t>
  </si>
  <si>
    <t>Are you willing to sell your current/ancestral house to fund new house?</t>
  </si>
  <si>
    <t>Avoid</t>
  </si>
  <si>
    <t>Rate per Sq Ft in Desired Location</t>
  </si>
  <si>
    <t>Total Present Value of House</t>
  </si>
  <si>
    <t>Grand Tour</t>
  </si>
  <si>
    <t>Start Business</t>
  </si>
  <si>
    <t>Charity Work</t>
  </si>
  <si>
    <t>What would be your Retirement Age?</t>
  </si>
  <si>
    <t>Any plans of Early Retirement? What will you do if so?</t>
  </si>
  <si>
    <t>Any Specific Goals/Desires after Retirement?</t>
  </si>
  <si>
    <t>Expecting any changes in lifestyle after Retirement?</t>
  </si>
  <si>
    <t>Life Expectancy based on health &amp; family history?</t>
  </si>
  <si>
    <t>Increase</t>
  </si>
  <si>
    <t>On-road price of New Car</t>
  </si>
  <si>
    <t>Start New Business</t>
  </si>
  <si>
    <t>Parents Medical Emergency Fund</t>
  </si>
  <si>
    <t>Premium Club Memberships</t>
  </si>
  <si>
    <t xml:space="preserve">Luxury Tour / World Tour </t>
  </si>
  <si>
    <t>Have you thought of any particular model?</t>
  </si>
  <si>
    <t>Are you planning to buy a new car?</t>
  </si>
  <si>
    <t>What is the current on-road price of desired car?</t>
  </si>
  <si>
    <t>Are you willing to sell your existing car?</t>
  </si>
  <si>
    <t>How many of the family members would be going?</t>
  </si>
  <si>
    <t xml:space="preserve">Additional Costs - shopping, activites, visa etc </t>
  </si>
  <si>
    <t>Where do you plan to go next for next  int. vacation?</t>
  </si>
  <si>
    <t>Total Cost of Vacation as on today</t>
  </si>
  <si>
    <t>Cost per head as per package tours as on today</t>
  </si>
  <si>
    <t>When do you plan to go tentatively (in years)?</t>
  </si>
  <si>
    <t>When do you want to purchase the new car (in years)?</t>
  </si>
  <si>
    <t xml:space="preserve">I have always made investments with a purpose/for a future goal. </t>
  </si>
  <si>
    <t xml:space="preserve">I am aware of the tax saving avenues available and utilizing them </t>
  </si>
  <si>
    <t>I am aware of charges by insurance, mutual fund, bank and credit cards</t>
  </si>
  <si>
    <t>I organize and protect my financial statements and online login details</t>
  </si>
  <si>
    <t>I have a consolidated portfolio of Mutual Funds, Insurance &amp; Stocks</t>
  </si>
  <si>
    <t>All my investments are nominated to the person of my choice.</t>
  </si>
  <si>
    <t>I channelize savings into investments. They don’t lie idle in bank.</t>
  </si>
  <si>
    <t>A</t>
  </si>
  <si>
    <t>B</t>
  </si>
  <si>
    <t>C</t>
  </si>
  <si>
    <t>Expenditure</t>
  </si>
  <si>
    <t xml:space="preserve">Grocery &amp; Toiletaries </t>
  </si>
  <si>
    <t>House - Rent, Maintenance, Repair</t>
  </si>
  <si>
    <t>Cash</t>
  </si>
  <si>
    <t>Savings Bank</t>
  </si>
  <si>
    <t>Gold Coins / Bars / Piece</t>
  </si>
  <si>
    <t>Is there any inheritance of wealth/property expected under current circumstances</t>
  </si>
  <si>
    <t>Outstanding</t>
  </si>
  <si>
    <t>Insurance Premiums</t>
  </si>
  <si>
    <t>Coach - Financial, Fitness, Personal</t>
  </si>
  <si>
    <t xml:space="preserve">Credit Card </t>
  </si>
  <si>
    <t>Assumption</t>
  </si>
  <si>
    <t>Figure</t>
  </si>
  <si>
    <t>Sub-category</t>
  </si>
  <si>
    <t>How familiar are you with the share markets and stocks?</t>
  </si>
  <si>
    <t xml:space="preserve">If you were investing in a shares, which of the following would suit you best? </t>
  </si>
  <si>
    <t xml:space="preserve">Which of the risk/return scenarios would you be most comfortable with? </t>
  </si>
  <si>
    <t>Balance Sheet / Profit-loss (for Self-employed)</t>
  </si>
  <si>
    <t>How Many</t>
  </si>
  <si>
    <t>Declaration</t>
  </si>
  <si>
    <t>Savings Bank Balance &amp; Accounts</t>
  </si>
  <si>
    <t>Client Full Name</t>
  </si>
  <si>
    <t>Document Submission</t>
  </si>
  <si>
    <t xml:space="preserve"> I shall be submitting the following documents within 7 days of the Data Gathering Meeting.</t>
  </si>
  <si>
    <t>Present Value of Future Income of Spouse</t>
  </si>
  <si>
    <t>Financial Plan Assumptions</t>
  </si>
  <si>
    <t>Other Calculators / Templates</t>
  </si>
  <si>
    <t>Table of Contents</t>
  </si>
  <si>
    <t>Life Insurance Needs</t>
  </si>
  <si>
    <t>Disclaimer &amp; Discloser</t>
  </si>
  <si>
    <t>Family Details &amp; Goals</t>
  </si>
  <si>
    <t>S No.</t>
  </si>
  <si>
    <t>No of Yrs</t>
  </si>
  <si>
    <t>S No</t>
  </si>
  <si>
    <t>Investments</t>
  </si>
  <si>
    <t>Insurance</t>
  </si>
  <si>
    <t>Why</t>
  </si>
  <si>
    <t>When</t>
  </si>
  <si>
    <t>What</t>
  </si>
  <si>
    <t>Key Figures in Graphs</t>
  </si>
  <si>
    <t>Your Networth</t>
  </si>
  <si>
    <t>Unit-linked Insurance SV</t>
  </si>
  <si>
    <t>Plot / Land / Holiday Home</t>
  </si>
  <si>
    <t>Vehicles</t>
  </si>
  <si>
    <t>Gold Bars / Coins etc</t>
  </si>
  <si>
    <t>Personal Liabilities</t>
  </si>
  <si>
    <t>Total Gold</t>
  </si>
  <si>
    <t>Total Personal Liabilities</t>
  </si>
  <si>
    <t>Debt-Oriented Mutual Funds</t>
  </si>
  <si>
    <t>Bank Deposits</t>
  </si>
  <si>
    <t>Company Deposits</t>
  </si>
  <si>
    <t>Post Office Deposits</t>
  </si>
  <si>
    <t xml:space="preserve">Family Goals  </t>
  </si>
  <si>
    <t>Performance Bonus</t>
  </si>
  <si>
    <t>Amount Required</t>
  </si>
  <si>
    <t>No of Years</t>
  </si>
  <si>
    <t>Financial Awareness, Discipline &amp; Well-being</t>
  </si>
  <si>
    <t>Group Life Ins</t>
  </si>
  <si>
    <t>PPF/EPF</t>
  </si>
  <si>
    <t>Income (Net of Taxes)</t>
  </si>
  <si>
    <t>Salary Income</t>
  </si>
  <si>
    <t xml:space="preserve">Business Income </t>
  </si>
  <si>
    <t>Plot / Agri Land / Holiday Home</t>
  </si>
  <si>
    <t>Investment Assets - Liquid, Debt, Equity, Gold, Real Estate</t>
  </si>
  <si>
    <t>Regular Investments - RDs, SIPs, Insurance Premiums, PPF/EPF</t>
  </si>
  <si>
    <t>Expenditures - Household &amp; Lifestyle Expenses, Insurance Premiums etc</t>
  </si>
  <si>
    <t>Other Goals, High-end Goals &amp; Financial Well-being</t>
  </si>
  <si>
    <t>Income - Salary, Bonus, Business, Rental etc</t>
  </si>
  <si>
    <t>Major Goals - Children's Future, House Purchase, Retirement, Car, Vacations</t>
  </si>
  <si>
    <t>Personal Liabilities - Home Loan, Vehicle Loan, Personal Loan</t>
  </si>
  <si>
    <t>Personal Assets - House, Car &amp; Jewellery</t>
  </si>
  <si>
    <t>Assets &amp; Liabilities Statement (Networth)</t>
  </si>
  <si>
    <t>Income Expenditure Statement (Cashflows)</t>
  </si>
  <si>
    <t>Fixed Deposits &amp; Debt Instruments</t>
  </si>
  <si>
    <t>Disclaimer &amp; Disclosure</t>
  </si>
  <si>
    <t>Employment Benefits - EPF, Pension, Gratuity, SA, PF</t>
  </si>
  <si>
    <t>Any Other Goals</t>
  </si>
  <si>
    <t>Risk Profile Results</t>
  </si>
  <si>
    <t>Income Tax Calculator</t>
  </si>
  <si>
    <t>Financial Ratios</t>
  </si>
  <si>
    <t>Asset-Goal Mapping Assistant</t>
  </si>
  <si>
    <t>Time Value of Money</t>
  </si>
  <si>
    <t>IRR/XIRR Calculator</t>
  </si>
  <si>
    <t>Financial Plan Review Template</t>
  </si>
  <si>
    <t>New Start-up Calculator</t>
  </si>
  <si>
    <t>Retirement Corpus Investment Planner</t>
  </si>
  <si>
    <t>Financial Planner Notes</t>
  </si>
  <si>
    <t>Recurring Goals - Vacations, Education</t>
  </si>
  <si>
    <t>Financial Actions Calendar</t>
  </si>
  <si>
    <t>Monthly Cashflows Calculator</t>
  </si>
  <si>
    <t>Debtfree Planner</t>
  </si>
  <si>
    <t>Financial Planning Fees Calculator</t>
  </si>
  <si>
    <t>House Price Calcualtor</t>
  </si>
  <si>
    <t>Salary CTC Structuring</t>
  </si>
  <si>
    <t>Contents</t>
  </si>
  <si>
    <t>Potential for Additional Reg Investments</t>
  </si>
  <si>
    <t>EPF + SA + Gratuity</t>
  </si>
  <si>
    <t>Expenditures</t>
  </si>
  <si>
    <t>End / Renewal Date</t>
  </si>
  <si>
    <t>Interest %</t>
  </si>
  <si>
    <t>Total Equity Funds</t>
  </si>
  <si>
    <t>Total Debt Funds</t>
  </si>
  <si>
    <t>You would like to protect your family's lifestyle, fulfil current liabilities and commitments in case of pre-mature death.</t>
  </si>
  <si>
    <t>House Purchase (First House only)</t>
  </si>
  <si>
    <t>Outstanding Liability</t>
  </si>
  <si>
    <t>Sr.  No.</t>
  </si>
  <si>
    <t>Family Goals &amp; Commitments</t>
  </si>
  <si>
    <t>Corpus for Regular Expenses</t>
  </si>
  <si>
    <t>A+B+C</t>
  </si>
  <si>
    <t>Current Investment Assets (Less SV of Client)</t>
  </si>
  <si>
    <t>Current Resources Available</t>
  </si>
  <si>
    <t>Additional Cover Required</t>
  </si>
  <si>
    <t>Total Resources Available (E)</t>
  </si>
  <si>
    <t>Approximate Premium for Cover Required</t>
  </si>
  <si>
    <t>Discounting Factor</t>
  </si>
  <si>
    <t>Investment Returns on insurance claim</t>
  </si>
  <si>
    <t>Life Insurance Sum Assured (on Husband)</t>
  </si>
  <si>
    <t>Health/General Insurance</t>
  </si>
  <si>
    <t>PG</t>
  </si>
  <si>
    <t>Present Value of Goals</t>
  </si>
  <si>
    <t>Future Value of Goals</t>
  </si>
  <si>
    <t>Percentage of Goal on Track</t>
  </si>
  <si>
    <t xml:space="preserve">Lumpsum Investments </t>
  </si>
  <si>
    <t>Present Value of House</t>
  </si>
  <si>
    <t>Future Value of House</t>
  </si>
  <si>
    <t>Home Loan / Downpayment</t>
  </si>
  <si>
    <t>Home Loan Feasibilty</t>
  </si>
  <si>
    <t>Future Value of Car</t>
  </si>
  <si>
    <t>Loan vs. Downpayment</t>
  </si>
  <si>
    <t>Future Value of Vacation</t>
  </si>
  <si>
    <t>Surplus (Potential Invest.)</t>
  </si>
  <si>
    <t>Working since No. of Years</t>
  </si>
  <si>
    <t>Goal Suitable</t>
  </si>
  <si>
    <t>Goal Type</t>
  </si>
  <si>
    <t>Priority</t>
  </si>
  <si>
    <t>Goal Priority</t>
  </si>
  <si>
    <t>Assets Suitable</t>
  </si>
  <si>
    <t>List of Current Assets</t>
  </si>
  <si>
    <t>List of Goal</t>
  </si>
  <si>
    <t>Instru. Purpose</t>
  </si>
  <si>
    <t>Liquid / Fixed</t>
  </si>
  <si>
    <t>Present Value of the Vacation</t>
  </si>
  <si>
    <t>High-end Goals</t>
  </si>
  <si>
    <t>Surplus (Savings-Invests)</t>
  </si>
  <si>
    <t>EPF /Superannuation Balance</t>
  </si>
  <si>
    <t>Working since-yrs)</t>
  </si>
  <si>
    <t>*Kindly provide photocopy of all employment benefit statements &amp; policies</t>
  </si>
  <si>
    <t>Short Term</t>
  </si>
  <si>
    <t>Medium Term</t>
  </si>
  <si>
    <t>Long Term</t>
  </si>
  <si>
    <t>Income Generation</t>
  </si>
  <si>
    <t>Expected Monthly Income while buying</t>
  </si>
  <si>
    <t>Current Surplus (Savings-Invts)</t>
  </si>
  <si>
    <t>Advisors-Financial, Fitness etc</t>
  </si>
  <si>
    <t>Current Deposits</t>
  </si>
  <si>
    <t>Continue</t>
  </si>
  <si>
    <t>You would like to arrange 10 Lakhs for Graduation at 18 and 10 lakhs for his PG at 22 and 5 lakhs for Marriage at 26 in today's value.</t>
  </si>
  <si>
    <t xml:space="preserve">You would like to accumulate an investment corpus to fund your retirement expenses from age 60 to 80. </t>
  </si>
  <si>
    <t>Assets</t>
  </si>
  <si>
    <t>Equity Portfolio Statements &amp; Demat Accounts</t>
  </si>
  <si>
    <t>Primary Documents (PAN Card, Passport etc)</t>
  </si>
  <si>
    <t>Loan Statements &amp; Accounts</t>
  </si>
  <si>
    <t>Bal.Term (Yrs)</t>
  </si>
  <si>
    <t>Completion Age</t>
  </si>
  <si>
    <t>Cashflow Statement</t>
  </si>
  <si>
    <t>Planner Comments</t>
  </si>
  <si>
    <t>Income Expenditure Statement (p.a.)</t>
  </si>
  <si>
    <t>If the product recommendation are implemented through us, we would receive applicable brokerage/commissions/trails from all/some of the investments recommended. We will be entitled to commission directly from product providers. We will be also eligible to other incentives including allowances and incentives based on volumes, discounted services and awards. However these benefits &amp; compensation from the product manufacturers shall be disclosed wherever applicable to you and will not be the basis for any recommendations.</t>
  </si>
  <si>
    <t>Your family would like to go on an international vacation in the next 4 years costing around 3 lakhs in today's value</t>
  </si>
  <si>
    <t>Your family would like to purchase a car in the next 6 years costing around 8 lakhs in today's value.</t>
  </si>
  <si>
    <t>You would like to purchase a 2 BHK flat in the next 4 years costing around 60 lakhs in today's value in Navi Mumbai</t>
  </si>
  <si>
    <t>You would like to arrange 10 Lakhs for Graduation at 18 and 10 lakhs for her PG at 22 and 5 lakhs for Marriage at 26 in today's value.</t>
  </si>
  <si>
    <t>Average Returns</t>
  </si>
  <si>
    <t>No. of Years Post Retirement</t>
  </si>
  <si>
    <t>Investor Risk Profile Questionnaire</t>
  </si>
  <si>
    <t>Question to Investors</t>
  </si>
  <si>
    <t>Score</t>
  </si>
  <si>
    <t>If the performance of an investment you have recently made is below your expectations or in negative, how would you feel?</t>
  </si>
  <si>
    <t>Very upset</t>
  </si>
  <si>
    <t>Somewhat upset, but hope that it will improve in the future</t>
  </si>
  <si>
    <t>Uneasy but willing to take it in my stride</t>
  </si>
  <si>
    <t>Not upset because I know that all investments carry risk</t>
  </si>
  <si>
    <t>What do you normally associate the word 'Risk' with?</t>
  </si>
  <si>
    <t>Danger</t>
  </si>
  <si>
    <t>Uncertainty</t>
  </si>
  <si>
    <t>Opportunity</t>
  </si>
  <si>
    <t>Thrill</t>
  </si>
  <si>
    <t>If you had to choose between being a salaried employee and running your own business, which one would you prefer?</t>
  </si>
  <si>
    <t>Being a salaried employee</t>
  </si>
  <si>
    <t>Doing a salaried job and may be run a part-time business</t>
  </si>
  <si>
    <t>Running a partnership business</t>
  </si>
  <si>
    <t>Running my own business</t>
  </si>
  <si>
    <t>When you invest your money in any instrument, what thought comes to your mind first?</t>
  </si>
  <si>
    <t>I should not lose my money</t>
  </si>
  <si>
    <t>This should not turn out to be a bad investment</t>
  </si>
  <si>
    <t>This should turn out to be a good investment</t>
  </si>
  <si>
    <t>I know this is a good decision</t>
  </si>
  <si>
    <t>After you have made an investment, how do you usually feel?</t>
  </si>
  <si>
    <t>Very worried</t>
  </si>
  <si>
    <t>Somewhat worried</t>
  </si>
  <si>
    <t>Somewhat satisfied</t>
  </si>
  <si>
    <t>Very satisfied</t>
  </si>
  <si>
    <t>If you had the choice between a fixed salary and a partly variable one, depending on your performance and the profits of your company, which one would you prefer?</t>
  </si>
  <si>
    <t>I would prefer a fixed salary, even if it is small</t>
  </si>
  <si>
    <t>I would prefer most of my salary to be fixed, with only a small variable part</t>
  </si>
  <si>
    <t>I would prefer half my salary to be fixed and the other half to be variable</t>
  </si>
  <si>
    <t>I would prefer most of my earnings to be performance-linked</t>
  </si>
  <si>
    <t>If you had to make an investment decision without consulting or discussing it with anybody, how would you feel?</t>
  </si>
  <si>
    <t>Very unsure</t>
  </si>
  <si>
    <t>Not very confident</t>
  </si>
  <si>
    <t>Some what confident</t>
  </si>
  <si>
    <t>Very confident</t>
  </si>
  <si>
    <t>Experts tell you that investments are subject to risk and you have to be prepared for losses as well as gains. What is the level of loss in your investment that you are willing to accept?</t>
  </si>
  <si>
    <t>I would hate to see any kind of loss in my investments</t>
  </si>
  <si>
    <t>I will be willing to take up to a 20% loss</t>
  </si>
  <si>
    <t>I can perhaps bear a loss of up to 40%</t>
  </si>
  <si>
    <t>I am willing to take any kind of loss</t>
  </si>
  <si>
    <t>If you looked at the portfolio of the investments that you have already made, how would you characterise them?</t>
  </si>
  <si>
    <t>Only assured return investments</t>
  </si>
  <si>
    <t>Limited investment in risky products</t>
  </si>
  <si>
    <t>Divided between risky and safe products</t>
  </si>
  <si>
    <t>Mostly risky investments</t>
  </si>
  <si>
    <t>Interest rates can go up or down. If you had to take a loan and had the choice between a fixed rate and a variable one, which one would you prefer?</t>
  </si>
  <si>
    <t>I will always choose a fixed rate</t>
  </si>
  <si>
    <t>I will choose a combination of 70% fixed and 30% variable</t>
  </si>
  <si>
    <t>I will choose a combination of 30% fixed and 70% variable</t>
  </si>
  <si>
    <t>I will choose 100% variable</t>
  </si>
  <si>
    <t xml:space="preserve">Low risk/return (maximum return 6% pa, minimum return 0% pa) </t>
  </si>
  <si>
    <t xml:space="preserve">Moderate risk/return (maximum return 9% pa, minimum return -5% pa) </t>
  </si>
  <si>
    <t>Above average risk/return (maximum return 12% pa, minimum return -10% pa)</t>
  </si>
  <si>
    <t xml:space="preserve">High risk/return (maximum return 15% pa, minimum return -20% pa) </t>
  </si>
  <si>
    <t xml:space="preserve">Your reaction if your investment dropped from Rs 1,00,000 to Rs 70,000? </t>
  </si>
  <si>
    <t>Invest more in that investment</t>
  </si>
  <si>
    <t>What's Your Age Bracket?</t>
  </si>
  <si>
    <t>More than 60</t>
  </si>
  <si>
    <t>45 to 60</t>
  </si>
  <si>
    <t>35 to 45</t>
  </si>
  <si>
    <t>Less than 35</t>
  </si>
  <si>
    <t>What's your current Income Level?</t>
  </si>
  <si>
    <t>Less than 10 lakhs p.a.</t>
  </si>
  <si>
    <t>6 to 12 lakhs p.a.</t>
  </si>
  <si>
    <t>12 to 24 lakhs p.a.</t>
  </si>
  <si>
    <t>More than 24 lakhs p.a.</t>
  </si>
  <si>
    <t>What's your current type of Occupation?</t>
  </si>
  <si>
    <t>Salaried</t>
  </si>
  <si>
    <t>What's your Investment Experience in Capital Markets / Stocks / Equity Mutual Funds?</t>
  </si>
  <si>
    <t>Less than 1 Year</t>
  </si>
  <si>
    <t>1 to 3 Years</t>
  </si>
  <si>
    <t>3 to 7 Years</t>
  </si>
  <si>
    <t>More than 7 years</t>
  </si>
  <si>
    <t>What's your typical Investment Time Horizon?</t>
  </si>
  <si>
    <t>Your Risk Profile score is</t>
  </si>
  <si>
    <t>Risk Profile Category &amp; Recommendation</t>
  </si>
  <si>
    <t>Risk Profile Score</t>
  </si>
  <si>
    <t>Risk Profile</t>
  </si>
  <si>
    <t>Type of Investor</t>
  </si>
  <si>
    <t>Very Cautious Investor</t>
  </si>
  <si>
    <t>0-10%</t>
  </si>
  <si>
    <t>40-80%</t>
  </si>
  <si>
    <t>40-50%</t>
  </si>
  <si>
    <t>Moderately Low</t>
  </si>
  <si>
    <t>Cautious Investor</t>
  </si>
  <si>
    <t>10-30%</t>
  </si>
  <si>
    <t>30-70%</t>
  </si>
  <si>
    <t>30-40%</t>
  </si>
  <si>
    <t>Moderate</t>
  </si>
  <si>
    <t>Moderate Investor</t>
  </si>
  <si>
    <t>30-50%</t>
  </si>
  <si>
    <t>20-50%</t>
  </si>
  <si>
    <t>20-30%</t>
  </si>
  <si>
    <t>Moderately High</t>
  </si>
  <si>
    <t>Aggressive Investor</t>
  </si>
  <si>
    <t>50-70%</t>
  </si>
  <si>
    <t>10-20%</t>
  </si>
  <si>
    <t>Very Aggressive Investor</t>
  </si>
  <si>
    <t>70-100%</t>
  </si>
  <si>
    <t>© Network FP. Only QPFP Certificants and Candidates are licensed to use this tool.</t>
  </si>
  <si>
    <t>Education Inflation</t>
  </si>
  <si>
    <t>Spouse</t>
  </si>
  <si>
    <t>Asset Class Returns</t>
  </si>
  <si>
    <t>Asset Allocation Assumptions (Based on Time Horizon of Goal)</t>
  </si>
  <si>
    <t>S.N.</t>
  </si>
  <si>
    <t>Very Short Term</t>
  </si>
  <si>
    <t>0-1 Year</t>
  </si>
  <si>
    <t>1-3 Years</t>
  </si>
  <si>
    <t>3-6 Years</t>
  </si>
  <si>
    <t>6-10 Years</t>
  </si>
  <si>
    <t>Very Long Term</t>
  </si>
  <si>
    <t>10+ Years</t>
  </si>
  <si>
    <t>Total Outstanding Liability</t>
  </si>
  <si>
    <t>Total Family Goals &amp; Commitments</t>
  </si>
  <si>
    <t>Corpus for Regular Expenses in Future</t>
  </si>
  <si>
    <t>Total Life Insurance Required</t>
  </si>
  <si>
    <t>Financial Consultant Recommendations</t>
  </si>
  <si>
    <t xml:space="preserve">You would like to build and maintain emergency funds in case of emergencies like job loss, business loss, hospitalization of family members, unplanned purchases or other unforseen expenses. </t>
  </si>
  <si>
    <t>Monthly Running Expenses</t>
  </si>
  <si>
    <t>No. of Months Expenses in Savings Account</t>
  </si>
  <si>
    <t>Savings Bank Balance Required</t>
  </si>
  <si>
    <t>Savings Bank Balance Suggested (Round-Off)</t>
  </si>
  <si>
    <t>Emergency Fund Requirement</t>
  </si>
  <si>
    <t>Emergency Months to be Preprared for</t>
  </si>
  <si>
    <t>Emergency Fund Required (Round-Off)</t>
  </si>
  <si>
    <t>Emergency Funds Required</t>
  </si>
  <si>
    <t>Existing Assets towards Monthly Expenses + Emergency Funds</t>
  </si>
  <si>
    <t xml:space="preserve">Total Existing Assets </t>
  </si>
  <si>
    <t xml:space="preserve">Client Goal </t>
  </si>
  <si>
    <t>Deficit (Amount Required-Assets Utilized)</t>
  </si>
  <si>
    <t>StepUp Rate</t>
  </si>
  <si>
    <t>Monthly Investments (StepUp SIP)</t>
  </si>
  <si>
    <t>Retirement Analysis</t>
  </si>
  <si>
    <t>Your Future Annual Expenses</t>
  </si>
  <si>
    <t>Drop in Expenses after Retirement</t>
  </si>
  <si>
    <t>Annual Expenses @ Retirement Age</t>
  </si>
  <si>
    <t>Monthly Expenses @ Retirement Age</t>
  </si>
  <si>
    <t>Investment Corpus Required</t>
  </si>
  <si>
    <t>Life Expectancy Age</t>
  </si>
  <si>
    <t>Real Returns (Inflation &amp; Tax Adjusted)</t>
  </si>
  <si>
    <t>Future Value of Current Assets Utilized</t>
  </si>
  <si>
    <t>Total Employment Benefits @ Retirement Age</t>
  </si>
  <si>
    <t>Monthly Investments (Fixed SIP)</t>
  </si>
  <si>
    <t>Step Up Rate</t>
  </si>
  <si>
    <t xml:space="preserve">Current Monthly Income </t>
  </si>
  <si>
    <t>Financial Year</t>
  </si>
  <si>
    <t>Employment Benefits Calculator</t>
  </si>
  <si>
    <t>Annual Salary
(Basic + DA)</t>
  </si>
  <si>
    <t>1) Gratuity Calculator</t>
  </si>
  <si>
    <t>2) EPF Accumulation Calculator</t>
  </si>
  <si>
    <t>Employee's Contribution
(EPF)</t>
  </si>
  <si>
    <t>Employee's Contribution
(VPF)</t>
  </si>
  <si>
    <t>Employer's Contribution
(EPF)</t>
  </si>
  <si>
    <t>Opening Balance</t>
  </si>
  <si>
    <t>Total  Contribution</t>
  </si>
  <si>
    <t>Closing Balance</t>
  </si>
  <si>
    <t>3) NPS Calculator</t>
  </si>
  <si>
    <t>60% of Corpus</t>
  </si>
  <si>
    <t>40% of Corpus</t>
  </si>
  <si>
    <t>NPS Balance</t>
  </si>
  <si>
    <t>Yearly NPS Contribution (Year End)</t>
  </si>
  <si>
    <t>Returns (%)</t>
  </si>
  <si>
    <t>Corpus at Retirement</t>
  </si>
  <si>
    <t>Corpus available for Withdrawal</t>
  </si>
  <si>
    <t>Investment in Annuity</t>
  </si>
  <si>
    <t>4) PPF Calculator</t>
  </si>
  <si>
    <t>Today's Date</t>
  </si>
  <si>
    <t>Current Balance</t>
  </si>
  <si>
    <t>Current Age (Years)</t>
  </si>
  <si>
    <t>Yearly Contribution (End)</t>
  </si>
  <si>
    <t>Account Opening Date</t>
  </si>
  <si>
    <t>Maturity Date (FY)</t>
  </si>
  <si>
    <t>Account Opening Date (FY)</t>
  </si>
  <si>
    <t>Estimated Value at Maturity</t>
  </si>
  <si>
    <t>Monthly Salary at Retirement</t>
  </si>
  <si>
    <t>Thank you for giving us an opportunity to prepare your personal finance blueprint. We appreciate your proactive approach in achieving financial goals, fulfilling family commitments and also take control of your personal finance matters.</t>
  </si>
  <si>
    <t>The blueprint is prepared based on the information provided by you of your current circumstances and future objectives.  Please read it carefully to check for accuracy of the information provided. However, it needs to be monitored on an ongoing basis and updated in response to changes in your own circumstances and other factors such as government regulations, market movements and macro economy.</t>
  </si>
  <si>
    <t>We shall be glad to provide you with our ongoing services to implement &amp; monitor your financial blueprint to ensure you meet your financial goals. Kindly read our disclaimer &amp; disclosure on the last page. Please feel free to contact us if you need any clarifications or information.</t>
  </si>
  <si>
    <t>Kindly review the assumptions we generally take to construct financial blueprints. We would require your concurrance on the same. If you have a different view on any of the above, we can discuss and arrive at a mutually agreed upon figures.</t>
  </si>
  <si>
    <t>Complete Insurance Portfolio</t>
  </si>
  <si>
    <t>Your family would like to get insured for all possible emergencies in the most cost effective way so that your family is financially secured in case of unforseen situation.</t>
  </si>
  <si>
    <t>Cover Amount</t>
  </si>
  <si>
    <t>Home Insurance</t>
  </si>
  <si>
    <t>Investment Particulars</t>
  </si>
  <si>
    <t>Investment 1</t>
  </si>
  <si>
    <t>Investment 2</t>
  </si>
  <si>
    <t>Investment 3</t>
  </si>
  <si>
    <t>Investment 4</t>
  </si>
  <si>
    <t>Investment 5</t>
  </si>
  <si>
    <t>Mode - LS / SIP / SWP / STP</t>
  </si>
  <si>
    <t>Option - D / G</t>
  </si>
  <si>
    <t>Fund Type</t>
  </si>
  <si>
    <t>Risk Profile of Investment</t>
  </si>
  <si>
    <t>In Whose Name</t>
  </si>
  <si>
    <t>Purpose of Investment</t>
  </si>
  <si>
    <t>Source of Investment</t>
  </si>
  <si>
    <t>Timeline / Date of Investment</t>
  </si>
  <si>
    <t>Proposed Time Horizon of Investment</t>
  </si>
  <si>
    <t>Nominee of the Investment</t>
  </si>
  <si>
    <t>Type of Policy</t>
  </si>
  <si>
    <t>Insurance Company</t>
  </si>
  <si>
    <t>Insurance Cover Amount</t>
  </si>
  <si>
    <t>Approx Premium Amount</t>
  </si>
  <si>
    <t>Source of Premium Amount</t>
  </si>
  <si>
    <t>Purpose of Insurance</t>
  </si>
  <si>
    <t>Proposed Duration of Policy</t>
  </si>
  <si>
    <t>Name of Person getting Insured</t>
  </si>
  <si>
    <t>Name of Nominee / Beneficiary</t>
  </si>
  <si>
    <t>Who</t>
  </si>
  <si>
    <t>Short-Term Goals</t>
  </si>
  <si>
    <t>Medium-Term Goals</t>
  </si>
  <si>
    <t>Long Term Goals</t>
  </si>
  <si>
    <t>List of Potential Client Goals</t>
  </si>
  <si>
    <t>Less than 2 Years</t>
  </si>
  <si>
    <t>2-7 Years</t>
  </si>
  <si>
    <t>More than 7 Years</t>
  </si>
  <si>
    <t>Needs</t>
  </si>
  <si>
    <t>High-Priority</t>
  </si>
  <si>
    <t>Emergency Funding</t>
  </si>
  <si>
    <t>Retirement Funds</t>
  </si>
  <si>
    <t>Children’s Education</t>
  </si>
  <si>
    <t>International Vacations</t>
  </si>
  <si>
    <t>Wants</t>
  </si>
  <si>
    <t>Medium Priority</t>
  </si>
  <si>
    <t xml:space="preserve">Children’s Marriage </t>
  </si>
  <si>
    <t>New Venture / Start Up</t>
  </si>
  <si>
    <t>Sabbatical from Work</t>
  </si>
  <si>
    <t>Holiday Home</t>
  </si>
  <si>
    <t>Parents Medical Fund</t>
  </si>
  <si>
    <t>Dreams</t>
  </si>
  <si>
    <t>Low Priority</t>
  </si>
  <si>
    <t xml:space="preserve">Self-Higher Education </t>
  </si>
  <si>
    <t>Club Memberships</t>
  </si>
  <si>
    <t>Learn a Hobby</t>
  </si>
  <si>
    <t>Charity / Social Work</t>
  </si>
  <si>
    <t>Legacy Wealth</t>
  </si>
  <si>
    <t>Big Purchases</t>
  </si>
  <si>
    <t>% of Assets</t>
  </si>
  <si>
    <t>Purpose / Goal</t>
  </si>
  <si>
    <t>Liquid Assets</t>
  </si>
  <si>
    <t>Debt Assets</t>
  </si>
  <si>
    <t>Equity Assets</t>
  </si>
  <si>
    <t>Gold Assets</t>
  </si>
  <si>
    <t>Real Estate Assets</t>
  </si>
  <si>
    <t>Your Networth (A-B)</t>
  </si>
  <si>
    <t>Current Equity Shares Portfolio</t>
  </si>
  <si>
    <t xml:space="preserve">A Financial Blueprint is a generic direction to your cash flows over a period of time. Your future financial condition may alter due to changes in income/expense patterns, new family commitments, macro economic scenario etc which may prompt you to alter some aspects of your goals and add new goals. Therefore this Blueprint and the Cashflows depicted in it should be used to give you a long term direction for managing your personal finances while taking immediate actions as a step towards accomplishing your financial objectives. </t>
  </si>
  <si>
    <t>Returns from each recommended investment will vary in line with market conditions and investment policies of the fund manager. Income and growth assumptions are intended as a guide only and should be treated with caution. The consultant should not be held responsible for the accuracy of the same. Most equity/ growth investment are long term in nature and significant variations including capital loss, may occur over shorter periods. Neither the authorized representative nor the company guarantees the performance or return of capital on any of these investments. Performances of investments are subject to market risks. Past performances of a particular asset class or investment may not be the true indicator of their performance in future.</t>
  </si>
  <si>
    <t>Fill the form under the guidance of a Qualified Personal Finance Professional.</t>
  </si>
  <si>
    <t xml:space="preserve">As a Professional, we assure you that the data and documents provided by you during the course of financial consultancy process will be kept confidential at all times. </t>
  </si>
  <si>
    <t>Current Date</t>
  </si>
  <si>
    <t>Consultant's Notes</t>
  </si>
  <si>
    <r>
      <t xml:space="preserve">Date of Birth </t>
    </r>
    <r>
      <rPr>
        <sz val="11"/>
        <color theme="1" tint="0.249977111117893"/>
        <rFont val="Calibri (Body)"/>
      </rPr>
      <t>dd/mm/yy</t>
    </r>
  </si>
  <si>
    <r>
      <t xml:space="preserve">Date of Birth </t>
    </r>
    <r>
      <rPr>
        <sz val="11"/>
        <color theme="1" tint="0.249977111117893"/>
        <rFont val="Calibri (Body)"/>
      </rPr>
      <t>(dd/mm/yy)</t>
    </r>
  </si>
  <si>
    <r>
      <t>Add Costs</t>
    </r>
    <r>
      <rPr>
        <sz val="11"/>
        <color theme="1" tint="0.249977111117893"/>
        <rFont val="Calibri"/>
        <family val="2"/>
        <scheme val="minor"/>
      </rPr>
      <t>(%) like car park, high rise, tax</t>
    </r>
  </si>
  <si>
    <t>Second Home / Vacation home</t>
  </si>
  <si>
    <t>Luxury Bunglow / Farmhouse</t>
  </si>
  <si>
    <t>Charity</t>
  </si>
  <si>
    <t>Big Purchases / Family Gifting</t>
  </si>
  <si>
    <t>I am aware of how my employment benefits are structured and work for me.</t>
  </si>
  <si>
    <t>I have a Will and sure of how my assets will be distributed in case of eventuality</t>
  </si>
  <si>
    <t>My spouse is aware of all family financials &amp; knows managing it in my absense.</t>
  </si>
  <si>
    <t>I understand that the Personal Financial Blueprint prepared and the recommendations provided will only be as accurate as the data and documents that has been collected during this data gathering meeting. I declare that to the best of my knowledge, the information &amp; documents provided is complete and accurate.</t>
  </si>
  <si>
    <t>Others (Specify)</t>
  </si>
  <si>
    <t>Documents Submission &amp; Declaration</t>
  </si>
  <si>
    <t>Consultant Name</t>
  </si>
  <si>
    <t>Prepared on:</t>
  </si>
  <si>
    <t>The enclosed comprehensive personal finance blueprint of your family analyse your current financial situation &amp; future financial goals and provides recommendations and an action plan to bridge the gap between two by addressing them on a timely basis.</t>
  </si>
  <si>
    <t>Client Goals &amp; Consultant Comments</t>
  </si>
  <si>
    <t>Assumptions</t>
  </si>
  <si>
    <t>Contingency Fund</t>
  </si>
  <si>
    <t>9</t>
  </si>
  <si>
    <t>10-11</t>
  </si>
  <si>
    <t>12-13</t>
  </si>
  <si>
    <t>19</t>
  </si>
  <si>
    <t>Retirement Consultancy</t>
  </si>
  <si>
    <t>Link the current value of investments from respective sheets if available</t>
  </si>
  <si>
    <t>Section Contents</t>
  </si>
  <si>
    <t>While we have made every attempt to ensure that the calculations contained in this Financial Blueprint are correct and complete, kindly note the plan may contain inaccuracies or errors due the manual-computer interface involved in making the calculations and we expressly exclude liability for any such inaccuracies or errors. In the case where a error or omission is involved, you can request us to rectify the error or omission, we shall do needful.</t>
  </si>
  <si>
    <t>Miscellaneous Sheets</t>
  </si>
  <si>
    <t>Annual Inflows</t>
  </si>
  <si>
    <t>Investment Recommendations (Including current MF SIPs)</t>
  </si>
  <si>
    <t>Surplus after Recommendations</t>
  </si>
  <si>
    <t>30</t>
  </si>
  <si>
    <t>Five Year Cashflow Analysis</t>
  </si>
  <si>
    <t>Assumptions &amp; Asset Allocation</t>
  </si>
  <si>
    <t>Comprehensive Financial Blueprint of</t>
  </si>
  <si>
    <t>352, A to Z Estate, G K Marg, Lower Parel - 400 013</t>
  </si>
  <si>
    <t>Ins. Premiums (Investments)</t>
  </si>
  <si>
    <t>PED</t>
  </si>
  <si>
    <t>Future Value Of Current Assets</t>
  </si>
  <si>
    <t>Lumpsum Funding Required</t>
  </si>
  <si>
    <t>Goal Planning Year</t>
  </si>
  <si>
    <t>Goal Target Year</t>
  </si>
  <si>
    <t>Start investment after (no. of years)</t>
  </si>
  <si>
    <r>
      <t xml:space="preserve">Insurance Expenses Post Retirement </t>
    </r>
    <r>
      <rPr>
        <i/>
        <sz val="11"/>
        <rFont val="Calibri"/>
        <family val="2"/>
      </rPr>
      <t>(if any)</t>
    </r>
  </si>
  <si>
    <r>
      <t>Any Other Expenses</t>
    </r>
    <r>
      <rPr>
        <i/>
        <sz val="11"/>
        <rFont val="Calibri"/>
        <family val="2"/>
      </rPr>
      <t xml:space="preserve"> (5-10% of total expenses)</t>
    </r>
  </si>
  <si>
    <r>
      <rPr>
        <sz val="11"/>
        <color theme="1"/>
        <rFont val="Calibri"/>
        <family val="2"/>
      </rPr>
      <t xml:space="preserve">Additional Costs </t>
    </r>
    <r>
      <rPr>
        <i/>
        <sz val="11"/>
        <color theme="1"/>
        <rFont val="Calibri"/>
        <family val="2"/>
      </rPr>
      <t>(Reg. charges, Interiors, Taxes, etc)</t>
    </r>
  </si>
  <si>
    <t>Growth Rate of Real Estate (Assumption)</t>
  </si>
  <si>
    <r>
      <rPr>
        <b/>
        <sz val="11"/>
        <color theme="1"/>
        <rFont val="Calibri"/>
        <family val="2"/>
      </rPr>
      <t xml:space="preserve">Future Value Of House </t>
    </r>
    <r>
      <rPr>
        <i/>
        <sz val="11"/>
        <color theme="1"/>
        <rFont val="Calibri"/>
        <family val="2"/>
      </rPr>
      <t>(excl. additional costs for loan purpose)</t>
    </r>
  </si>
  <si>
    <r>
      <rPr>
        <b/>
        <sz val="11"/>
        <color theme="1"/>
        <rFont val="Calibri"/>
        <family val="2"/>
      </rPr>
      <t xml:space="preserve">Total Amount to be accumulated </t>
    </r>
    <r>
      <rPr>
        <i/>
        <sz val="11"/>
        <color theme="1"/>
        <rFont val="Calibri"/>
        <family val="2"/>
      </rPr>
      <t>(incl. additional costs)</t>
    </r>
  </si>
  <si>
    <r>
      <rPr>
        <sz val="11"/>
        <color theme="1"/>
        <rFont val="Calibri"/>
        <family val="2"/>
      </rPr>
      <t xml:space="preserve">Down-Payment Funding </t>
    </r>
    <r>
      <rPr>
        <i/>
        <sz val="11"/>
        <color theme="1"/>
        <rFont val="Calibri"/>
        <family val="2"/>
      </rPr>
      <t>(for loan)</t>
    </r>
  </si>
  <si>
    <t>Fixed Funding</t>
  </si>
  <si>
    <t>Step Up Funding</t>
  </si>
  <si>
    <t>Mobile: 9885208018, Email: kevalinvest@gmail.com, Website: www.kevalinvest.com</t>
  </si>
  <si>
    <t xml:space="preserve">Certified Financial Planner®, AMFI-registered Mutual Fund Distributor </t>
  </si>
  <si>
    <t>Nikhil Tandulwadikar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</si>
</sst>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8" formatCode="&quot;₹&quot;\ #,##0.00;[Red]&quot;₹&quot;\ \-#,##0.00"/>
    <numFmt numFmtId="43" formatCode="_ * #,##0.00_ ;_ * \-#,##0.00_ ;_ * &quot;-&quot;??_ ;_ @_ "/>
    <numFmt numFmtId="164" formatCode="_(* #,##0.00_);_(* \(#,##0.00\);_(* &quot;-&quot;??_);_(@_)"/>
    <numFmt numFmtId="165" formatCode="&quot;Rs.&quot;\ #,##0.00;[Red]&quot;Rs.&quot;\ \-#,##0.00"/>
    <numFmt numFmtId="166" formatCode="yyyy;@"/>
    <numFmt numFmtId="167" formatCode="[$-409]d/mmm/yy;@"/>
    <numFmt numFmtId="168" formatCode="0.0"/>
    <numFmt numFmtId="169" formatCode="[$-F800]dddd\,\ mmmm\ dd\,\ yyyy"/>
    <numFmt numFmtId="170" formatCode="0.000000"/>
    <numFmt numFmtId="171" formatCode="0.0%"/>
    <numFmt numFmtId="172" formatCode="_ * #,##0_ ;_ * \-#,##0_ ;_ * &quot;-&quot;??_ ;_ @_ "/>
    <numFmt numFmtId="173" formatCode="mmm/yy;@"/>
    <numFmt numFmtId="174" formatCode="[$-14009]\ mmmm\ dd\,\ yyyy;@"/>
    <numFmt numFmtId="175" formatCode="[$-14009]dd\ mmm\ yyyy;@"/>
    <numFmt numFmtId="176" formatCode="[$₹-4009]\ #,##0"/>
    <numFmt numFmtId="177" formatCode="&quot;₹&quot;\ #,##0;&quot;₹&quot;\ \-#,##0;\-"/>
    <numFmt numFmtId="178" formatCode="#,##0;\-#,##0;\-"/>
    <numFmt numFmtId="179" formatCode="[$-809]dd\ mmmm\ yyyy;@"/>
    <numFmt numFmtId="180" formatCode="yyyy"/>
  </numFmts>
  <fonts count="121">
    <font>
      <sz val="11"/>
      <color theme="1"/>
      <name val="Calibri"/>
      <family val="2"/>
      <scheme val="minor"/>
    </font>
    <font>
      <sz val="11"/>
      <color theme="1"/>
      <name val="Calibri"/>
      <family val="2"/>
    </font>
    <font>
      <sz val="12"/>
      <color theme="1"/>
      <name val="Calibri"/>
      <family val="2"/>
      <scheme val="minor"/>
    </font>
    <font>
      <sz val="10"/>
      <name val="Arial"/>
      <family val="2"/>
    </font>
    <font>
      <sz val="8"/>
      <name val="Verdana"/>
      <family val="2"/>
    </font>
    <font>
      <sz val="11"/>
      <name val="Verdana"/>
      <family val="2"/>
    </font>
    <font>
      <sz val="11"/>
      <color theme="1"/>
      <name val="Calibri"/>
      <family val="2"/>
      <scheme val="minor"/>
    </font>
    <font>
      <sz val="11"/>
      <color theme="0"/>
      <name val="Calibri"/>
      <family val="2"/>
      <scheme val="minor"/>
    </font>
    <font>
      <b/>
      <sz val="11"/>
      <color theme="0"/>
      <name val="Calibri"/>
      <family val="2"/>
      <scheme val="minor"/>
    </font>
    <font>
      <u/>
      <sz val="11"/>
      <color theme="10"/>
      <name val="Calibri"/>
      <family val="2"/>
    </font>
    <font>
      <b/>
      <sz val="11"/>
      <color theme="1"/>
      <name val="Calibri"/>
      <family val="2"/>
      <scheme val="minor"/>
    </font>
    <font>
      <sz val="10"/>
      <color theme="1"/>
      <name val="Calibri"/>
      <family val="2"/>
      <scheme val="minor"/>
    </font>
    <font>
      <b/>
      <sz val="10"/>
      <color theme="1"/>
      <name val="Calibri"/>
      <family val="2"/>
      <scheme val="minor"/>
    </font>
    <font>
      <sz val="20"/>
      <color theme="3"/>
      <name val="Calibri"/>
      <family val="2"/>
      <scheme val="minor"/>
    </font>
    <font>
      <sz val="20"/>
      <color rgb="FFC80000"/>
      <name val="Calibri"/>
      <family val="2"/>
      <scheme val="minor"/>
    </font>
    <font>
      <b/>
      <sz val="14"/>
      <color rgb="FFCC0000"/>
      <name val="Calibri"/>
      <family val="2"/>
      <scheme val="minor"/>
    </font>
    <font>
      <sz val="10"/>
      <color rgb="FFCC0000"/>
      <name val="Calibri"/>
      <family val="2"/>
      <scheme val="minor"/>
    </font>
    <font>
      <sz val="8"/>
      <color theme="1"/>
      <name val="Calibri"/>
      <family val="2"/>
      <scheme val="minor"/>
    </font>
    <font>
      <sz val="11"/>
      <name val="Calibri"/>
      <family val="2"/>
      <scheme val="minor"/>
    </font>
    <font>
      <b/>
      <sz val="11"/>
      <name val="Calibri"/>
      <family val="2"/>
      <scheme val="minor"/>
    </font>
    <font>
      <sz val="11"/>
      <color theme="1" tint="0.34998626667073579"/>
      <name val="Calibri"/>
      <family val="2"/>
      <scheme val="minor"/>
    </font>
    <font>
      <b/>
      <sz val="11"/>
      <color rgb="FFC80000"/>
      <name val="Calibri"/>
      <family val="2"/>
      <scheme val="minor"/>
    </font>
    <font>
      <b/>
      <sz val="11"/>
      <color rgb="FFCC0000"/>
      <name val="Calibri"/>
      <family val="2"/>
      <scheme val="minor"/>
    </font>
    <font>
      <sz val="11"/>
      <color rgb="FFCC0000"/>
      <name val="Calibri"/>
      <family val="2"/>
      <scheme val="minor"/>
    </font>
    <font>
      <b/>
      <sz val="11"/>
      <color theme="0" tint="-0.499984740745262"/>
      <name val="Calibri"/>
      <family val="2"/>
      <scheme val="minor"/>
    </font>
    <font>
      <b/>
      <sz val="11"/>
      <color theme="1" tint="0.499984740745262"/>
      <name val="Calibri"/>
      <family val="2"/>
      <scheme val="minor"/>
    </font>
    <font>
      <b/>
      <sz val="11"/>
      <color theme="1" tint="4.9989318521683403E-2"/>
      <name val="Calibri"/>
      <family val="2"/>
      <scheme val="minor"/>
    </font>
    <font>
      <b/>
      <sz val="10"/>
      <color theme="0"/>
      <name val="Calibri"/>
      <family val="2"/>
      <scheme val="minor"/>
    </font>
    <font>
      <sz val="18"/>
      <color rgb="FFC80000"/>
      <name val="Calibri"/>
      <family val="2"/>
      <scheme val="minor"/>
    </font>
    <font>
      <sz val="10"/>
      <color theme="1"/>
      <name val="Wingdings 2"/>
      <family val="1"/>
      <charset val="2"/>
    </font>
    <font>
      <sz val="11"/>
      <color rgb="FF000000"/>
      <name val="Calibri"/>
      <family val="2"/>
      <scheme val="minor"/>
    </font>
    <font>
      <sz val="11"/>
      <color theme="3"/>
      <name val="Calibri"/>
      <family val="2"/>
      <scheme val="minor"/>
    </font>
    <font>
      <i/>
      <sz val="11"/>
      <color theme="1"/>
      <name val="Calibri"/>
      <family val="2"/>
      <scheme val="minor"/>
    </font>
    <font>
      <sz val="12"/>
      <color theme="1"/>
      <name val="Calibri"/>
      <family val="2"/>
      <scheme val="minor"/>
    </font>
    <font>
      <sz val="11"/>
      <color theme="1"/>
      <name val="Calibri"/>
      <family val="2"/>
    </font>
    <font>
      <sz val="11"/>
      <color theme="1" tint="0.499984740745262"/>
      <name val="Calibri"/>
      <family val="2"/>
      <scheme val="minor"/>
    </font>
    <font>
      <sz val="11"/>
      <color rgb="FFC00000"/>
      <name val="Calibri"/>
      <family val="2"/>
      <scheme val="minor"/>
    </font>
    <font>
      <sz val="8"/>
      <color theme="0"/>
      <name val="Calibri"/>
      <family val="2"/>
      <scheme val="minor"/>
    </font>
    <font>
      <sz val="8"/>
      <color theme="1" tint="0.34998626667073579"/>
      <name val="Calibri"/>
      <family val="2"/>
      <scheme val="minor"/>
    </font>
    <font>
      <sz val="20"/>
      <color rgb="FFCC0000"/>
      <name val="Calibri"/>
      <family val="2"/>
      <scheme val="minor"/>
    </font>
    <font>
      <b/>
      <sz val="14"/>
      <color theme="1" tint="0.499984740745262"/>
      <name val="Calibri"/>
      <family val="2"/>
      <scheme val="minor"/>
    </font>
    <font>
      <b/>
      <sz val="10"/>
      <color rgb="FFCC0000"/>
      <name val="Calibri"/>
      <family val="2"/>
      <scheme val="minor"/>
    </font>
    <font>
      <b/>
      <sz val="14"/>
      <color theme="1" tint="0.249977111117893"/>
      <name val="Calibri"/>
      <family val="2"/>
      <scheme val="minor"/>
    </font>
    <font>
      <b/>
      <sz val="11"/>
      <color theme="1" tint="0.249977111117893"/>
      <name val="Calibri"/>
      <family val="2"/>
      <scheme val="minor"/>
    </font>
    <font>
      <sz val="14"/>
      <color rgb="FFCC0000"/>
      <name val="Calibri"/>
      <family val="2"/>
      <scheme val="minor"/>
    </font>
    <font>
      <b/>
      <sz val="12"/>
      <color rgb="FFCC0000"/>
      <name val="Calibri"/>
      <family val="2"/>
      <scheme val="minor"/>
    </font>
    <font>
      <sz val="11"/>
      <color theme="1" tint="0.249977111117893"/>
      <name val="Calibri"/>
      <family val="2"/>
      <scheme val="minor"/>
    </font>
    <font>
      <sz val="15"/>
      <color rgb="FFCC0000"/>
      <name val="Calibri"/>
      <family val="2"/>
      <scheme val="minor"/>
    </font>
    <font>
      <b/>
      <sz val="20"/>
      <color theme="0"/>
      <name val="Calibri"/>
      <family val="2"/>
      <scheme val="minor"/>
    </font>
    <font>
      <b/>
      <sz val="36"/>
      <color rgb="FFC80000"/>
      <name val="Calibri"/>
      <family val="2"/>
      <scheme val="minor"/>
    </font>
    <font>
      <b/>
      <sz val="12"/>
      <color theme="1" tint="0.34998626667073579"/>
      <name val="Calibri"/>
      <family val="2"/>
      <scheme val="minor"/>
    </font>
    <font>
      <b/>
      <sz val="11"/>
      <color rgb="FFC00000"/>
      <name val="Calibri"/>
      <family val="2"/>
      <scheme val="minor"/>
    </font>
    <font>
      <sz val="20"/>
      <color rgb="FFFF6400"/>
      <name val="Calibri"/>
      <family val="2"/>
      <scheme val="minor"/>
    </font>
    <font>
      <sz val="11"/>
      <color rgb="FFFF6400"/>
      <name val="Calibri"/>
      <family val="2"/>
      <scheme val="minor"/>
    </font>
    <font>
      <b/>
      <sz val="15"/>
      <color rgb="FFFF6400"/>
      <name val="Calibri"/>
      <family val="2"/>
      <scheme val="minor"/>
    </font>
    <font>
      <b/>
      <sz val="20"/>
      <color rgb="FFFF6400"/>
      <name val="Calibri"/>
      <family val="2"/>
      <scheme val="minor"/>
    </font>
    <font>
      <sz val="18"/>
      <color rgb="FFFF6400"/>
      <name val="Calibri"/>
      <family val="2"/>
      <scheme val="minor"/>
    </font>
    <font>
      <i/>
      <sz val="10"/>
      <color theme="1" tint="0.249977111117893"/>
      <name val="Calibri"/>
      <family val="2"/>
      <scheme val="minor"/>
    </font>
    <font>
      <b/>
      <sz val="14"/>
      <color rgb="FFFF5A00"/>
      <name val="Calibri"/>
      <family val="2"/>
      <scheme val="minor"/>
    </font>
    <font>
      <b/>
      <sz val="10"/>
      <color rgb="FFFF5A00"/>
      <name val="Calibri"/>
      <family val="2"/>
      <scheme val="minor"/>
    </font>
    <font>
      <b/>
      <sz val="10"/>
      <name val="Calibri"/>
      <family val="2"/>
      <scheme val="minor"/>
    </font>
    <font>
      <sz val="20"/>
      <color rgb="FFFF6400"/>
      <name val="Calibri"/>
      <family val="2"/>
    </font>
    <font>
      <b/>
      <i/>
      <sz val="14"/>
      <color theme="1" tint="0.249977111117893"/>
      <name val="Calibri"/>
      <family val="2"/>
      <scheme val="minor"/>
    </font>
    <font>
      <i/>
      <sz val="12"/>
      <color theme="1" tint="0.249977111117893"/>
      <name val="Calibri"/>
      <family val="2"/>
      <scheme val="minor"/>
    </font>
    <font>
      <sz val="14"/>
      <color rgb="FFFF6400"/>
      <name val="Calibri"/>
      <family val="2"/>
      <scheme val="minor"/>
    </font>
    <font>
      <b/>
      <sz val="12"/>
      <color theme="1" tint="0.249977111117893"/>
      <name val="Calibri"/>
      <family val="2"/>
      <scheme val="minor"/>
    </font>
    <font>
      <b/>
      <sz val="14"/>
      <color rgb="FFFF6400"/>
      <name val="Calibri"/>
      <family val="2"/>
      <scheme val="minor"/>
    </font>
    <font>
      <b/>
      <i/>
      <sz val="11"/>
      <color theme="1"/>
      <name val="Calibri"/>
      <family val="2"/>
      <scheme val="minor"/>
    </font>
    <font>
      <sz val="14"/>
      <color theme="0"/>
      <name val="Cambria"/>
      <family val="2"/>
      <scheme val="major"/>
    </font>
    <font>
      <sz val="10"/>
      <color theme="0"/>
      <name val="Cambria"/>
      <family val="2"/>
      <scheme val="major"/>
    </font>
    <font>
      <i/>
      <sz val="12"/>
      <color theme="1" tint="0.34998626667073579"/>
      <name val="Calibri"/>
      <family val="2"/>
      <scheme val="minor"/>
    </font>
    <font>
      <i/>
      <sz val="11"/>
      <color theme="1" tint="0.34998626667073579"/>
      <name val="Calibri"/>
      <family val="2"/>
      <scheme val="minor"/>
    </font>
    <font>
      <b/>
      <sz val="12"/>
      <color rgb="FFFF6400"/>
      <name val="Calibri"/>
      <family val="2"/>
      <scheme val="minor"/>
    </font>
    <font>
      <i/>
      <sz val="11"/>
      <color theme="1" tint="0.249977111117893"/>
      <name val="Calibri"/>
      <family val="2"/>
      <scheme val="minor"/>
    </font>
    <font>
      <sz val="12"/>
      <color rgb="FFFF6400"/>
      <name val="Calibri"/>
      <family val="2"/>
      <scheme val="minor"/>
    </font>
    <font>
      <sz val="10"/>
      <color rgb="FFFF6400"/>
      <name val="Calibri"/>
      <family val="2"/>
      <scheme val="minor"/>
    </font>
    <font>
      <sz val="14"/>
      <color rgb="FFFA6400"/>
      <name val="Calibri"/>
      <family val="2"/>
      <scheme val="minor"/>
    </font>
    <font>
      <sz val="9"/>
      <color indexed="81"/>
      <name val="Tahoma"/>
      <family val="2"/>
    </font>
    <font>
      <b/>
      <sz val="10"/>
      <color rgb="FFFF6400"/>
      <name val="Calibri"/>
      <family val="2"/>
      <scheme val="minor"/>
    </font>
    <font>
      <b/>
      <sz val="11"/>
      <color rgb="FFFF6400"/>
      <name val="Calibri"/>
      <family val="2"/>
      <scheme val="minor"/>
    </font>
    <font>
      <sz val="20"/>
      <color rgb="FFFF5A00"/>
      <name val="Calibri"/>
      <family val="2"/>
      <scheme val="minor"/>
    </font>
    <font>
      <sz val="18"/>
      <color rgb="FFFA6400"/>
      <name val="Calibri"/>
      <family val="2"/>
      <scheme val="minor"/>
    </font>
    <font>
      <b/>
      <sz val="11"/>
      <color rgb="FFFA6400"/>
      <name val="Calibri"/>
      <family val="2"/>
      <scheme val="minor"/>
    </font>
    <font>
      <sz val="20"/>
      <color rgb="FFFA6400"/>
      <name val="Calibri"/>
      <family val="2"/>
      <scheme val="minor"/>
    </font>
    <font>
      <b/>
      <sz val="14"/>
      <color theme="1"/>
      <name val="Calibri"/>
      <family val="2"/>
      <scheme val="minor"/>
    </font>
    <font>
      <sz val="20"/>
      <color theme="1"/>
      <name val="Calibri"/>
      <family val="2"/>
      <scheme val="minor"/>
    </font>
    <font>
      <b/>
      <u/>
      <sz val="12"/>
      <color rgb="FFFF6400"/>
      <name val="Calibri"/>
      <family val="2"/>
      <scheme val="minor"/>
    </font>
    <font>
      <sz val="36"/>
      <color rgb="FFFF6400"/>
      <name val="Calibri"/>
      <family val="2"/>
      <scheme val="minor"/>
    </font>
    <font>
      <b/>
      <sz val="14"/>
      <color rgb="FFFF6400"/>
      <name val="Calibri"/>
      <family val="2"/>
    </font>
    <font>
      <sz val="36"/>
      <color rgb="FFFF6400"/>
      <name val="Calibri"/>
      <family val="2"/>
    </font>
    <font>
      <b/>
      <sz val="12"/>
      <color rgb="FF595959"/>
      <name val="Calibri"/>
      <family val="2"/>
      <scheme val="minor"/>
    </font>
    <font>
      <b/>
      <sz val="18"/>
      <color rgb="FFFF6400"/>
      <name val="Calibri"/>
      <family val="2"/>
      <scheme val="minor"/>
    </font>
    <font>
      <b/>
      <sz val="16"/>
      <color rgb="FFFF6400"/>
      <name val="Calibri"/>
      <family val="2"/>
    </font>
    <font>
      <i/>
      <sz val="12"/>
      <color rgb="FFFF6400"/>
      <name val="Cambria"/>
      <family val="2"/>
      <scheme val="major"/>
    </font>
    <font>
      <i/>
      <sz val="10"/>
      <color theme="1"/>
      <name val="Calibri"/>
      <family val="2"/>
      <scheme val="minor"/>
    </font>
    <font>
      <b/>
      <sz val="11"/>
      <color theme="0"/>
      <name val="Calibri Light"/>
      <family val="2"/>
    </font>
    <font>
      <sz val="14"/>
      <color rgb="FFCC0000"/>
      <name val="Calibri Light"/>
      <family val="2"/>
    </font>
    <font>
      <b/>
      <sz val="11"/>
      <color rgb="FFFF5A00"/>
      <name val="Calibri Light"/>
      <family val="2"/>
    </font>
    <font>
      <sz val="12"/>
      <color rgb="FFFF5A00"/>
      <name val="Calibri"/>
      <family val="2"/>
    </font>
    <font>
      <b/>
      <sz val="36"/>
      <color rgb="FFFF6400"/>
      <name val="Calibri"/>
      <family val="2"/>
      <scheme val="minor"/>
    </font>
    <font>
      <b/>
      <sz val="11"/>
      <color theme="1" tint="0.249977111117893"/>
      <name val="Calibri (Body)"/>
    </font>
    <font>
      <sz val="11"/>
      <color theme="1" tint="0.249977111117893"/>
      <name val="Calibri (Body)"/>
    </font>
    <font>
      <sz val="12"/>
      <color theme="1" tint="0.249977111117893"/>
      <name val="Calibri"/>
      <family val="2"/>
      <scheme val="minor"/>
    </font>
    <font>
      <b/>
      <sz val="16"/>
      <color rgb="FFFF6400"/>
      <name val="Calibri"/>
      <family val="2"/>
      <scheme val="minor"/>
    </font>
    <font>
      <sz val="16"/>
      <color theme="1" tint="0.249977111117893"/>
      <name val="Calibri"/>
      <family val="2"/>
      <scheme val="minor"/>
    </font>
    <font>
      <b/>
      <sz val="16"/>
      <color rgb="FFFF5A00"/>
      <name val="Calibri"/>
      <family val="2"/>
      <scheme val="minor"/>
    </font>
    <font>
      <b/>
      <sz val="12"/>
      <color rgb="FF000000"/>
      <name val="Calibri"/>
      <family val="2"/>
    </font>
    <font>
      <sz val="10"/>
      <color rgb="FF000000"/>
      <name val="Calibri"/>
      <family val="2"/>
    </font>
    <font>
      <b/>
      <sz val="20"/>
      <color rgb="FFFF6400"/>
      <name val="Calibri"/>
      <family val="2"/>
    </font>
    <font>
      <sz val="18"/>
      <color rgb="FFFF6400"/>
      <name val="Calibri"/>
      <family val="2"/>
    </font>
    <font>
      <sz val="11"/>
      <color theme="1"/>
      <name val="Calibri"/>
      <family val="2"/>
    </font>
    <font>
      <sz val="11"/>
      <name val="Calibri"/>
      <family val="2"/>
    </font>
    <font>
      <i/>
      <sz val="11"/>
      <name val="Calibri"/>
      <family val="2"/>
    </font>
    <font>
      <i/>
      <sz val="11"/>
      <color theme="1"/>
      <name val="Calibri"/>
      <family val="2"/>
    </font>
    <font>
      <b/>
      <sz val="11"/>
      <color theme="1"/>
      <name val="Calibri"/>
      <family val="2"/>
    </font>
    <font>
      <b/>
      <sz val="14"/>
      <color theme="1"/>
      <name val="Calibri"/>
      <family val="2"/>
    </font>
    <font>
      <sz val="18"/>
      <color theme="1"/>
      <name val="Calibri"/>
      <family val="2"/>
      <scheme val="minor"/>
    </font>
    <font>
      <b/>
      <sz val="12"/>
      <color theme="3"/>
      <name val="Calibri"/>
      <family val="2"/>
      <scheme val="minor"/>
    </font>
    <font>
      <b/>
      <u/>
      <sz val="14"/>
      <color theme="0"/>
      <name val="Calibri"/>
      <family val="2"/>
      <scheme val="minor"/>
    </font>
    <font>
      <b/>
      <sz val="22"/>
      <color theme="1"/>
      <name val="Calibri"/>
      <family val="2"/>
      <scheme val="minor"/>
    </font>
    <font>
      <b/>
      <sz val="14"/>
      <color theme="6" tint="0.39997558519241921"/>
      <name val="Calibri"/>
      <family val="2"/>
    </font>
  </fonts>
  <fills count="22">
    <fill>
      <patternFill patternType="none"/>
    </fill>
    <fill>
      <patternFill patternType="gray125"/>
    </fill>
    <fill>
      <patternFill patternType="solid">
        <fgColor theme="4" tint="0.39997558519241921"/>
        <bgColor indexed="65"/>
      </patternFill>
    </fill>
    <fill>
      <patternFill patternType="solid">
        <fgColor rgb="FFC80000"/>
        <bgColor indexed="64"/>
      </patternFill>
    </fill>
    <fill>
      <patternFill patternType="solid">
        <fgColor theme="0" tint="-4.9989318521683403E-2"/>
        <bgColor theme="4" tint="0.79998168889431442"/>
      </patternFill>
    </fill>
    <fill>
      <patternFill patternType="solid">
        <fgColor rgb="FFC80000"/>
        <bgColor theme="4"/>
      </patternFill>
    </fill>
    <fill>
      <patternFill patternType="solid">
        <fgColor theme="0" tint="-4.9989318521683403E-2"/>
        <bgColor indexed="64"/>
      </patternFill>
    </fill>
    <fill>
      <patternFill patternType="solid">
        <fgColor theme="0" tint="-4.9989318521683403E-2"/>
        <bgColor theme="4"/>
      </patternFill>
    </fill>
    <fill>
      <patternFill patternType="solid">
        <fgColor theme="0"/>
        <bgColor indexed="64"/>
      </patternFill>
    </fill>
    <fill>
      <patternFill patternType="solid">
        <fgColor rgb="FFFF6400"/>
        <bgColor indexed="64"/>
      </patternFill>
    </fill>
    <fill>
      <patternFill patternType="solid">
        <fgColor rgb="FFFFFF00"/>
        <bgColor indexed="64"/>
      </patternFill>
    </fill>
    <fill>
      <patternFill patternType="solid">
        <fgColor rgb="FFFF5A00"/>
        <bgColor theme="4" tint="0.79998168889431442"/>
      </patternFill>
    </fill>
    <fill>
      <patternFill patternType="solid">
        <fgColor rgb="FFFF5A00"/>
        <bgColor theme="4"/>
      </patternFill>
    </fill>
    <fill>
      <patternFill patternType="solid">
        <fgColor rgb="FFFF6400"/>
        <bgColor theme="4"/>
      </patternFill>
    </fill>
    <fill>
      <patternFill patternType="solid">
        <fgColor rgb="FFFF6400"/>
        <bgColor theme="4" tint="0.79998168889431442"/>
      </patternFill>
    </fill>
    <fill>
      <patternFill patternType="solid">
        <fgColor rgb="FFFA6400"/>
        <bgColor indexed="64"/>
      </patternFill>
    </fill>
    <fill>
      <patternFill patternType="solid">
        <fgColor rgb="FFFA6400"/>
        <bgColor theme="4"/>
      </patternFill>
    </fill>
    <fill>
      <patternFill patternType="solid">
        <fgColor theme="1"/>
        <bgColor indexed="64"/>
      </patternFill>
    </fill>
    <fill>
      <patternFill patternType="solid">
        <fgColor theme="1"/>
        <bgColor theme="4"/>
      </patternFill>
    </fill>
    <fill>
      <patternFill patternType="solid">
        <fgColor theme="1"/>
        <bgColor theme="4" tint="0.79998168889431442"/>
      </patternFill>
    </fill>
    <fill>
      <patternFill patternType="solid">
        <fgColor theme="0" tint="-0.14999847407452621"/>
        <bgColor indexed="64"/>
      </patternFill>
    </fill>
    <fill>
      <patternFill patternType="solid">
        <fgColor theme="6" tint="0.79998168889431442"/>
        <bgColor indexed="64"/>
      </patternFill>
    </fill>
  </fills>
  <borders count="53">
    <border>
      <left/>
      <right/>
      <top/>
      <bottom/>
      <diagonal/>
    </border>
    <border>
      <left style="thin">
        <color theme="0"/>
      </left>
      <right/>
      <top style="medium">
        <color theme="0"/>
      </top>
      <bottom style="thin">
        <color theme="0"/>
      </bottom>
      <diagonal/>
    </border>
    <border>
      <left style="thin">
        <color theme="0"/>
      </left>
      <right/>
      <top style="thin">
        <color theme="0"/>
      </top>
      <bottom style="thin">
        <color theme="0"/>
      </bottom>
      <diagonal/>
    </border>
    <border>
      <left/>
      <right style="thin">
        <color theme="0"/>
      </right>
      <top/>
      <bottom style="thick">
        <color theme="0"/>
      </bottom>
      <diagonal/>
    </border>
    <border>
      <left style="hair">
        <color rgb="FFC80000"/>
      </left>
      <right style="hair">
        <color rgb="FFC80000"/>
      </right>
      <top style="hair">
        <color rgb="FFC80000"/>
      </top>
      <bottom style="hair">
        <color rgb="FFC80000"/>
      </bottom>
      <diagonal/>
    </border>
    <border>
      <left style="hair">
        <color rgb="FFC80000"/>
      </left>
      <right style="hair">
        <color rgb="FFC80000"/>
      </right>
      <top/>
      <bottom style="hair">
        <color rgb="FFC80000"/>
      </bottom>
      <diagonal/>
    </border>
    <border>
      <left style="hair">
        <color theme="1" tint="0.499984740745262"/>
      </left>
      <right style="hair">
        <color theme="1" tint="0.499984740745262"/>
      </right>
      <top style="hair">
        <color theme="1" tint="0.499984740745262"/>
      </top>
      <bottom style="hair">
        <color theme="1" tint="0.499984740745262"/>
      </bottom>
      <diagonal/>
    </border>
    <border>
      <left/>
      <right/>
      <top/>
      <bottom style="thin">
        <color theme="0"/>
      </bottom>
      <diagonal/>
    </border>
    <border>
      <left/>
      <right style="thin">
        <color theme="0"/>
      </right>
      <top/>
      <bottom style="thin">
        <color theme="0"/>
      </bottom>
      <diagonal/>
    </border>
    <border>
      <left style="hair">
        <color theme="1" tint="0.499984740745262"/>
      </left>
      <right style="hair">
        <color theme="1" tint="0.499984740745262"/>
      </right>
      <top/>
      <bottom/>
      <diagonal/>
    </border>
    <border>
      <left style="hair">
        <color theme="1" tint="0.499984740745262"/>
      </left>
      <right/>
      <top style="hair">
        <color theme="1" tint="0.499984740745262"/>
      </top>
      <bottom style="hair">
        <color theme="1" tint="0.499984740745262"/>
      </bottom>
      <diagonal/>
    </border>
    <border>
      <left style="hair">
        <color theme="1" tint="0.499984740745262"/>
      </left>
      <right style="hair">
        <color theme="1" tint="0.499984740745262"/>
      </right>
      <top/>
      <bottom style="hair">
        <color theme="1" tint="0.499984740745262"/>
      </bottom>
      <diagonal/>
    </border>
    <border>
      <left/>
      <right/>
      <top/>
      <bottom style="hair">
        <color theme="1" tint="0.499984740745262"/>
      </bottom>
      <diagonal/>
    </border>
    <border>
      <left/>
      <right/>
      <top style="hair">
        <color theme="1" tint="0.499984740745262"/>
      </top>
      <bottom style="hair">
        <color theme="1" tint="0.499984740745262"/>
      </bottom>
      <diagonal/>
    </border>
    <border>
      <left/>
      <right style="hair">
        <color theme="1" tint="0.499984740745262"/>
      </right>
      <top style="hair">
        <color theme="1" tint="0.499984740745262"/>
      </top>
      <bottom style="hair">
        <color theme="1" tint="0.499984740745262"/>
      </bottom>
      <diagonal/>
    </border>
    <border>
      <left/>
      <right/>
      <top style="hair">
        <color theme="1" tint="0.499984740745262"/>
      </top>
      <bottom/>
      <diagonal/>
    </border>
    <border>
      <left style="hair">
        <color theme="1" tint="0.499984740745262"/>
      </left>
      <right style="hair">
        <color theme="1" tint="0.499984740745262"/>
      </right>
      <top style="hair">
        <color theme="1" tint="0.499984740745262"/>
      </top>
      <bottom/>
      <diagonal/>
    </border>
    <border>
      <left/>
      <right/>
      <top/>
      <bottom style="thin">
        <color theme="1" tint="0.499984740745262"/>
      </bottom>
      <diagonal/>
    </border>
    <border>
      <left/>
      <right/>
      <top/>
      <bottom style="thick">
        <color theme="0"/>
      </bottom>
      <diagonal/>
    </border>
    <border>
      <left style="thin">
        <color theme="1" tint="0.499984740745262"/>
      </left>
      <right style="hair">
        <color theme="1" tint="0.499984740745262"/>
      </right>
      <top style="hair">
        <color theme="1" tint="0.499984740745262"/>
      </top>
      <bottom style="hair">
        <color theme="1" tint="0.499984740745262"/>
      </bottom>
      <diagonal/>
    </border>
    <border>
      <left style="thin">
        <color theme="1" tint="0.499984740745262"/>
      </left>
      <right style="hair">
        <color theme="1" tint="0.499984740745262"/>
      </right>
      <top style="hair">
        <color theme="1" tint="0.499984740745262"/>
      </top>
      <bottom style="thin">
        <color theme="1" tint="0.499984740745262"/>
      </bottom>
      <diagonal/>
    </border>
    <border>
      <left style="hair">
        <color theme="1" tint="0.499984740745262"/>
      </left>
      <right style="hair">
        <color theme="1" tint="0.499984740745262"/>
      </right>
      <top style="hair">
        <color theme="1" tint="0.499984740745262"/>
      </top>
      <bottom style="thin">
        <color theme="1" tint="0.499984740745262"/>
      </bottom>
      <diagonal/>
    </border>
    <border>
      <left style="thin">
        <color theme="1" tint="0.499984740745262"/>
      </left>
      <right/>
      <top style="thin">
        <color theme="1" tint="0.499984740745262"/>
      </top>
      <bottom style="hair">
        <color theme="1" tint="0.499984740745262"/>
      </bottom>
      <diagonal/>
    </border>
    <border>
      <left/>
      <right/>
      <top style="thin">
        <color theme="1" tint="0.499984740745262"/>
      </top>
      <bottom style="hair">
        <color theme="1" tint="0.499984740745262"/>
      </bottom>
      <diagonal/>
    </border>
    <border>
      <left/>
      <right/>
      <top/>
      <bottom style="thin">
        <color indexed="64"/>
      </bottom>
      <diagonal/>
    </border>
    <border>
      <left/>
      <right/>
      <top style="thin">
        <color indexed="64"/>
      </top>
      <bottom style="thin">
        <color indexed="64"/>
      </bottom>
      <diagonal/>
    </border>
    <border>
      <left/>
      <right/>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hair">
        <color theme="0" tint="-0.249977111117893"/>
      </left>
      <right style="hair">
        <color theme="0" tint="-0.249977111117893"/>
      </right>
      <top style="hair">
        <color theme="0" tint="-0.249977111117893"/>
      </top>
      <bottom style="hair">
        <color theme="0" tint="-0.249977111117893"/>
      </bottom>
      <diagonal/>
    </border>
    <border>
      <left style="thin">
        <color indexed="64"/>
      </left>
      <right style="thin">
        <color indexed="64"/>
      </right>
      <top style="thin">
        <color indexed="64"/>
      </top>
      <bottom style="thin">
        <color indexed="64"/>
      </bottom>
      <diagonal/>
    </border>
    <border>
      <left style="hair">
        <color theme="1" tint="0.499984740745262"/>
      </left>
      <right/>
      <top/>
      <bottom/>
      <diagonal/>
    </border>
    <border>
      <left style="thin">
        <color indexed="64"/>
      </left>
      <right/>
      <top/>
      <bottom/>
      <diagonal/>
    </border>
    <border>
      <left/>
      <right style="thin">
        <color indexed="64"/>
      </right>
      <top/>
      <bottom/>
      <diagonal/>
    </border>
    <border>
      <left/>
      <right style="hair">
        <color rgb="FFC80000"/>
      </right>
      <top/>
      <bottom style="hair">
        <color rgb="FFC80000"/>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right/>
      <top style="thin">
        <color theme="1" tint="0.499984740745262"/>
      </top>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bottom/>
      <diagonal/>
    </border>
    <border>
      <left style="hair">
        <color rgb="FF7F7F7F"/>
      </left>
      <right style="hair">
        <color rgb="FF7F7F7F"/>
      </right>
      <top style="hair">
        <color rgb="FF7F7F7F"/>
      </top>
      <bottom style="hair">
        <color rgb="FF7F7F7F"/>
      </bottom>
      <diagonal/>
    </border>
    <border>
      <left style="hair">
        <color rgb="FF7F7F7F"/>
      </left>
      <right/>
      <top style="hair">
        <color rgb="FF7F7F7F"/>
      </top>
      <bottom style="hair">
        <color rgb="FF7F7F7F"/>
      </bottom>
      <diagonal/>
    </border>
    <border>
      <left/>
      <right/>
      <top style="thin">
        <color theme="0" tint="-0.34998626667073579"/>
      </top>
      <bottom style="dotted">
        <color theme="0" tint="-0.34998626667073579"/>
      </bottom>
      <diagonal/>
    </border>
    <border>
      <left/>
      <right/>
      <top style="dotted">
        <color theme="0" tint="-0.34998626667073579"/>
      </top>
      <bottom style="dotted">
        <color theme="0" tint="-0.34998626667073579"/>
      </bottom>
      <diagonal/>
    </border>
    <border>
      <left/>
      <right/>
      <top/>
      <bottom style="thin">
        <color theme="6"/>
      </bottom>
      <diagonal/>
    </border>
  </borders>
  <cellStyleXfs count="8">
    <xf numFmtId="0" fontId="0" fillId="0" borderId="0"/>
    <xf numFmtId="0" fontId="7" fillId="2" borderId="0" applyNumberFormat="0" applyBorder="0" applyAlignment="0" applyProtection="0"/>
    <xf numFmtId="43" fontId="6" fillId="0" borderId="0" applyFont="0" applyFill="0" applyBorder="0" applyAlignment="0" applyProtection="0"/>
    <xf numFmtId="0" fontId="9" fillId="0" borderId="0" applyNumberFormat="0" applyFill="0" applyBorder="0" applyAlignment="0" applyProtection="0">
      <alignment vertical="top"/>
      <protection locked="0"/>
    </xf>
    <xf numFmtId="0" fontId="3" fillId="0" borderId="0"/>
    <xf numFmtId="0" fontId="3" fillId="0" borderId="0"/>
    <xf numFmtId="9" fontId="6" fillId="0" borderId="0" applyFont="0" applyFill="0" applyBorder="0" applyAlignment="0" applyProtection="0"/>
    <xf numFmtId="164" fontId="6" fillId="0" borderId="0" applyFont="0" applyFill="0" applyBorder="0" applyAlignment="0" applyProtection="0"/>
  </cellStyleXfs>
  <cellXfs count="755">
    <xf numFmtId="0" fontId="0" fillId="0" borderId="0" xfId="0"/>
    <xf numFmtId="0" fontId="11" fillId="0" borderId="0" xfId="0" applyFont="1" applyAlignment="1">
      <alignment vertical="center" wrapText="1"/>
    </xf>
    <xf numFmtId="0" fontId="11" fillId="0" borderId="0" xfId="0" applyFont="1" applyAlignment="1">
      <alignment horizontal="center" vertical="center" wrapText="1"/>
    </xf>
    <xf numFmtId="3" fontId="11" fillId="0" borderId="0" xfId="0" applyNumberFormat="1" applyFont="1" applyAlignment="1">
      <alignment vertical="center" wrapText="1"/>
    </xf>
    <xf numFmtId="0" fontId="12" fillId="0" borderId="0" xfId="0" applyFont="1" applyAlignment="1">
      <alignment vertical="center" wrapText="1"/>
    </xf>
    <xf numFmtId="0" fontId="11" fillId="0" borderId="0" xfId="0" applyFont="1" applyAlignment="1">
      <alignment horizontal="right" vertical="center" wrapText="1"/>
    </xf>
    <xf numFmtId="167" fontId="11" fillId="0" borderId="0" xfId="0" applyNumberFormat="1" applyFont="1" applyAlignment="1">
      <alignment vertical="center" wrapText="1"/>
    </xf>
    <xf numFmtId="0" fontId="13" fillId="0" borderId="0" xfId="0" applyFont="1" applyAlignment="1">
      <alignment horizontal="center" vertical="center" wrapText="1"/>
    </xf>
    <xf numFmtId="0" fontId="11" fillId="0" borderId="0" xfId="0" applyFont="1" applyAlignment="1">
      <alignment vertical="center"/>
    </xf>
    <xf numFmtId="1" fontId="11" fillId="0" borderId="0" xfId="0" applyNumberFormat="1" applyFont="1" applyAlignment="1">
      <alignment horizontal="center" vertical="center" wrapText="1"/>
    </xf>
    <xf numFmtId="0" fontId="11" fillId="0" borderId="0" xfId="0" applyFont="1" applyAlignment="1">
      <alignment horizontal="left" vertical="center" wrapText="1"/>
    </xf>
    <xf numFmtId="0" fontId="11" fillId="0" borderId="0" xfId="0" applyFont="1" applyAlignment="1">
      <alignment horizontal="justify" vertical="center" wrapText="1"/>
    </xf>
    <xf numFmtId="10" fontId="11" fillId="0" borderId="0" xfId="0" applyNumberFormat="1" applyFont="1" applyAlignment="1">
      <alignment horizontal="right" vertical="center" wrapText="1"/>
    </xf>
    <xf numFmtId="1" fontId="11" fillId="0" borderId="0" xfId="0" applyNumberFormat="1" applyFont="1" applyAlignment="1">
      <alignment vertical="center" wrapText="1"/>
    </xf>
    <xf numFmtId="3" fontId="4" fillId="0" borderId="0" xfId="0" applyNumberFormat="1" applyFont="1" applyAlignment="1">
      <alignment vertical="center"/>
    </xf>
    <xf numFmtId="0" fontId="0" fillId="0" borderId="0" xfId="0" applyAlignment="1">
      <alignment vertical="center"/>
    </xf>
    <xf numFmtId="0" fontId="16" fillId="0" borderId="0" xfId="0" applyFont="1" applyAlignment="1">
      <alignment vertical="center" wrapText="1"/>
    </xf>
    <xf numFmtId="172" fontId="11" fillId="0" borderId="0" xfId="2" applyNumberFormat="1" applyFont="1" applyAlignment="1">
      <alignment vertical="center" wrapText="1"/>
    </xf>
    <xf numFmtId="0" fontId="17" fillId="0" borderId="0" xfId="0" applyFont="1" applyAlignment="1">
      <alignment vertical="center" wrapText="1"/>
    </xf>
    <xf numFmtId="172" fontId="11" fillId="0" borderId="0" xfId="0" applyNumberFormat="1" applyFont="1" applyAlignment="1">
      <alignment vertical="center" wrapText="1"/>
    </xf>
    <xf numFmtId="0" fontId="11" fillId="0" borderId="0" xfId="0" applyFont="1" applyAlignment="1">
      <alignment vertical="center" textRotation="135"/>
    </xf>
    <xf numFmtId="0" fontId="0" fillId="0" borderId="0" xfId="0" applyAlignment="1">
      <alignment horizontal="left" vertical="center" wrapText="1"/>
    </xf>
    <xf numFmtId="0" fontId="18" fillId="0" borderId="0" xfId="0" applyFont="1" applyAlignment="1">
      <alignment vertical="center"/>
    </xf>
    <xf numFmtId="0" fontId="8" fillId="3" borderId="5" xfId="0" applyFont="1" applyFill="1" applyBorder="1" applyAlignment="1">
      <alignment horizontal="center" vertical="center" wrapText="1"/>
    </xf>
    <xf numFmtId="49" fontId="8" fillId="3" borderId="5" xfId="0" applyNumberFormat="1" applyFont="1" applyFill="1" applyBorder="1" applyAlignment="1">
      <alignment horizontal="center" vertical="center" wrapText="1"/>
    </xf>
    <xf numFmtId="167" fontId="8" fillId="3" borderId="5" xfId="0" applyNumberFormat="1" applyFont="1" applyFill="1" applyBorder="1" applyAlignment="1">
      <alignment horizontal="center" vertical="center" wrapText="1"/>
    </xf>
    <xf numFmtId="0" fontId="19" fillId="0" borderId="0" xfId="0" applyFont="1" applyAlignment="1">
      <alignment horizontal="center" vertical="center" wrapText="1"/>
    </xf>
    <xf numFmtId="0" fontId="24" fillId="0" borderId="0" xfId="0" applyFont="1" applyAlignment="1">
      <alignment vertical="center"/>
    </xf>
    <xf numFmtId="0" fontId="24" fillId="0" borderId="0" xfId="0" applyFont="1" applyAlignment="1">
      <alignment horizontal="center" vertical="center"/>
    </xf>
    <xf numFmtId="0" fontId="0" fillId="0" borderId="0" xfId="0" applyAlignment="1">
      <alignment horizontal="left" vertical="center"/>
    </xf>
    <xf numFmtId="0" fontId="7" fillId="0" borderId="0" xfId="0" applyFont="1" applyAlignment="1">
      <alignment vertical="center"/>
    </xf>
    <xf numFmtId="0" fontId="8" fillId="0" borderId="0" xfId="0" applyFont="1" applyAlignment="1">
      <alignment vertical="center"/>
    </xf>
    <xf numFmtId="0" fontId="0" fillId="0" borderId="0" xfId="0" applyAlignment="1">
      <alignment vertical="center" wrapText="1"/>
    </xf>
    <xf numFmtId="0" fontId="7" fillId="0" borderId="0" xfId="0" applyFont="1" applyAlignment="1">
      <alignment horizontal="center" vertical="center"/>
    </xf>
    <xf numFmtId="0" fontId="26" fillId="0" borderId="0" xfId="0" applyFont="1" applyAlignment="1">
      <alignment horizontal="left" vertical="center"/>
    </xf>
    <xf numFmtId="3" fontId="0" fillId="0" borderId="0" xfId="0" applyNumberFormat="1" applyAlignment="1">
      <alignment horizontal="left" vertical="center"/>
    </xf>
    <xf numFmtId="3" fontId="0" fillId="0" borderId="6" xfId="0" applyNumberFormat="1" applyBorder="1" applyAlignment="1">
      <alignment vertical="center" wrapText="1"/>
    </xf>
    <xf numFmtId="3" fontId="10" fillId="0" borderId="6" xfId="0" applyNumberFormat="1" applyFont="1" applyBorder="1" applyAlignment="1">
      <alignment vertical="center" wrapText="1"/>
    </xf>
    <xf numFmtId="0" fontId="21" fillId="0" borderId="0" xfId="0" applyFont="1" applyAlignment="1">
      <alignment horizontal="left" vertical="center"/>
    </xf>
    <xf numFmtId="3" fontId="10" fillId="0" borderId="6" xfId="0" applyNumberFormat="1" applyFont="1" applyBorder="1" applyAlignment="1">
      <alignment vertical="center"/>
    </xf>
    <xf numFmtId="0" fontId="0" fillId="0" borderId="6" xfId="0" applyBorder="1" applyAlignment="1">
      <alignment vertical="center"/>
    </xf>
    <xf numFmtId="3" fontId="10" fillId="0" borderId="6" xfId="0" applyNumberFormat="1" applyFont="1" applyBorder="1" applyAlignment="1">
      <alignment horizontal="center" vertical="center" wrapText="1"/>
    </xf>
    <xf numFmtId="3" fontId="0" fillId="0" borderId="6" xfId="0" applyNumberFormat="1" applyBorder="1" applyAlignment="1">
      <alignment vertical="center" shrinkToFit="1"/>
    </xf>
    <xf numFmtId="0" fontId="11" fillId="0" borderId="0" xfId="0" applyFont="1" applyAlignment="1" applyProtection="1">
      <alignment vertical="center" wrapText="1"/>
      <protection hidden="1"/>
    </xf>
    <xf numFmtId="0" fontId="11" fillId="0" borderId="0" xfId="0" applyFont="1" applyAlignment="1" applyProtection="1">
      <alignment horizontal="center" vertical="center" wrapText="1"/>
      <protection hidden="1"/>
    </xf>
    <xf numFmtId="0" fontId="11" fillId="0" borderId="0" xfId="0" applyFont="1" applyAlignment="1" applyProtection="1">
      <alignment horizontal="right" vertical="center" wrapText="1"/>
      <protection hidden="1"/>
    </xf>
    <xf numFmtId="167" fontId="11" fillId="0" borderId="0" xfId="0" applyNumberFormat="1" applyFont="1" applyAlignment="1" applyProtection="1">
      <alignment vertical="center" wrapText="1"/>
      <protection hidden="1"/>
    </xf>
    <xf numFmtId="170" fontId="11" fillId="0" borderId="0" xfId="0" applyNumberFormat="1" applyFont="1" applyAlignment="1" applyProtection="1">
      <alignment vertical="center" wrapText="1"/>
      <protection hidden="1"/>
    </xf>
    <xf numFmtId="0" fontId="0" fillId="0" borderId="0" xfId="0" applyAlignment="1">
      <alignment horizontal="center" vertical="center" wrapText="1"/>
    </xf>
    <xf numFmtId="49" fontId="0" fillId="0" borderId="0" xfId="0" applyNumberFormat="1" applyAlignment="1">
      <alignment horizontal="center" vertical="center" wrapText="1"/>
    </xf>
    <xf numFmtId="49" fontId="0" fillId="0" borderId="6" xfId="0" applyNumberFormat="1" applyBorder="1" applyAlignment="1">
      <alignment horizontal="center" vertical="center" wrapText="1"/>
    </xf>
    <xf numFmtId="49" fontId="0" fillId="0" borderId="6" xfId="0" applyNumberFormat="1" applyBorder="1" applyAlignment="1">
      <alignment vertical="center" wrapText="1"/>
    </xf>
    <xf numFmtId="172" fontId="6" fillId="0" borderId="0" xfId="2" applyNumberFormat="1" applyFont="1" applyAlignment="1">
      <alignment vertical="center" wrapText="1"/>
    </xf>
    <xf numFmtId="1" fontId="0" fillId="0" borderId="0" xfId="0" applyNumberFormat="1" applyAlignment="1">
      <alignment vertical="center" wrapText="1"/>
    </xf>
    <xf numFmtId="1" fontId="11" fillId="0" borderId="6" xfId="0" applyNumberFormat="1" applyFont="1" applyBorder="1" applyAlignment="1">
      <alignment horizontal="left" vertical="center" wrapText="1"/>
    </xf>
    <xf numFmtId="166" fontId="11" fillId="0" borderId="6" xfId="0" applyNumberFormat="1" applyFont="1" applyBorder="1" applyAlignment="1">
      <alignment horizontal="center" vertical="center" wrapText="1"/>
    </xf>
    <xf numFmtId="3" fontId="11" fillId="0" borderId="6" xfId="0" applyNumberFormat="1" applyFont="1" applyBorder="1" applyAlignment="1">
      <alignment horizontal="center" vertical="center" wrapText="1"/>
    </xf>
    <xf numFmtId="0" fontId="11" fillId="0" borderId="0" xfId="0" applyFont="1" applyAlignment="1" applyProtection="1">
      <alignment vertical="center" wrapText="1"/>
      <protection locked="0"/>
    </xf>
    <xf numFmtId="0" fontId="0" fillId="0" borderId="0" xfId="0" applyAlignment="1" applyProtection="1">
      <alignment vertical="center"/>
      <protection locked="0"/>
    </xf>
    <xf numFmtId="0" fontId="0" fillId="0" borderId="0" xfId="0" applyAlignment="1" applyProtection="1">
      <alignment vertical="center" wrapText="1"/>
      <protection locked="0"/>
    </xf>
    <xf numFmtId="0" fontId="0" fillId="0" borderId="2" xfId="0" applyBorder="1" applyAlignment="1" applyProtection="1">
      <alignment vertical="center" wrapText="1"/>
      <protection locked="0"/>
    </xf>
    <xf numFmtId="0" fontId="8" fillId="5" borderId="6" xfId="0" applyFont="1" applyFill="1" applyBorder="1" applyAlignment="1">
      <alignment horizontal="center" vertical="center" wrapText="1"/>
    </xf>
    <xf numFmtId="1" fontId="0" fillId="0" borderId="6" xfId="0" applyNumberFormat="1" applyBorder="1" applyAlignment="1">
      <alignment horizontal="left" vertical="center" wrapText="1"/>
    </xf>
    <xf numFmtId="3" fontId="0" fillId="0" borderId="6" xfId="0" applyNumberFormat="1" applyBorder="1" applyAlignment="1">
      <alignment horizontal="right" vertical="center" wrapText="1"/>
    </xf>
    <xf numFmtId="166" fontId="0" fillId="0" borderId="6" xfId="0" applyNumberFormat="1" applyBorder="1" applyAlignment="1">
      <alignment horizontal="left" vertical="center" wrapText="1"/>
    </xf>
    <xf numFmtId="0" fontId="0" fillId="0" borderId="6" xfId="0" applyBorder="1" applyAlignment="1">
      <alignment horizontal="center" vertical="center"/>
    </xf>
    <xf numFmtId="1" fontId="0" fillId="0" borderId="6" xfId="0" applyNumberFormat="1" applyBorder="1" applyAlignment="1">
      <alignment vertical="center"/>
    </xf>
    <xf numFmtId="0" fontId="10" fillId="0" borderId="6" xfId="0" applyFont="1" applyBorder="1" applyAlignment="1">
      <alignment horizontal="center" vertical="center"/>
    </xf>
    <xf numFmtId="0" fontId="29" fillId="0" borderId="0" xfId="0" applyFont="1" applyAlignment="1">
      <alignment vertical="center" wrapText="1"/>
    </xf>
    <xf numFmtId="3" fontId="0" fillId="0" borderId="6" xfId="0" applyNumberFormat="1" applyBorder="1" applyAlignment="1">
      <alignment horizontal="center" vertical="center" wrapText="1"/>
    </xf>
    <xf numFmtId="1" fontId="0" fillId="0" borderId="6" xfId="0" applyNumberFormat="1" applyBorder="1" applyAlignment="1">
      <alignment horizontal="center" vertical="center" wrapText="1"/>
    </xf>
    <xf numFmtId="10" fontId="0" fillId="0" borderId="6" xfId="0" applyNumberFormat="1" applyBorder="1" applyAlignment="1">
      <alignment horizontal="center" vertical="center" wrapText="1"/>
    </xf>
    <xf numFmtId="0" fontId="0" fillId="0" borderId="0" xfId="0" applyAlignment="1">
      <alignment horizontal="center" vertical="center"/>
    </xf>
    <xf numFmtId="165" fontId="0" fillId="0" borderId="0" xfId="0" applyNumberFormat="1" applyAlignment="1">
      <alignment horizontal="left" vertical="center"/>
    </xf>
    <xf numFmtId="0" fontId="14" fillId="0" borderId="0" xfId="0" applyFont="1" applyAlignment="1">
      <alignment horizontal="center" vertical="center" wrapText="1"/>
    </xf>
    <xf numFmtId="169" fontId="30" fillId="0" borderId="0" xfId="0" applyNumberFormat="1" applyFont="1" applyAlignment="1">
      <alignment vertical="center" wrapText="1"/>
    </xf>
    <xf numFmtId="3" fontId="0" fillId="0" borderId="6" xfId="0" applyNumberFormat="1" applyBorder="1" applyAlignment="1">
      <alignment vertical="center"/>
    </xf>
    <xf numFmtId="0" fontId="31" fillId="0" borderId="0" xfId="0" applyFont="1" applyAlignment="1">
      <alignment horizontal="center" vertical="center"/>
    </xf>
    <xf numFmtId="0" fontId="32" fillId="0" borderId="0" xfId="0" applyFont="1" applyAlignment="1">
      <alignment vertical="center"/>
    </xf>
    <xf numFmtId="9" fontId="0" fillId="0" borderId="6" xfId="0" applyNumberFormat="1" applyBorder="1" applyAlignment="1">
      <alignment horizontal="center" vertical="center"/>
    </xf>
    <xf numFmtId="3" fontId="10" fillId="0" borderId="6" xfId="0" applyNumberFormat="1" applyFont="1" applyBorder="1" applyAlignment="1">
      <alignment horizontal="center" vertical="center"/>
    </xf>
    <xf numFmtId="3" fontId="0" fillId="0" borderId="0" xfId="0" applyNumberFormat="1" applyAlignment="1">
      <alignment horizontal="center" vertical="center"/>
    </xf>
    <xf numFmtId="9" fontId="10" fillId="0" borderId="6" xfId="0" applyNumberFormat="1" applyFont="1" applyBorder="1" applyAlignment="1">
      <alignment horizontal="center" vertical="center"/>
    </xf>
    <xf numFmtId="3" fontId="10" fillId="6" borderId="6" xfId="0" applyNumberFormat="1" applyFont="1" applyFill="1" applyBorder="1" applyAlignment="1">
      <alignment vertical="center"/>
    </xf>
    <xf numFmtId="9" fontId="10" fillId="6" borderId="6" xfId="0" applyNumberFormat="1" applyFont="1" applyFill="1" applyBorder="1" applyAlignment="1">
      <alignment horizontal="center" vertical="center"/>
    </xf>
    <xf numFmtId="0" fontId="33" fillId="0" borderId="0" xfId="0" applyFont="1" applyAlignment="1">
      <alignment vertical="center"/>
    </xf>
    <xf numFmtId="1" fontId="8" fillId="5" borderId="6" xfId="0" applyNumberFormat="1" applyFont="1" applyFill="1" applyBorder="1" applyAlignment="1">
      <alignment horizontal="center" vertical="center" wrapText="1"/>
    </xf>
    <xf numFmtId="49" fontId="10" fillId="6" borderId="6" xfId="0" applyNumberFormat="1" applyFont="1" applyFill="1" applyBorder="1" applyAlignment="1">
      <alignment vertical="center" wrapText="1"/>
    </xf>
    <xf numFmtId="10" fontId="34" fillId="0" borderId="6" xfId="3" applyNumberFormat="1" applyFont="1" applyFill="1" applyBorder="1" applyAlignment="1" applyProtection="1">
      <alignment vertical="center" wrapText="1"/>
    </xf>
    <xf numFmtId="1" fontId="30" fillId="0" borderId="0" xfId="0" applyNumberFormat="1" applyFont="1" applyAlignment="1">
      <alignment vertical="center" wrapText="1"/>
    </xf>
    <xf numFmtId="0" fontId="23" fillId="0" borderId="0" xfId="0" applyFont="1" applyAlignment="1">
      <alignment vertical="center" wrapText="1"/>
    </xf>
    <xf numFmtId="1" fontId="10" fillId="0" borderId="6" xfId="0" applyNumberFormat="1" applyFont="1" applyBorder="1" applyAlignment="1">
      <alignment horizontal="left" vertical="center" wrapText="1"/>
    </xf>
    <xf numFmtId="3" fontId="10" fillId="0" borderId="6" xfId="0" applyNumberFormat="1" applyFont="1" applyBorder="1" applyAlignment="1">
      <alignment horizontal="right" vertical="center" wrapText="1"/>
    </xf>
    <xf numFmtId="1" fontId="10" fillId="0" borderId="6" xfId="0" applyNumberFormat="1" applyFont="1" applyBorder="1" applyAlignment="1">
      <alignment horizontal="center" vertical="center" wrapText="1"/>
    </xf>
    <xf numFmtId="10" fontId="0" fillId="0" borderId="6" xfId="0" applyNumberFormat="1" applyBorder="1" applyAlignment="1">
      <alignment horizontal="left" vertical="center" wrapText="1"/>
    </xf>
    <xf numFmtId="1" fontId="0" fillId="0" borderId="6" xfId="0" applyNumberFormat="1" applyBorder="1" applyAlignment="1">
      <alignment horizontal="right" vertical="center" wrapText="1"/>
    </xf>
    <xf numFmtId="3" fontId="0" fillId="0" borderId="6" xfId="0" applyNumberFormat="1" applyBorder="1" applyAlignment="1">
      <alignment horizontal="left" vertical="center" wrapText="1"/>
    </xf>
    <xf numFmtId="3" fontId="10" fillId="0" borderId="6" xfId="0" applyNumberFormat="1" applyFont="1" applyBorder="1" applyAlignment="1">
      <alignment horizontal="left" vertical="center" wrapText="1"/>
    </xf>
    <xf numFmtId="10" fontId="10" fillId="0" borderId="6" xfId="0" applyNumberFormat="1" applyFont="1" applyBorder="1" applyAlignment="1">
      <alignment horizontal="left" vertical="center" wrapText="1"/>
    </xf>
    <xf numFmtId="0" fontId="10" fillId="0" borderId="6" xfId="0" applyFont="1" applyBorder="1" applyAlignment="1">
      <alignment vertical="center" wrapText="1"/>
    </xf>
    <xf numFmtId="0" fontId="0" fillId="0" borderId="6" xfId="0" applyBorder="1" applyAlignment="1">
      <alignment vertical="center" wrapText="1"/>
    </xf>
    <xf numFmtId="172" fontId="6" fillId="0" borderId="6" xfId="2" applyNumberFormat="1" applyFont="1" applyFill="1" applyBorder="1" applyAlignment="1">
      <alignment horizontal="left" vertical="center" wrapText="1"/>
    </xf>
    <xf numFmtId="172" fontId="10" fillId="0" borderId="6" xfId="2" applyNumberFormat="1" applyFont="1" applyFill="1" applyBorder="1" applyAlignment="1">
      <alignment horizontal="left" vertical="center" wrapText="1"/>
    </xf>
    <xf numFmtId="172" fontId="6" fillId="0" borderId="0" xfId="2" applyNumberFormat="1" applyFont="1" applyAlignment="1">
      <alignment horizontal="center" vertical="center" wrapText="1"/>
    </xf>
    <xf numFmtId="172" fontId="11" fillId="0" borderId="0" xfId="2" applyNumberFormat="1" applyFont="1" applyAlignment="1">
      <alignment horizontal="center" vertical="center" wrapText="1"/>
    </xf>
    <xf numFmtId="0" fontId="0" fillId="0" borderId="6" xfId="0" applyBorder="1" applyAlignment="1">
      <alignment horizontal="center" vertical="center" wrapText="1"/>
    </xf>
    <xf numFmtId="172" fontId="6" fillId="0" borderId="6" xfId="2" applyNumberFormat="1" applyFont="1" applyFill="1" applyBorder="1" applyAlignment="1">
      <alignment vertical="center" wrapText="1"/>
    </xf>
    <xf numFmtId="0" fontId="36" fillId="0" borderId="0" xfId="0" applyFont="1" applyAlignment="1">
      <alignment vertical="center"/>
    </xf>
    <xf numFmtId="3" fontId="36" fillId="0" borderId="0" xfId="0" applyNumberFormat="1" applyFont="1" applyAlignment="1">
      <alignment vertical="center"/>
    </xf>
    <xf numFmtId="0" fontId="36" fillId="0" borderId="0" xfId="0" applyFont="1" applyAlignment="1">
      <alignment vertical="center" wrapText="1"/>
    </xf>
    <xf numFmtId="3" fontId="36" fillId="0" borderId="0" xfId="0" applyNumberFormat="1" applyFont="1" applyAlignment="1">
      <alignment vertical="center" wrapText="1"/>
    </xf>
    <xf numFmtId="10" fontId="36" fillId="0" borderId="0" xfId="0" applyNumberFormat="1" applyFont="1" applyAlignment="1">
      <alignment vertical="center" wrapText="1"/>
    </xf>
    <xf numFmtId="3" fontId="25" fillId="0" borderId="0" xfId="0" applyNumberFormat="1" applyFont="1" applyAlignment="1">
      <alignment horizontal="left" vertical="center"/>
    </xf>
    <xf numFmtId="0" fontId="36" fillId="0" borderId="0" xfId="0" applyFont="1" applyAlignment="1">
      <alignment horizontal="left" vertical="center" wrapText="1"/>
    </xf>
    <xf numFmtId="9" fontId="11" fillId="0" borderId="0" xfId="0" applyNumberFormat="1" applyFont="1" applyAlignment="1">
      <alignment horizontal="center" vertical="center"/>
    </xf>
    <xf numFmtId="0" fontId="37" fillId="0" borderId="0" xfId="0" applyFont="1" applyAlignment="1">
      <alignment vertical="center"/>
    </xf>
    <xf numFmtId="3" fontId="38" fillId="0" borderId="4" xfId="0" applyNumberFormat="1" applyFont="1" applyBorder="1" applyAlignment="1">
      <alignment horizontal="center" vertical="center" wrapText="1"/>
    </xf>
    <xf numFmtId="0" fontId="17" fillId="0" borderId="0" xfId="0" applyFont="1" applyAlignment="1">
      <alignment vertical="center"/>
    </xf>
    <xf numFmtId="49" fontId="0" fillId="0" borderId="6" xfId="0" applyNumberFormat="1" applyBorder="1" applyAlignment="1">
      <alignment vertical="center"/>
    </xf>
    <xf numFmtId="49" fontId="10" fillId="0" borderId="6" xfId="0" applyNumberFormat="1" applyFont="1" applyBorder="1" applyAlignment="1">
      <alignment vertical="center"/>
    </xf>
    <xf numFmtId="10" fontId="0" fillId="0" borderId="6" xfId="0" applyNumberFormat="1" applyBorder="1" applyAlignment="1">
      <alignment vertical="center"/>
    </xf>
    <xf numFmtId="3" fontId="0" fillId="0" borderId="6" xfId="0" applyNumberFormat="1" applyBorder="1" applyAlignment="1">
      <alignment horizontal="right" vertical="center"/>
    </xf>
    <xf numFmtId="173" fontId="11" fillId="0" borderId="6" xfId="0" applyNumberFormat="1" applyFont="1" applyBorder="1" applyAlignment="1">
      <alignment horizontal="center" vertical="center" wrapText="1"/>
    </xf>
    <xf numFmtId="167" fontId="0" fillId="0" borderId="6" xfId="0" applyNumberFormat="1" applyBorder="1" applyAlignment="1">
      <alignment horizontal="right" vertical="center" wrapText="1"/>
    </xf>
    <xf numFmtId="10" fontId="6" fillId="0" borderId="6" xfId="6" applyNumberFormat="1" applyFont="1" applyFill="1" applyBorder="1" applyAlignment="1">
      <alignment horizontal="center" vertical="center" wrapText="1"/>
    </xf>
    <xf numFmtId="167" fontId="0" fillId="0" borderId="6" xfId="0" applyNumberFormat="1" applyBorder="1" applyAlignment="1">
      <alignment horizontal="center" vertical="center" wrapText="1"/>
    </xf>
    <xf numFmtId="172" fontId="6" fillId="0" borderId="6" xfId="2" applyNumberFormat="1" applyFont="1" applyFill="1" applyBorder="1" applyAlignment="1">
      <alignment horizontal="right" vertical="center" wrapText="1"/>
    </xf>
    <xf numFmtId="171" fontId="6" fillId="0" borderId="6" xfId="6" applyNumberFormat="1" applyFont="1" applyFill="1" applyBorder="1" applyAlignment="1">
      <alignment horizontal="center" vertical="center" wrapText="1"/>
    </xf>
    <xf numFmtId="1" fontId="17" fillId="0" borderId="6" xfId="0" applyNumberFormat="1" applyFont="1" applyBorder="1" applyAlignment="1">
      <alignment horizontal="left" vertical="center" wrapText="1"/>
    </xf>
    <xf numFmtId="0" fontId="28" fillId="0" borderId="0" xfId="0" applyFont="1" applyAlignment="1">
      <alignment horizontal="center" vertical="center" wrapText="1"/>
    </xf>
    <xf numFmtId="172" fontId="10" fillId="0" borderId="6" xfId="2" applyNumberFormat="1" applyFont="1" applyFill="1" applyBorder="1" applyAlignment="1">
      <alignment horizontal="right" vertical="center" wrapText="1"/>
    </xf>
    <xf numFmtId="49" fontId="0" fillId="0" borderId="6" xfId="0" applyNumberFormat="1" applyBorder="1" applyAlignment="1">
      <alignment horizontal="left" vertical="center"/>
    </xf>
    <xf numFmtId="3" fontId="0" fillId="0" borderId="6" xfId="0" applyNumberFormat="1" applyBorder="1" applyAlignment="1">
      <alignment horizontal="left" vertical="center"/>
    </xf>
    <xf numFmtId="49" fontId="10" fillId="0" borderId="6" xfId="0" applyNumberFormat="1" applyFont="1" applyBorder="1" applyAlignment="1">
      <alignment horizontal="left" vertical="center"/>
    </xf>
    <xf numFmtId="3" fontId="0" fillId="0" borderId="6" xfId="0" applyNumberFormat="1" applyBorder="1" applyAlignment="1">
      <alignment horizontal="center" vertical="center"/>
    </xf>
    <xf numFmtId="49" fontId="10" fillId="6" borderId="6" xfId="0" applyNumberFormat="1" applyFont="1" applyFill="1" applyBorder="1" applyAlignment="1">
      <alignment horizontal="left" vertical="center"/>
    </xf>
    <xf numFmtId="10" fontId="0" fillId="0" borderId="6" xfId="0" applyNumberFormat="1" applyBorder="1" applyAlignment="1">
      <alignment horizontal="center" vertical="center"/>
    </xf>
    <xf numFmtId="3" fontId="10" fillId="0" borderId="10" xfId="0" applyNumberFormat="1" applyFont="1" applyBorder="1" applyAlignment="1">
      <alignment horizontal="left" vertical="center"/>
    </xf>
    <xf numFmtId="0" fontId="0" fillId="6" borderId="6" xfId="0" applyFill="1" applyBorder="1" applyAlignment="1">
      <alignment horizontal="center" vertical="center"/>
    </xf>
    <xf numFmtId="49" fontId="10" fillId="0" borderId="0" xfId="0" applyNumberFormat="1" applyFont="1" applyAlignment="1">
      <alignment horizontal="left" vertical="center"/>
    </xf>
    <xf numFmtId="3" fontId="10" fillId="0" borderId="0" xfId="0" applyNumberFormat="1" applyFont="1" applyAlignment="1">
      <alignment vertical="center"/>
    </xf>
    <xf numFmtId="0" fontId="13" fillId="0" borderId="0" xfId="0" applyFont="1" applyAlignment="1">
      <alignment horizontal="left" vertical="center" wrapText="1"/>
    </xf>
    <xf numFmtId="0" fontId="39" fillId="0" borderId="0" xfId="0" applyFont="1" applyAlignment="1">
      <alignment vertical="center" wrapText="1"/>
    </xf>
    <xf numFmtId="0" fontId="15" fillId="0" borderId="0" xfId="0" applyFont="1" applyAlignment="1">
      <alignment vertical="center"/>
    </xf>
    <xf numFmtId="49" fontId="0" fillId="0" borderId="10" xfId="0" applyNumberFormat="1" applyBorder="1" applyAlignment="1">
      <alignment horizontal="left" vertical="center"/>
    </xf>
    <xf numFmtId="3" fontId="0" fillId="0" borderId="10" xfId="0" applyNumberFormat="1" applyBorder="1" applyAlignment="1">
      <alignment horizontal="left" vertical="center"/>
    </xf>
    <xf numFmtId="9" fontId="10" fillId="0" borderId="0" xfId="0" applyNumberFormat="1" applyFont="1" applyAlignment="1">
      <alignment horizontal="center" vertical="center"/>
    </xf>
    <xf numFmtId="49" fontId="0" fillId="0" borderId="6" xfId="0" applyNumberFormat="1" applyBorder="1" applyAlignment="1">
      <alignment horizontal="center" vertical="center"/>
    </xf>
    <xf numFmtId="49" fontId="10" fillId="0" borderId="6" xfId="0" applyNumberFormat="1" applyFont="1" applyBorder="1" applyAlignment="1">
      <alignment horizontal="center" vertical="center"/>
    </xf>
    <xf numFmtId="3" fontId="41" fillId="0" borderId="6" xfId="0" applyNumberFormat="1" applyFont="1" applyBorder="1" applyAlignment="1">
      <alignment horizontal="center" vertical="center" wrapText="1"/>
    </xf>
    <xf numFmtId="0" fontId="41" fillId="0" borderId="0" xfId="0" applyFont="1" applyAlignment="1">
      <alignment vertical="center" wrapText="1"/>
    </xf>
    <xf numFmtId="49" fontId="0" fillId="0" borderId="6" xfId="0" applyNumberFormat="1" applyBorder="1" applyAlignment="1">
      <alignment horizontal="left" vertical="center" wrapText="1"/>
    </xf>
    <xf numFmtId="9" fontId="0" fillId="0" borderId="6" xfId="0" applyNumberFormat="1" applyBorder="1" applyAlignment="1">
      <alignment horizontal="right" vertical="center" wrapText="1"/>
    </xf>
    <xf numFmtId="10" fontId="0" fillId="0" borderId="6" xfId="0" applyNumberFormat="1" applyBorder="1" applyAlignment="1">
      <alignment horizontal="right" vertical="center" wrapText="1"/>
    </xf>
    <xf numFmtId="38" fontId="10" fillId="0" borderId="6" xfId="0" applyNumberFormat="1" applyFont="1" applyBorder="1" applyAlignment="1">
      <alignment horizontal="right" vertical="center" wrapText="1"/>
    </xf>
    <xf numFmtId="166" fontId="10" fillId="0" borderId="6" xfId="0" applyNumberFormat="1" applyFont="1" applyBorder="1" applyAlignment="1">
      <alignment horizontal="left" vertical="center" wrapText="1"/>
    </xf>
    <xf numFmtId="9" fontId="6" fillId="0" borderId="6" xfId="6" applyFont="1" applyFill="1" applyBorder="1" applyAlignment="1">
      <alignment horizontal="right" vertical="center" wrapText="1"/>
    </xf>
    <xf numFmtId="9" fontId="6" fillId="0" borderId="6" xfId="6" applyFont="1" applyFill="1" applyBorder="1" applyAlignment="1">
      <alignment horizontal="center" vertical="center" wrapText="1"/>
    </xf>
    <xf numFmtId="171" fontId="0" fillId="0" borderId="0" xfId="0" applyNumberFormat="1" applyAlignment="1">
      <alignment vertical="center"/>
    </xf>
    <xf numFmtId="3" fontId="5" fillId="0" borderId="0" xfId="0" applyNumberFormat="1" applyFont="1" applyAlignment="1">
      <alignment vertical="center"/>
    </xf>
    <xf numFmtId="0" fontId="5" fillId="0" borderId="0" xfId="0" applyFont="1" applyAlignment="1">
      <alignment vertical="center"/>
    </xf>
    <xf numFmtId="172" fontId="6" fillId="0" borderId="6" xfId="2" applyNumberFormat="1" applyFont="1" applyFill="1" applyBorder="1" applyAlignment="1">
      <alignment horizontal="left" vertical="center" shrinkToFit="1"/>
    </xf>
    <xf numFmtId="0" fontId="10" fillId="0" borderId="6" xfId="0" applyFont="1" applyBorder="1" applyAlignment="1">
      <alignment vertical="center" shrinkToFit="1"/>
    </xf>
    <xf numFmtId="3" fontId="10" fillId="0" borderId="6" xfId="0" applyNumberFormat="1" applyFont="1" applyBorder="1" applyAlignment="1">
      <alignment horizontal="center" vertical="center" shrinkToFit="1"/>
    </xf>
    <xf numFmtId="0" fontId="11" fillId="0" borderId="0" xfId="0" applyFont="1" applyAlignment="1">
      <alignment vertical="center" shrinkToFit="1"/>
    </xf>
    <xf numFmtId="171" fontId="35" fillId="0" borderId="0" xfId="0" applyNumberFormat="1" applyFont="1" applyAlignment="1">
      <alignment vertical="center"/>
    </xf>
    <xf numFmtId="0" fontId="10" fillId="0" borderId="0" xfId="0" applyFont="1" applyAlignment="1">
      <alignment vertical="center" wrapText="1"/>
    </xf>
    <xf numFmtId="0" fontId="11" fillId="0" borderId="6" xfId="0" applyFont="1" applyBorder="1" applyAlignment="1">
      <alignment horizontal="center" vertical="center" wrapText="1"/>
    </xf>
    <xf numFmtId="3" fontId="11" fillId="0" borderId="6" xfId="0" applyNumberFormat="1" applyFont="1" applyBorder="1" applyAlignment="1">
      <alignment horizontal="left" vertical="center" wrapText="1"/>
    </xf>
    <xf numFmtId="3" fontId="11" fillId="0" borderId="6" xfId="0" applyNumberFormat="1" applyFont="1" applyBorder="1" applyAlignment="1">
      <alignment vertical="center" wrapText="1"/>
    </xf>
    <xf numFmtId="0" fontId="12" fillId="0" borderId="6" xfId="0" applyFont="1" applyBorder="1" applyAlignment="1">
      <alignment vertical="center" wrapText="1"/>
    </xf>
    <xf numFmtId="3" fontId="12" fillId="0" borderId="6" xfId="0" applyNumberFormat="1" applyFont="1" applyBorder="1" applyAlignment="1">
      <alignment vertical="center" wrapText="1"/>
    </xf>
    <xf numFmtId="49" fontId="11" fillId="0" borderId="6" xfId="0" applyNumberFormat="1" applyFont="1" applyBorder="1" applyAlignment="1">
      <alignment vertical="center" wrapText="1"/>
    </xf>
    <xf numFmtId="0" fontId="11" fillId="0" borderId="6" xfId="0" applyFont="1" applyBorder="1" applyAlignment="1">
      <alignment vertical="center" wrapText="1"/>
    </xf>
    <xf numFmtId="49" fontId="12" fillId="0" borderId="6" xfId="0" applyNumberFormat="1" applyFont="1" applyBorder="1" applyAlignment="1">
      <alignment vertical="center" wrapText="1"/>
    </xf>
    <xf numFmtId="0" fontId="16" fillId="0" borderId="0" xfId="0" applyFont="1" applyAlignment="1">
      <alignment horizontal="right" vertical="center" wrapText="1"/>
    </xf>
    <xf numFmtId="1" fontId="0" fillId="0" borderId="6" xfId="0" applyNumberFormat="1" applyBorder="1" applyAlignment="1">
      <alignment horizontal="center" vertical="center"/>
    </xf>
    <xf numFmtId="14" fontId="0" fillId="0" borderId="6" xfId="0" applyNumberFormat="1" applyBorder="1" applyAlignment="1">
      <alignment vertical="center" wrapText="1"/>
    </xf>
    <xf numFmtId="0" fontId="0" fillId="0" borderId="0" xfId="0" applyAlignment="1">
      <alignment wrapText="1"/>
    </xf>
    <xf numFmtId="0" fontId="44" fillId="6" borderId="6" xfId="0" applyFont="1" applyFill="1" applyBorder="1" applyAlignment="1">
      <alignment horizontal="center" vertical="center"/>
    </xf>
    <xf numFmtId="1" fontId="0" fillId="0" borderId="8" xfId="0" applyNumberFormat="1" applyBorder="1" applyAlignment="1">
      <alignment horizontal="justify" vertical="center" wrapText="1"/>
    </xf>
    <xf numFmtId="9" fontId="10" fillId="0" borderId="6" xfId="6" applyFont="1" applyFill="1" applyBorder="1" applyAlignment="1">
      <alignment horizontal="center" vertical="center"/>
    </xf>
    <xf numFmtId="0" fontId="44" fillId="0" borderId="0" xfId="0" applyFont="1" applyAlignment="1">
      <alignment vertical="center"/>
    </xf>
    <xf numFmtId="175" fontId="0" fillId="0" borderId="6" xfId="0" applyNumberFormat="1" applyBorder="1" applyAlignment="1">
      <alignment horizontal="center" vertical="center" wrapText="1"/>
    </xf>
    <xf numFmtId="172" fontId="11" fillId="0" borderId="6" xfId="2" applyNumberFormat="1" applyFont="1" applyFill="1" applyBorder="1" applyAlignment="1">
      <alignment horizontal="left" vertical="center" wrapText="1"/>
    </xf>
    <xf numFmtId="0" fontId="11" fillId="0" borderId="6" xfId="0" applyFont="1" applyBorder="1" applyAlignment="1">
      <alignment horizontal="left" vertical="center" wrapText="1"/>
    </xf>
    <xf numFmtId="172" fontId="11" fillId="0" borderId="6" xfId="2" applyNumberFormat="1" applyFont="1" applyFill="1" applyBorder="1" applyAlignment="1">
      <alignment vertical="center" wrapText="1"/>
    </xf>
    <xf numFmtId="3" fontId="44" fillId="6" borderId="6" xfId="0" applyNumberFormat="1" applyFont="1" applyFill="1" applyBorder="1" applyAlignment="1">
      <alignment horizontal="center" vertical="center" wrapText="1"/>
    </xf>
    <xf numFmtId="1" fontId="44" fillId="6" borderId="6" xfId="0" applyNumberFormat="1" applyFont="1" applyFill="1" applyBorder="1" applyAlignment="1">
      <alignment horizontal="center" vertical="center" wrapText="1"/>
    </xf>
    <xf numFmtId="172" fontId="6" fillId="0" borderId="6" xfId="2" applyNumberFormat="1" applyFont="1" applyFill="1" applyBorder="1" applyAlignment="1">
      <alignment horizontal="center" vertical="center" wrapText="1"/>
    </xf>
    <xf numFmtId="3" fontId="45" fillId="0" borderId="6" xfId="0" applyNumberFormat="1" applyFont="1" applyBorder="1" applyAlignment="1">
      <alignment horizontal="center" vertical="center" wrapText="1"/>
    </xf>
    <xf numFmtId="10" fontId="11" fillId="0" borderId="0" xfId="0" applyNumberFormat="1" applyFont="1" applyAlignment="1">
      <alignment vertical="center" wrapText="1"/>
    </xf>
    <xf numFmtId="10" fontId="11" fillId="0" borderId="0" xfId="6" applyNumberFormat="1" applyFont="1" applyAlignment="1">
      <alignment vertical="center" wrapText="1"/>
    </xf>
    <xf numFmtId="0" fontId="15" fillId="0" borderId="0" xfId="0" applyFont="1" applyAlignment="1" applyProtection="1">
      <alignment vertical="center"/>
      <protection locked="0"/>
    </xf>
    <xf numFmtId="166" fontId="0" fillId="0" borderId="6" xfId="0" applyNumberFormat="1" applyBorder="1" applyAlignment="1">
      <alignment horizontal="right" vertical="center" wrapText="1"/>
    </xf>
    <xf numFmtId="166" fontId="0" fillId="0" borderId="6" xfId="0" applyNumberFormat="1" applyBorder="1" applyAlignment="1">
      <alignment horizontal="center" vertical="center" wrapText="1"/>
    </xf>
    <xf numFmtId="172" fontId="6" fillId="0" borderId="6" xfId="2" applyNumberFormat="1" applyFont="1" applyBorder="1" applyAlignment="1">
      <alignment vertical="center" wrapText="1"/>
    </xf>
    <xf numFmtId="172" fontId="6" fillId="0" borderId="6" xfId="2" applyNumberFormat="1" applyFont="1" applyBorder="1" applyAlignment="1">
      <alignment horizontal="center" vertical="center" wrapText="1"/>
    </xf>
    <xf numFmtId="1" fontId="0" fillId="0" borderId="6" xfId="0" applyNumberFormat="1" applyBorder="1" applyAlignment="1">
      <alignment vertical="center" wrapText="1"/>
    </xf>
    <xf numFmtId="0" fontId="33" fillId="0" borderId="0" xfId="0" applyFont="1" applyAlignment="1">
      <alignment vertical="center" wrapText="1"/>
    </xf>
    <xf numFmtId="0" fontId="11" fillId="6" borderId="6" xfId="0" applyFont="1" applyFill="1" applyBorder="1" applyAlignment="1">
      <alignment horizontal="center" vertical="center" wrapText="1"/>
    </xf>
    <xf numFmtId="0" fontId="11" fillId="6" borderId="6" xfId="0" applyFont="1" applyFill="1" applyBorder="1" applyAlignment="1">
      <alignment vertical="center" wrapText="1"/>
    </xf>
    <xf numFmtId="0" fontId="11" fillId="6" borderId="6" xfId="0" applyFont="1" applyFill="1" applyBorder="1" applyAlignment="1">
      <alignment vertical="center" shrinkToFit="1"/>
    </xf>
    <xf numFmtId="0" fontId="0" fillId="0" borderId="6" xfId="0" applyBorder="1" applyAlignment="1">
      <alignment horizontal="left" vertical="center" wrapText="1"/>
    </xf>
    <xf numFmtId="0" fontId="11" fillId="6" borderId="6" xfId="0" applyFont="1" applyFill="1" applyBorder="1" applyAlignment="1">
      <alignment horizontal="right" vertical="center" wrapText="1"/>
    </xf>
    <xf numFmtId="49" fontId="12" fillId="6" borderId="6" xfId="0" applyNumberFormat="1" applyFont="1" applyFill="1" applyBorder="1" applyAlignment="1">
      <alignment horizontal="left" vertical="center" wrapText="1"/>
    </xf>
    <xf numFmtId="0" fontId="0" fillId="0" borderId="6" xfId="0" applyBorder="1" applyAlignment="1" applyProtection="1">
      <alignment horizontal="center" vertical="center" wrapText="1"/>
      <protection locked="0"/>
    </xf>
    <xf numFmtId="10" fontId="0" fillId="0" borderId="6" xfId="0" applyNumberFormat="1" applyBorder="1" applyAlignment="1" applyProtection="1">
      <alignment horizontal="left" vertical="center" wrapText="1"/>
      <protection locked="0"/>
    </xf>
    <xf numFmtId="3" fontId="0" fillId="0" borderId="6" xfId="0" applyNumberFormat="1" applyBorder="1" applyAlignment="1" applyProtection="1">
      <alignment horizontal="right" vertical="center" wrapText="1"/>
      <protection locked="0"/>
    </xf>
    <xf numFmtId="10" fontId="0" fillId="0" borderId="6" xfId="0" applyNumberFormat="1" applyBorder="1" applyAlignment="1" applyProtection="1">
      <alignment horizontal="right" vertical="center" wrapText="1"/>
      <protection locked="0"/>
    </xf>
    <xf numFmtId="3" fontId="0" fillId="0" borderId="6" xfId="0" applyNumberFormat="1" applyBorder="1" applyAlignment="1" applyProtection="1">
      <alignment horizontal="left" vertical="center" wrapText="1"/>
      <protection locked="0"/>
    </xf>
    <xf numFmtId="3" fontId="10" fillId="0" borderId="6" xfId="0" applyNumberFormat="1" applyFont="1" applyBorder="1" applyAlignment="1" applyProtection="1">
      <alignment horizontal="left" vertical="center" wrapText="1"/>
      <protection locked="0"/>
    </xf>
    <xf numFmtId="3" fontId="10" fillId="0" borderId="6" xfId="0" applyNumberFormat="1" applyFont="1" applyBorder="1" applyAlignment="1" applyProtection="1">
      <alignment horizontal="right" vertical="center" wrapText="1"/>
      <protection locked="0"/>
    </xf>
    <xf numFmtId="10" fontId="10" fillId="0" borderId="6" xfId="0" applyNumberFormat="1" applyFont="1" applyBorder="1" applyAlignment="1" applyProtection="1">
      <alignment horizontal="left" vertical="center" wrapText="1"/>
      <protection locked="0"/>
    </xf>
    <xf numFmtId="9" fontId="10" fillId="0" borderId="6" xfId="6" applyFont="1" applyFill="1" applyBorder="1" applyAlignment="1" applyProtection="1">
      <alignment horizontal="right" vertical="center" wrapText="1"/>
      <protection locked="0"/>
    </xf>
    <xf numFmtId="0" fontId="0" fillId="0" borderId="2" xfId="0" applyBorder="1" applyAlignment="1">
      <alignment vertical="center" wrapText="1"/>
    </xf>
    <xf numFmtId="9" fontId="10" fillId="0" borderId="6" xfId="6" applyFont="1" applyFill="1" applyBorder="1" applyAlignment="1">
      <alignment horizontal="right" vertical="center" wrapText="1"/>
    </xf>
    <xf numFmtId="10" fontId="0" fillId="0" borderId="0" xfId="0" applyNumberFormat="1" applyAlignment="1">
      <alignment vertical="center" wrapText="1"/>
    </xf>
    <xf numFmtId="0" fontId="0" fillId="0" borderId="1" xfId="0" applyBorder="1" applyAlignment="1">
      <alignment vertical="center" wrapText="1"/>
    </xf>
    <xf numFmtId="0" fontId="10" fillId="0" borderId="2" xfId="0" applyFont="1" applyBorder="1" applyAlignment="1">
      <alignment vertical="center" wrapText="1"/>
    </xf>
    <xf numFmtId="0" fontId="20" fillId="0" borderId="0" xfId="0" applyFont="1" applyAlignment="1" applyProtection="1">
      <alignment vertical="center" wrapText="1"/>
      <protection locked="0"/>
    </xf>
    <xf numFmtId="0" fontId="10" fillId="0" borderId="0" xfId="0" applyFont="1" applyAlignment="1">
      <alignment horizontal="center" vertical="center"/>
    </xf>
    <xf numFmtId="3" fontId="10" fillId="0" borderId="0" xfId="0" applyNumberFormat="1" applyFont="1" applyAlignment="1">
      <alignment horizontal="right" vertical="center"/>
    </xf>
    <xf numFmtId="49" fontId="10" fillId="0" borderId="0" xfId="0" applyNumberFormat="1" applyFont="1" applyAlignment="1">
      <alignment horizontal="center" vertical="center"/>
    </xf>
    <xf numFmtId="49" fontId="10" fillId="0" borderId="0" xfId="0" applyNumberFormat="1" applyFont="1" applyAlignment="1">
      <alignment vertical="center"/>
    </xf>
    <xf numFmtId="3" fontId="0" fillId="0" borderId="19" xfId="0" applyNumberFormat="1" applyBorder="1" applyAlignment="1">
      <alignment horizontal="center" vertical="center" wrapText="1"/>
    </xf>
    <xf numFmtId="3" fontId="0" fillId="0" borderId="19" xfId="0" applyNumberFormat="1" applyBorder="1" applyAlignment="1">
      <alignment vertical="center" wrapText="1"/>
    </xf>
    <xf numFmtId="0" fontId="52" fillId="0" borderId="0" xfId="0" applyFont="1" applyAlignment="1" applyProtection="1">
      <alignment horizontal="left" vertical="center"/>
      <protection locked="0"/>
    </xf>
    <xf numFmtId="0" fontId="52" fillId="0" borderId="0" xfId="0" applyFont="1" applyAlignment="1" applyProtection="1">
      <alignment vertical="center"/>
      <protection locked="0"/>
    </xf>
    <xf numFmtId="0" fontId="52" fillId="0" borderId="0" xfId="0" applyFont="1" applyAlignment="1" applyProtection="1">
      <alignment horizontal="center" vertical="center"/>
      <protection locked="0"/>
    </xf>
    <xf numFmtId="0" fontId="53" fillId="0" borderId="0" xfId="0" applyFont="1" applyAlignment="1" applyProtection="1">
      <alignment vertical="center"/>
      <protection locked="0"/>
    </xf>
    <xf numFmtId="0" fontId="0" fillId="0" borderId="0" xfId="0" applyAlignment="1" applyProtection="1">
      <alignment horizontal="center" vertical="center"/>
      <protection locked="0"/>
    </xf>
    <xf numFmtId="0" fontId="7" fillId="9" borderId="0" xfId="0" applyFont="1" applyFill="1" applyAlignment="1" applyProtection="1">
      <alignment horizontal="center" vertical="center"/>
      <protection locked="0"/>
    </xf>
    <xf numFmtId="0" fontId="7" fillId="9" borderId="0" xfId="0" applyFont="1" applyFill="1" applyAlignment="1" applyProtection="1">
      <alignment vertical="center"/>
      <protection locked="0"/>
    </xf>
    <xf numFmtId="0" fontId="54" fillId="6" borderId="0" xfId="0" applyFont="1" applyFill="1" applyAlignment="1" applyProtection="1">
      <alignment horizontal="center" vertical="center"/>
      <protection locked="0"/>
    </xf>
    <xf numFmtId="0" fontId="0" fillId="6" borderId="0" xfId="0" applyFill="1" applyAlignment="1" applyProtection="1">
      <alignment vertical="center"/>
      <protection locked="0"/>
    </xf>
    <xf numFmtId="0" fontId="0" fillId="6" borderId="0" xfId="0" applyFill="1" applyAlignment="1" applyProtection="1">
      <alignment horizontal="center" vertical="center"/>
      <protection locked="0"/>
    </xf>
    <xf numFmtId="0" fontId="0" fillId="0" borderId="0" xfId="0" applyAlignment="1" applyProtection="1">
      <alignment horizontal="left" vertical="center" indent="1"/>
      <protection locked="0"/>
    </xf>
    <xf numFmtId="0" fontId="0" fillId="0" borderId="24" xfId="0" applyBorder="1" applyAlignment="1" applyProtection="1">
      <alignment horizontal="center" vertical="center"/>
      <protection locked="0"/>
    </xf>
    <xf numFmtId="0" fontId="0" fillId="0" borderId="24" xfId="0" applyBorder="1" applyAlignment="1" applyProtection="1">
      <alignment horizontal="left" vertical="center" indent="1"/>
      <protection locked="0"/>
    </xf>
    <xf numFmtId="0" fontId="0" fillId="0" borderId="24" xfId="0" applyBorder="1" applyAlignment="1" applyProtection="1">
      <alignment vertical="center"/>
      <protection locked="0"/>
    </xf>
    <xf numFmtId="0" fontId="56" fillId="0" borderId="25" xfId="0" applyFont="1" applyBorder="1" applyAlignment="1" applyProtection="1">
      <alignment vertical="center"/>
      <protection locked="0"/>
    </xf>
    <xf numFmtId="3" fontId="8" fillId="9" borderId="0" xfId="2" applyNumberFormat="1" applyFont="1" applyFill="1" applyBorder="1" applyAlignment="1" applyProtection="1">
      <alignment horizontal="center" vertical="center"/>
      <protection hidden="1"/>
    </xf>
    <xf numFmtId="0" fontId="0" fillId="0" borderId="0" xfId="0" applyAlignment="1" applyProtection="1">
      <alignment horizontal="center" vertical="center" wrapText="1"/>
      <protection locked="0"/>
    </xf>
    <xf numFmtId="0" fontId="7" fillId="0" borderId="0" xfId="0" applyFont="1" applyAlignment="1" applyProtection="1">
      <alignment vertical="center"/>
      <protection locked="0"/>
    </xf>
    <xf numFmtId="0" fontId="8" fillId="0" borderId="26" xfId="0" applyFont="1" applyBorder="1" applyAlignment="1" applyProtection="1">
      <alignment horizontal="center" vertical="center"/>
      <protection locked="0"/>
    </xf>
    <xf numFmtId="0" fontId="7" fillId="0" borderId="0" xfId="0" applyFont="1" applyAlignment="1" applyProtection="1">
      <alignment horizontal="center" vertical="center"/>
      <protection locked="0"/>
    </xf>
    <xf numFmtId="0" fontId="7" fillId="9" borderId="27" xfId="0" applyFont="1" applyFill="1" applyBorder="1" applyAlignment="1" applyProtection="1">
      <alignment vertical="center"/>
      <protection locked="0"/>
    </xf>
    <xf numFmtId="0" fontId="8" fillId="9" borderId="27" xfId="0" applyFont="1" applyFill="1" applyBorder="1" applyAlignment="1" applyProtection="1">
      <alignment horizontal="center" vertical="center" wrapText="1"/>
      <protection locked="0"/>
    </xf>
    <xf numFmtId="0" fontId="0" fillId="0" borderId="27" xfId="0" applyBorder="1" applyAlignment="1" applyProtection="1">
      <alignment horizontal="center" vertical="center"/>
      <protection locked="0"/>
    </xf>
    <xf numFmtId="0" fontId="0" fillId="0" borderId="27" xfId="0" applyBorder="1" applyAlignment="1" applyProtection="1">
      <alignment vertical="center"/>
      <protection locked="0"/>
    </xf>
    <xf numFmtId="9" fontId="0" fillId="0" borderId="27" xfId="0" applyNumberFormat="1" applyBorder="1" applyAlignment="1" applyProtection="1">
      <alignment horizontal="center" vertical="center"/>
      <protection locked="0"/>
    </xf>
    <xf numFmtId="0" fontId="57" fillId="0" borderId="0" xfId="0" applyFont="1" applyAlignment="1" applyProtection="1">
      <alignment vertical="center"/>
      <protection hidden="1"/>
    </xf>
    <xf numFmtId="0" fontId="8" fillId="11" borderId="6" xfId="0" applyFont="1" applyFill="1" applyBorder="1" applyAlignment="1">
      <alignment horizontal="center" vertical="center"/>
    </xf>
    <xf numFmtId="0" fontId="8" fillId="12" borderId="6" xfId="0" applyFont="1" applyFill="1" applyBorder="1" applyAlignment="1">
      <alignment vertical="center"/>
    </xf>
    <xf numFmtId="0" fontId="8" fillId="12" borderId="6" xfId="0" applyFont="1" applyFill="1" applyBorder="1" applyAlignment="1">
      <alignment horizontal="center" vertical="center"/>
    </xf>
    <xf numFmtId="0" fontId="8" fillId="12" borderId="6" xfId="0" applyFont="1" applyFill="1" applyBorder="1" applyAlignment="1">
      <alignment horizontal="center" vertical="center" wrapText="1"/>
    </xf>
    <xf numFmtId="0" fontId="8" fillId="12" borderId="6" xfId="1" applyFont="1" applyFill="1" applyBorder="1" applyAlignment="1">
      <alignment horizontal="center" vertical="center" wrapText="1"/>
    </xf>
    <xf numFmtId="10" fontId="59" fillId="0" borderId="6" xfId="0" applyNumberFormat="1" applyFont="1" applyBorder="1" applyAlignment="1">
      <alignment horizontal="center" vertical="center" wrapText="1"/>
    </xf>
    <xf numFmtId="10" fontId="59" fillId="0" borderId="6" xfId="1" applyNumberFormat="1" applyFont="1" applyFill="1" applyBorder="1" applyAlignment="1">
      <alignment horizontal="center" vertical="center" wrapText="1"/>
    </xf>
    <xf numFmtId="10" fontId="58" fillId="0" borderId="6" xfId="1" applyNumberFormat="1" applyFont="1" applyFill="1" applyBorder="1" applyAlignment="1">
      <alignment horizontal="center" vertical="center" wrapText="1"/>
    </xf>
    <xf numFmtId="10" fontId="59" fillId="0" borderId="14" xfId="0" applyNumberFormat="1" applyFont="1" applyBorder="1" applyAlignment="1">
      <alignment horizontal="center" vertical="center" wrapText="1"/>
    </xf>
    <xf numFmtId="10" fontId="60" fillId="0" borderId="6" xfId="1" applyNumberFormat="1" applyFont="1" applyFill="1" applyBorder="1" applyAlignment="1">
      <alignment horizontal="center" vertical="center" wrapText="1"/>
    </xf>
    <xf numFmtId="3" fontId="10" fillId="0" borderId="6" xfId="2" applyNumberFormat="1" applyFont="1" applyFill="1" applyBorder="1" applyAlignment="1">
      <alignment horizontal="center" vertical="center"/>
    </xf>
    <xf numFmtId="3" fontId="10" fillId="0" borderId="6" xfId="6" applyNumberFormat="1" applyFont="1" applyFill="1" applyBorder="1" applyAlignment="1">
      <alignment horizontal="center" vertical="center"/>
    </xf>
    <xf numFmtId="0" fontId="8" fillId="13" borderId="6" xfId="0" applyFont="1" applyFill="1" applyBorder="1" applyAlignment="1">
      <alignment horizontal="center" vertical="center" wrapText="1"/>
    </xf>
    <xf numFmtId="3" fontId="64" fillId="0" borderId="28" xfId="0" applyNumberFormat="1" applyFont="1" applyBorder="1" applyAlignment="1">
      <alignment horizontal="center" vertical="center" wrapText="1"/>
    </xf>
    <xf numFmtId="49" fontId="64" fillId="0" borderId="28" xfId="0" applyNumberFormat="1" applyFont="1" applyBorder="1" applyAlignment="1">
      <alignment horizontal="center" vertical="center" wrapText="1"/>
    </xf>
    <xf numFmtId="3" fontId="64" fillId="0" borderId="28" xfId="0" applyNumberFormat="1" applyFont="1" applyBorder="1" applyAlignment="1">
      <alignment horizontal="right" vertical="center" wrapText="1"/>
    </xf>
    <xf numFmtId="3" fontId="65" fillId="0" borderId="28" xfId="0" applyNumberFormat="1" applyFont="1" applyBorder="1" applyAlignment="1">
      <alignment horizontal="center" vertical="center" wrapText="1"/>
    </xf>
    <xf numFmtId="166" fontId="65" fillId="0" borderId="28" xfId="0" applyNumberFormat="1" applyFont="1" applyBorder="1" applyAlignment="1">
      <alignment horizontal="left" vertical="center" wrapText="1"/>
    </xf>
    <xf numFmtId="3" fontId="65" fillId="0" borderId="28" xfId="0" applyNumberFormat="1" applyFont="1" applyBorder="1" applyAlignment="1">
      <alignment horizontal="right" vertical="center" wrapText="1"/>
    </xf>
    <xf numFmtId="3" fontId="64" fillId="4" borderId="28" xfId="0" applyNumberFormat="1" applyFont="1" applyFill="1" applyBorder="1" applyAlignment="1">
      <alignment horizontal="center" vertical="center" wrapText="1"/>
    </xf>
    <xf numFmtId="49" fontId="64" fillId="4" borderId="28" xfId="0" applyNumberFormat="1" applyFont="1" applyFill="1" applyBorder="1" applyAlignment="1">
      <alignment horizontal="center" vertical="center" wrapText="1"/>
    </xf>
    <xf numFmtId="3" fontId="64" fillId="4" borderId="28" xfId="0" applyNumberFormat="1" applyFont="1" applyFill="1" applyBorder="1" applyAlignment="1">
      <alignment horizontal="right" vertical="center" wrapText="1"/>
    </xf>
    <xf numFmtId="10" fontId="10" fillId="0" borderId="0" xfId="0" applyNumberFormat="1" applyFont="1" applyAlignment="1">
      <alignment horizontal="left" vertical="center" wrapText="1"/>
    </xf>
    <xf numFmtId="3" fontId="10" fillId="0" borderId="0" xfId="0" applyNumberFormat="1" applyFont="1" applyAlignment="1">
      <alignment horizontal="right" vertical="center" wrapText="1"/>
    </xf>
    <xf numFmtId="10" fontId="67" fillId="0" borderId="6" xfId="0" applyNumberFormat="1" applyFont="1" applyBorder="1" applyAlignment="1">
      <alignment horizontal="center" vertical="center" wrapText="1"/>
    </xf>
    <xf numFmtId="0" fontId="68" fillId="9" borderId="0" xfId="0" applyFont="1" applyFill="1" applyAlignment="1" applyProtection="1">
      <alignment horizontal="left" vertical="center"/>
      <protection locked="0"/>
    </xf>
    <xf numFmtId="0" fontId="69" fillId="9" borderId="0" xfId="0" applyFont="1" applyFill="1" applyAlignment="1" applyProtection="1">
      <alignment vertical="center" wrapText="1"/>
      <protection locked="0"/>
    </xf>
    <xf numFmtId="38" fontId="19" fillId="0" borderId="6" xfId="0" applyNumberFormat="1" applyFont="1" applyBorder="1" applyAlignment="1">
      <alignment horizontal="right" vertical="center" wrapText="1"/>
    </xf>
    <xf numFmtId="0" fontId="8" fillId="13" borderId="22" xfId="0" applyFont="1" applyFill="1" applyBorder="1" applyAlignment="1">
      <alignment horizontal="center" vertical="center" wrapText="1"/>
    </xf>
    <xf numFmtId="0" fontId="8" fillId="13" borderId="23" xfId="0" applyFont="1" applyFill="1" applyBorder="1" applyAlignment="1">
      <alignment horizontal="center" vertical="center" wrapText="1"/>
    </xf>
    <xf numFmtId="3" fontId="46" fillId="0" borderId="6" xfId="0" applyNumberFormat="1" applyFont="1" applyBorder="1" applyAlignment="1" applyProtection="1">
      <alignment horizontal="center" vertical="center" wrapText="1"/>
      <protection locked="0"/>
    </xf>
    <xf numFmtId="10" fontId="46" fillId="0" borderId="6" xfId="0" applyNumberFormat="1" applyFont="1" applyBorder="1" applyAlignment="1" applyProtection="1">
      <alignment horizontal="left" vertical="center" wrapText="1"/>
      <protection locked="0"/>
    </xf>
    <xf numFmtId="3" fontId="46" fillId="0" borderId="6" xfId="0" applyNumberFormat="1" applyFont="1" applyBorder="1" applyAlignment="1" applyProtection="1">
      <alignment horizontal="left" vertical="center" wrapText="1"/>
      <protection locked="0"/>
    </xf>
    <xf numFmtId="3" fontId="43" fillId="0" borderId="6" xfId="0" applyNumberFormat="1" applyFont="1" applyBorder="1" applyAlignment="1" applyProtection="1">
      <alignment vertical="center" wrapText="1"/>
      <protection locked="0"/>
    </xf>
    <xf numFmtId="3" fontId="43" fillId="0" borderId="6" xfId="0" applyNumberFormat="1" applyFont="1" applyBorder="1" applyAlignment="1" applyProtection="1">
      <alignment horizontal="left" vertical="center" wrapText="1"/>
      <protection locked="0"/>
    </xf>
    <xf numFmtId="3" fontId="10" fillId="0" borderId="6" xfId="0" applyNumberFormat="1" applyFont="1" applyBorder="1" applyAlignment="1" applyProtection="1">
      <alignment vertical="center" wrapText="1"/>
      <protection locked="0"/>
    </xf>
    <xf numFmtId="3" fontId="43" fillId="0" borderId="6" xfId="0" applyNumberFormat="1" applyFont="1" applyBorder="1" applyAlignment="1" applyProtection="1">
      <alignment horizontal="right" vertical="center" wrapText="1"/>
      <protection locked="0"/>
    </xf>
    <xf numFmtId="3" fontId="66" fillId="0" borderId="20" xfId="0" applyNumberFormat="1" applyFont="1" applyBorder="1" applyAlignment="1">
      <alignment horizontal="center" vertical="center" wrapText="1"/>
    </xf>
    <xf numFmtId="3" fontId="66" fillId="0" borderId="21" xfId="0" applyNumberFormat="1" applyFont="1" applyBorder="1" applyAlignment="1">
      <alignment horizontal="center" vertical="center" wrapText="1"/>
    </xf>
    <xf numFmtId="3" fontId="66" fillId="0" borderId="21" xfId="0" applyNumberFormat="1" applyFont="1" applyBorder="1" applyAlignment="1">
      <alignment horizontal="right" vertical="center" wrapText="1"/>
    </xf>
    <xf numFmtId="3" fontId="8" fillId="14" borderId="6" xfId="0" applyNumberFormat="1" applyFont="1" applyFill="1" applyBorder="1" applyAlignment="1">
      <alignment horizontal="center" vertical="center" wrapText="1"/>
    </xf>
    <xf numFmtId="8" fontId="11" fillId="0" borderId="0" xfId="0" applyNumberFormat="1" applyFont="1" applyAlignment="1">
      <alignment vertical="center" wrapText="1"/>
    </xf>
    <xf numFmtId="3" fontId="66" fillId="4" borderId="6" xfId="0" applyNumberFormat="1" applyFont="1" applyFill="1" applyBorder="1" applyAlignment="1">
      <alignment horizontal="center" vertical="center" wrapText="1"/>
    </xf>
    <xf numFmtId="3" fontId="64" fillId="4" borderId="6" xfId="0" applyNumberFormat="1" applyFont="1" applyFill="1" applyBorder="1" applyAlignment="1">
      <alignment horizontal="center" vertical="center" wrapText="1"/>
    </xf>
    <xf numFmtId="9" fontId="6" fillId="0" borderId="6" xfId="6" applyFill="1" applyBorder="1" applyAlignment="1">
      <alignment horizontal="center" vertical="center" wrapText="1"/>
    </xf>
    <xf numFmtId="0" fontId="22" fillId="9" borderId="0" xfId="0" applyFont="1" applyFill="1" applyAlignment="1" applyProtection="1">
      <alignment horizontal="left" vertical="center" wrapText="1"/>
      <protection locked="0"/>
    </xf>
    <xf numFmtId="0" fontId="11" fillId="9" borderId="0" xfId="0" applyFont="1" applyFill="1" applyAlignment="1" applyProtection="1">
      <alignment vertical="center" wrapText="1"/>
      <protection locked="0"/>
    </xf>
    <xf numFmtId="0" fontId="75" fillId="0" borderId="0" xfId="0" applyFont="1" applyAlignment="1">
      <alignment vertical="center" wrapText="1"/>
    </xf>
    <xf numFmtId="9" fontId="0" fillId="0" borderId="6" xfId="6" applyFont="1" applyFill="1" applyBorder="1" applyAlignment="1">
      <alignment horizontal="center" vertical="center" wrapText="1"/>
    </xf>
    <xf numFmtId="172" fontId="0" fillId="0" borderId="6" xfId="2" applyNumberFormat="1" applyFont="1" applyFill="1" applyBorder="1" applyAlignment="1">
      <alignment horizontal="right" vertical="center" wrapText="1"/>
    </xf>
    <xf numFmtId="1" fontId="0" fillId="0" borderId="0" xfId="0" applyNumberFormat="1" applyAlignment="1">
      <alignment vertical="center"/>
    </xf>
    <xf numFmtId="10" fontId="0" fillId="0" borderId="6" xfId="0" applyNumberFormat="1" applyBorder="1" applyAlignment="1">
      <alignment vertical="center" wrapText="1"/>
    </xf>
    <xf numFmtId="9" fontId="0" fillId="0" borderId="6" xfId="6" applyFont="1" applyFill="1" applyBorder="1" applyAlignment="1">
      <alignment horizontal="right" vertical="center" wrapText="1"/>
    </xf>
    <xf numFmtId="10" fontId="0" fillId="0" borderId="6" xfId="6" applyNumberFormat="1" applyFont="1" applyFill="1" applyBorder="1" applyAlignment="1">
      <alignment horizontal="right" vertical="center" wrapText="1"/>
    </xf>
    <xf numFmtId="3" fontId="15" fillId="4" borderId="6" xfId="0" applyNumberFormat="1" applyFont="1" applyFill="1" applyBorder="1" applyAlignment="1" applyProtection="1">
      <alignment horizontal="center" vertical="center" wrapText="1"/>
      <protection locked="0"/>
    </xf>
    <xf numFmtId="3" fontId="76" fillId="4" borderId="6" xfId="0" applyNumberFormat="1" applyFont="1" applyFill="1" applyBorder="1" applyAlignment="1" applyProtection="1">
      <alignment horizontal="left" vertical="center" wrapText="1"/>
      <protection locked="0"/>
    </xf>
    <xf numFmtId="3" fontId="76" fillId="4" borderId="6" xfId="0" applyNumberFormat="1" applyFont="1" applyFill="1" applyBorder="1" applyAlignment="1" applyProtection="1">
      <alignment horizontal="right" vertical="center" wrapText="1"/>
      <protection locked="0"/>
    </xf>
    <xf numFmtId="49" fontId="10" fillId="0" borderId="6" xfId="0" applyNumberFormat="1" applyFont="1" applyBorder="1" applyAlignment="1">
      <alignment horizontal="left" vertical="center" wrapText="1"/>
    </xf>
    <xf numFmtId="9" fontId="0" fillId="0" borderId="6" xfId="6" applyFont="1" applyFill="1" applyBorder="1" applyAlignment="1">
      <alignment vertical="center" wrapText="1"/>
    </xf>
    <xf numFmtId="8" fontId="0" fillId="0" borderId="0" xfId="0" applyNumberFormat="1" applyAlignment="1">
      <alignment vertical="center" wrapText="1"/>
    </xf>
    <xf numFmtId="49" fontId="64" fillId="4" borderId="6" xfId="0" applyNumberFormat="1" applyFont="1" applyFill="1" applyBorder="1" applyAlignment="1">
      <alignment horizontal="left" vertical="center" wrapText="1"/>
    </xf>
    <xf numFmtId="3" fontId="64" fillId="4" borderId="6" xfId="0" applyNumberFormat="1" applyFont="1" applyFill="1" applyBorder="1" applyAlignment="1">
      <alignment horizontal="right" vertical="center" wrapText="1"/>
    </xf>
    <xf numFmtId="8" fontId="11" fillId="0" borderId="0" xfId="0" applyNumberFormat="1" applyFont="1" applyAlignment="1" applyProtection="1">
      <alignment vertical="center" wrapText="1"/>
      <protection locked="0"/>
    </xf>
    <xf numFmtId="3" fontId="0" fillId="0" borderId="6" xfId="0" applyNumberFormat="1" applyBorder="1" applyAlignment="1" applyProtection="1">
      <alignment horizontal="center" vertical="center" wrapText="1"/>
      <protection hidden="1"/>
    </xf>
    <xf numFmtId="1" fontId="0" fillId="0" borderId="6" xfId="0" applyNumberFormat="1" applyBorder="1" applyAlignment="1" applyProtection="1">
      <alignment horizontal="center" vertical="center" wrapText="1"/>
      <protection hidden="1"/>
    </xf>
    <xf numFmtId="3" fontId="42" fillId="0" borderId="6" xfId="0" applyNumberFormat="1" applyFont="1" applyBorder="1" applyAlignment="1" applyProtection="1">
      <alignment horizontal="center" vertical="center" wrapText="1"/>
      <protection hidden="1"/>
    </xf>
    <xf numFmtId="1" fontId="11" fillId="0" borderId="0" xfId="0" applyNumberFormat="1" applyFont="1" applyAlignment="1" applyProtection="1">
      <alignment horizontal="center" vertical="center" wrapText="1"/>
      <protection hidden="1"/>
    </xf>
    <xf numFmtId="3" fontId="11" fillId="0" borderId="0" xfId="0" applyNumberFormat="1" applyFont="1" applyAlignment="1" applyProtection="1">
      <alignment horizontal="center" vertical="center" wrapText="1"/>
      <protection hidden="1"/>
    </xf>
    <xf numFmtId="10" fontId="11" fillId="0" borderId="0" xfId="0" applyNumberFormat="1" applyFont="1" applyAlignment="1" applyProtection="1">
      <alignment horizontal="center" vertical="center" wrapText="1"/>
      <protection locked="0"/>
    </xf>
    <xf numFmtId="3" fontId="11" fillId="0" borderId="6" xfId="0" applyNumberFormat="1" applyFont="1" applyBorder="1" applyAlignment="1" applyProtection="1">
      <alignment horizontal="center" vertical="center" wrapText="1"/>
      <protection hidden="1"/>
    </xf>
    <xf numFmtId="1" fontId="11" fillId="0" borderId="6" xfId="0" applyNumberFormat="1" applyFont="1" applyBorder="1" applyAlignment="1" applyProtection="1">
      <alignment horizontal="center" vertical="center" wrapText="1"/>
      <protection hidden="1"/>
    </xf>
    <xf numFmtId="4" fontId="11" fillId="0" borderId="0" xfId="0" applyNumberFormat="1" applyFont="1" applyAlignment="1" applyProtection="1">
      <alignment vertical="center" wrapText="1"/>
      <protection hidden="1"/>
    </xf>
    <xf numFmtId="0" fontId="11" fillId="15" borderId="0" xfId="0" applyFont="1" applyFill="1" applyAlignment="1" applyProtection="1">
      <alignment vertical="center" wrapText="1"/>
      <protection hidden="1"/>
    </xf>
    <xf numFmtId="0" fontId="11" fillId="15" borderId="0" xfId="0" applyFont="1" applyFill="1" applyAlignment="1" applyProtection="1">
      <alignment horizontal="center" vertical="center" wrapText="1"/>
      <protection hidden="1"/>
    </xf>
    <xf numFmtId="0" fontId="11" fillId="15" borderId="0" xfId="0" applyFont="1" applyFill="1" applyAlignment="1" applyProtection="1">
      <alignment horizontal="right" vertical="center" wrapText="1"/>
      <protection hidden="1"/>
    </xf>
    <xf numFmtId="167" fontId="11" fillId="15" borderId="0" xfId="0" applyNumberFormat="1" applyFont="1" applyFill="1" applyAlignment="1" applyProtection="1">
      <alignment vertical="center" wrapText="1"/>
      <protection hidden="1"/>
    </xf>
    <xf numFmtId="0" fontId="29" fillId="15" borderId="0" xfId="0" applyFont="1" applyFill="1" applyAlignment="1">
      <alignment vertical="center" wrapText="1"/>
    </xf>
    <xf numFmtId="0" fontId="8" fillId="16" borderId="6" xfId="0" applyFont="1" applyFill="1" applyBorder="1" applyAlignment="1" applyProtection="1">
      <alignment horizontal="center" vertical="center" wrapText="1"/>
      <protection hidden="1"/>
    </xf>
    <xf numFmtId="167" fontId="8" fillId="16" borderId="6" xfId="0" applyNumberFormat="1" applyFont="1" applyFill="1" applyBorder="1" applyAlignment="1" applyProtection="1">
      <alignment horizontal="center" vertical="center" wrapText="1"/>
      <protection hidden="1"/>
    </xf>
    <xf numFmtId="0" fontId="80" fillId="0" borderId="30" xfId="0" applyFont="1" applyBorder="1" applyAlignment="1">
      <alignment horizontal="left" vertical="center" wrapText="1"/>
    </xf>
    <xf numFmtId="0" fontId="80" fillId="0" borderId="0" xfId="0" applyFont="1" applyAlignment="1">
      <alignment horizontal="left" vertical="center" wrapText="1"/>
    </xf>
    <xf numFmtId="3" fontId="0" fillId="10" borderId="6" xfId="0" applyNumberFormat="1" applyFill="1" applyBorder="1" applyAlignment="1" applyProtection="1">
      <alignment horizontal="center" vertical="center" wrapText="1"/>
      <protection hidden="1"/>
    </xf>
    <xf numFmtId="1" fontId="0" fillId="10" borderId="6" xfId="0" applyNumberFormat="1" applyFill="1" applyBorder="1" applyAlignment="1" applyProtection="1">
      <alignment horizontal="center" vertical="center" wrapText="1"/>
      <protection hidden="1"/>
    </xf>
    <xf numFmtId="10" fontId="0" fillId="10" borderId="6" xfId="0" applyNumberFormat="1" applyFill="1" applyBorder="1" applyAlignment="1" applyProtection="1">
      <alignment horizontal="center" vertical="center" wrapText="1"/>
      <protection locked="0"/>
    </xf>
    <xf numFmtId="0" fontId="82" fillId="7" borderId="6" xfId="0" applyFont="1" applyFill="1" applyBorder="1" applyAlignment="1" applyProtection="1">
      <alignment horizontal="center" vertical="center" wrapText="1"/>
      <protection hidden="1"/>
    </xf>
    <xf numFmtId="167" fontId="82" fillId="7" borderId="6" xfId="0" applyNumberFormat="1" applyFont="1" applyFill="1" applyBorder="1" applyAlignment="1" applyProtection="1">
      <alignment horizontal="center" vertical="center" wrapText="1"/>
      <protection hidden="1"/>
    </xf>
    <xf numFmtId="10" fontId="11" fillId="0" borderId="0" xfId="6" applyNumberFormat="1" applyFont="1" applyAlignment="1" applyProtection="1">
      <alignment horizontal="center" vertical="center" wrapText="1"/>
      <protection hidden="1"/>
    </xf>
    <xf numFmtId="9" fontId="11" fillId="0" borderId="0" xfId="6" applyFont="1" applyAlignment="1" applyProtection="1">
      <alignment horizontal="center" vertical="center" wrapText="1"/>
      <protection hidden="1"/>
    </xf>
    <xf numFmtId="0" fontId="83" fillId="0" borderId="0" xfId="0" applyFont="1" applyAlignment="1" applyProtection="1">
      <alignment horizontal="left" vertical="center" wrapText="1"/>
      <protection hidden="1"/>
    </xf>
    <xf numFmtId="0" fontId="83" fillId="0" borderId="12" xfId="0" applyFont="1" applyBorder="1" applyAlignment="1" applyProtection="1">
      <alignment horizontal="left" vertical="center" wrapText="1"/>
      <protection hidden="1"/>
    </xf>
    <xf numFmtId="9" fontId="27" fillId="15" borderId="6" xfId="0" applyNumberFormat="1" applyFont="1" applyFill="1" applyBorder="1" applyAlignment="1" applyProtection="1">
      <alignment horizontal="center" vertical="center" wrapText="1"/>
      <protection hidden="1"/>
    </xf>
    <xf numFmtId="3" fontId="84" fillId="0" borderId="6" xfId="0" applyNumberFormat="1" applyFont="1" applyBorder="1" applyAlignment="1" applyProtection="1">
      <alignment horizontal="center" vertical="center" wrapText="1"/>
      <protection hidden="1"/>
    </xf>
    <xf numFmtId="15" fontId="18" fillId="10" borderId="29" xfId="0" applyNumberFormat="1" applyFont="1" applyFill="1" applyBorder="1" applyAlignment="1" applyProtection="1">
      <alignment horizontal="center" vertical="center" wrapText="1"/>
      <protection hidden="1"/>
    </xf>
    <xf numFmtId="176" fontId="18" fillId="10" borderId="29" xfId="0" applyNumberFormat="1" applyFont="1" applyFill="1" applyBorder="1" applyAlignment="1" applyProtection="1">
      <alignment horizontal="center" vertical="center" wrapText="1"/>
      <protection hidden="1"/>
    </xf>
    <xf numFmtId="3" fontId="18" fillId="10" borderId="29" xfId="7" applyNumberFormat="1" applyFont="1" applyFill="1" applyBorder="1" applyAlignment="1" applyProtection="1">
      <alignment horizontal="center" vertical="center" wrapText="1"/>
      <protection hidden="1"/>
    </xf>
    <xf numFmtId="171" fontId="18" fillId="10" borderId="29" xfId="6" applyNumberFormat="1" applyFont="1" applyFill="1" applyBorder="1" applyAlignment="1" applyProtection="1">
      <alignment horizontal="center" vertical="center" wrapText="1"/>
      <protection hidden="1"/>
    </xf>
    <xf numFmtId="15" fontId="18" fillId="0" borderId="29" xfId="0" applyNumberFormat="1" applyFont="1" applyBorder="1" applyAlignment="1" applyProtection="1">
      <alignment horizontal="center" vertical="center" wrapText="1"/>
      <protection hidden="1"/>
    </xf>
    <xf numFmtId="0" fontId="18" fillId="0" borderId="29" xfId="0" applyFont="1" applyBorder="1" applyAlignment="1" applyProtection="1">
      <alignment horizontal="center" vertical="center" wrapText="1"/>
      <protection hidden="1"/>
    </xf>
    <xf numFmtId="176" fontId="19" fillId="0" borderId="29" xfId="0" applyNumberFormat="1" applyFont="1" applyBorder="1" applyAlignment="1" applyProtection="1">
      <alignment horizontal="center" vertical="center" wrapText="1"/>
      <protection hidden="1"/>
    </xf>
    <xf numFmtId="15" fontId="11" fillId="0" borderId="6" xfId="0" applyNumberFormat="1" applyFont="1" applyBorder="1" applyAlignment="1" applyProtection="1">
      <alignment horizontal="center" vertical="center" wrapText="1"/>
      <protection hidden="1"/>
    </xf>
    <xf numFmtId="3" fontId="11" fillId="10" borderId="6" xfId="0" applyNumberFormat="1" applyFont="1" applyFill="1" applyBorder="1" applyAlignment="1" applyProtection="1">
      <alignment horizontal="center" vertical="center" wrapText="1"/>
      <protection hidden="1"/>
    </xf>
    <xf numFmtId="10" fontId="0" fillId="0" borderId="6" xfId="0" applyNumberFormat="1" applyBorder="1" applyAlignment="1" applyProtection="1">
      <alignment horizontal="center" vertical="center" wrapText="1"/>
      <protection locked="0"/>
    </xf>
    <xf numFmtId="0" fontId="85" fillId="0" borderId="0" xfId="0" applyFont="1" applyAlignment="1">
      <alignment vertical="center" wrapText="1"/>
    </xf>
    <xf numFmtId="49" fontId="66" fillId="6" borderId="6" xfId="0" applyNumberFormat="1" applyFont="1" applyFill="1" applyBorder="1" applyAlignment="1">
      <alignment vertical="center"/>
    </xf>
    <xf numFmtId="0" fontId="72" fillId="0" borderId="0" xfId="0" applyFont="1" applyAlignment="1">
      <alignment horizontal="left" vertical="center" wrapText="1"/>
    </xf>
    <xf numFmtId="3" fontId="72" fillId="0" borderId="0" xfId="0" applyNumberFormat="1" applyFont="1" applyAlignment="1">
      <alignment horizontal="left" vertical="center" wrapText="1"/>
    </xf>
    <xf numFmtId="3" fontId="86" fillId="0" borderId="0" xfId="0" applyNumberFormat="1" applyFont="1" applyAlignment="1">
      <alignment horizontal="left" vertical="center" wrapText="1"/>
    </xf>
    <xf numFmtId="0" fontId="74" fillId="0" borderId="0" xfId="0" applyFont="1" applyAlignment="1">
      <alignment vertical="center" wrapText="1"/>
    </xf>
    <xf numFmtId="1" fontId="8" fillId="13" borderId="6" xfId="0" applyNumberFormat="1" applyFont="1" applyFill="1" applyBorder="1" applyAlignment="1">
      <alignment horizontal="center" vertical="center" wrapText="1"/>
    </xf>
    <xf numFmtId="49" fontId="66" fillId="6" borderId="6" xfId="0" applyNumberFormat="1" applyFont="1" applyFill="1" applyBorder="1" applyAlignment="1">
      <alignment vertical="center" wrapText="1"/>
    </xf>
    <xf numFmtId="49" fontId="66" fillId="6" borderId="6" xfId="0" applyNumberFormat="1" applyFont="1" applyFill="1" applyBorder="1" applyAlignment="1">
      <alignment horizontal="center" vertical="center" wrapText="1"/>
    </xf>
    <xf numFmtId="0" fontId="66" fillId="0" borderId="0" xfId="0" applyFont="1" applyAlignment="1">
      <alignment vertical="center"/>
    </xf>
    <xf numFmtId="0" fontId="8" fillId="9" borderId="6" xfId="0" applyFont="1" applyFill="1" applyBorder="1" applyAlignment="1">
      <alignment horizontal="center" vertical="center" wrapText="1"/>
    </xf>
    <xf numFmtId="0" fontId="8" fillId="13" borderId="6" xfId="0" applyFont="1" applyFill="1" applyBorder="1" applyAlignment="1">
      <alignment horizontal="center" vertical="center" shrinkToFit="1"/>
    </xf>
    <xf numFmtId="3" fontId="72" fillId="6" borderId="6" xfId="0" applyNumberFormat="1" applyFont="1" applyFill="1" applyBorder="1" applyAlignment="1">
      <alignment horizontal="center" vertical="center" wrapText="1"/>
    </xf>
    <xf numFmtId="3" fontId="66" fillId="6" borderId="6" xfId="0" applyNumberFormat="1" applyFont="1" applyFill="1" applyBorder="1" applyAlignment="1">
      <alignment vertical="center" wrapText="1"/>
    </xf>
    <xf numFmtId="0" fontId="53" fillId="0" borderId="0" xfId="0" applyFont="1" applyAlignment="1">
      <alignment horizontal="center" vertical="center"/>
    </xf>
    <xf numFmtId="49" fontId="8" fillId="13" borderId="6" xfId="0" applyNumberFormat="1" applyFont="1" applyFill="1" applyBorder="1" applyAlignment="1">
      <alignment horizontal="center" vertical="center" wrapText="1"/>
    </xf>
    <xf numFmtId="172" fontId="8" fillId="13" borderId="6" xfId="2" applyNumberFormat="1" applyFont="1" applyFill="1" applyBorder="1" applyAlignment="1">
      <alignment horizontal="center" vertical="center" wrapText="1"/>
    </xf>
    <xf numFmtId="0" fontId="8" fillId="14" borderId="6" xfId="0" applyFont="1" applyFill="1" applyBorder="1" applyAlignment="1">
      <alignment horizontal="center" vertical="center"/>
    </xf>
    <xf numFmtId="0" fontId="8" fillId="13" borderId="10" xfId="0" applyFont="1" applyFill="1" applyBorder="1" applyAlignment="1">
      <alignment horizontal="center" vertical="center"/>
    </xf>
    <xf numFmtId="0" fontId="8" fillId="13" borderId="6" xfId="0" applyFont="1" applyFill="1" applyBorder="1" applyAlignment="1">
      <alignment horizontal="center" vertical="center"/>
    </xf>
    <xf numFmtId="0" fontId="8" fillId="14" borderId="10" xfId="0" applyFont="1" applyFill="1" applyBorder="1" applyAlignment="1">
      <alignment horizontal="center" vertical="center"/>
    </xf>
    <xf numFmtId="3" fontId="79" fillId="0" borderId="6" xfId="0" applyNumberFormat="1" applyFont="1" applyBorder="1" applyAlignment="1">
      <alignment vertical="center"/>
    </xf>
    <xf numFmtId="9" fontId="79" fillId="0" borderId="6" xfId="0" applyNumberFormat="1" applyFont="1" applyBorder="1" applyAlignment="1">
      <alignment horizontal="center" vertical="center"/>
    </xf>
    <xf numFmtId="0" fontId="64" fillId="6" borderId="6" xfId="0" applyFont="1" applyFill="1" applyBorder="1" applyAlignment="1">
      <alignment horizontal="center" vertical="center"/>
    </xf>
    <xf numFmtId="49" fontId="66" fillId="6" borderId="6" xfId="0" applyNumberFormat="1" applyFont="1" applyFill="1" applyBorder="1" applyAlignment="1">
      <alignment horizontal="left" vertical="center"/>
    </xf>
    <xf numFmtId="3" fontId="66" fillId="6" borderId="6" xfId="0" applyNumberFormat="1" applyFont="1" applyFill="1" applyBorder="1" applyAlignment="1">
      <alignment vertical="center"/>
    </xf>
    <xf numFmtId="9" fontId="66" fillId="6" borderId="6" xfId="0" applyNumberFormat="1" applyFont="1" applyFill="1" applyBorder="1" applyAlignment="1">
      <alignment horizontal="center" vertical="center"/>
    </xf>
    <xf numFmtId="3" fontId="66" fillId="6" borderId="6" xfId="0" applyNumberFormat="1" applyFont="1" applyFill="1" applyBorder="1" applyAlignment="1">
      <alignment horizontal="center" vertical="center" wrapText="1"/>
    </xf>
    <xf numFmtId="1" fontId="64" fillId="6" borderId="6" xfId="0" applyNumberFormat="1" applyFont="1" applyFill="1" applyBorder="1" applyAlignment="1">
      <alignment horizontal="left" vertical="center" wrapText="1"/>
    </xf>
    <xf numFmtId="3" fontId="64" fillId="6" borderId="6" xfId="0" applyNumberFormat="1" applyFont="1" applyFill="1" applyBorder="1" applyAlignment="1">
      <alignment horizontal="center" vertical="center" wrapText="1"/>
    </xf>
    <xf numFmtId="0" fontId="27" fillId="13" borderId="6" xfId="0" applyFont="1" applyFill="1" applyBorder="1" applyAlignment="1">
      <alignment horizontal="center" vertical="center" wrapText="1"/>
    </xf>
    <xf numFmtId="167" fontId="27" fillId="13" borderId="6" xfId="0" applyNumberFormat="1" applyFont="1" applyFill="1" applyBorder="1" applyAlignment="1">
      <alignment horizontal="center" vertical="center" wrapText="1"/>
    </xf>
    <xf numFmtId="3" fontId="78" fillId="0" borderId="6" xfId="0" applyNumberFormat="1" applyFont="1" applyBorder="1" applyAlignment="1">
      <alignment horizontal="center" vertical="center" wrapText="1"/>
    </xf>
    <xf numFmtId="166" fontId="78" fillId="0" borderId="6" xfId="0" applyNumberFormat="1" applyFont="1" applyBorder="1" applyAlignment="1">
      <alignment horizontal="center" vertical="center" wrapText="1"/>
    </xf>
    <xf numFmtId="3" fontId="75" fillId="0" borderId="6" xfId="0" applyNumberFormat="1" applyFont="1" applyBorder="1" applyAlignment="1">
      <alignment horizontal="center" vertical="center" wrapText="1"/>
    </xf>
    <xf numFmtId="3" fontId="74" fillId="6" borderId="6" xfId="0" applyNumberFormat="1" applyFont="1" applyFill="1" applyBorder="1" applyAlignment="1">
      <alignment horizontal="center" vertical="center" wrapText="1"/>
    </xf>
    <xf numFmtId="1" fontId="72" fillId="6" borderId="6" xfId="0" applyNumberFormat="1" applyFont="1" applyFill="1" applyBorder="1" applyAlignment="1">
      <alignment horizontal="left" vertical="center" wrapText="1"/>
    </xf>
    <xf numFmtId="167" fontId="72" fillId="6" borderId="6" xfId="0" applyNumberFormat="1" applyFont="1" applyFill="1" applyBorder="1" applyAlignment="1">
      <alignment horizontal="right" vertical="center" wrapText="1"/>
    </xf>
    <xf numFmtId="10" fontId="72" fillId="6" borderId="6" xfId="6" applyNumberFormat="1" applyFont="1" applyFill="1" applyBorder="1" applyAlignment="1">
      <alignment horizontal="center" vertical="center" wrapText="1"/>
    </xf>
    <xf numFmtId="3" fontId="72" fillId="6" borderId="6" xfId="0" applyNumberFormat="1" applyFont="1" applyFill="1" applyBorder="1" applyAlignment="1">
      <alignment horizontal="right" vertical="center" wrapText="1"/>
    </xf>
    <xf numFmtId="167" fontId="72" fillId="6" borderId="6" xfId="0" applyNumberFormat="1" applyFont="1" applyFill="1" applyBorder="1" applyAlignment="1">
      <alignment horizontal="center" vertical="center" wrapText="1"/>
    </xf>
    <xf numFmtId="167" fontId="8" fillId="13" borderId="6" xfId="0" applyNumberFormat="1" applyFont="1" applyFill="1" applyBorder="1" applyAlignment="1">
      <alignment horizontal="center" vertical="center" wrapText="1"/>
    </xf>
    <xf numFmtId="1" fontId="72" fillId="0" borderId="6" xfId="0" applyNumberFormat="1" applyFont="1" applyBorder="1" applyAlignment="1">
      <alignment horizontal="left" vertical="center" wrapText="1"/>
    </xf>
    <xf numFmtId="3" fontId="72" fillId="0" borderId="6" xfId="0" applyNumberFormat="1" applyFont="1" applyBorder="1" applyAlignment="1">
      <alignment horizontal="center" vertical="center" wrapText="1"/>
    </xf>
    <xf numFmtId="0" fontId="66" fillId="0" borderId="3" xfId="0" applyFont="1" applyBorder="1" applyAlignment="1">
      <alignment horizontal="justify" vertical="center" wrapText="1"/>
    </xf>
    <xf numFmtId="166" fontId="27" fillId="13" borderId="6" xfId="0" applyNumberFormat="1" applyFont="1" applyFill="1" applyBorder="1" applyAlignment="1">
      <alignment horizontal="center" vertical="center" wrapText="1"/>
    </xf>
    <xf numFmtId="0" fontId="75" fillId="6" borderId="6" xfId="0" applyFont="1" applyFill="1" applyBorder="1" applyAlignment="1">
      <alignment vertical="center" wrapText="1"/>
    </xf>
    <xf numFmtId="49" fontId="78" fillId="6" borderId="6" xfId="0" applyNumberFormat="1" applyFont="1" applyFill="1" applyBorder="1" applyAlignment="1">
      <alignment vertical="center" wrapText="1"/>
    </xf>
    <xf numFmtId="0" fontId="75" fillId="6" borderId="6" xfId="0" applyFont="1" applyFill="1" applyBorder="1" applyAlignment="1">
      <alignment horizontal="right" vertical="center" wrapText="1"/>
    </xf>
    <xf numFmtId="49" fontId="78" fillId="6" borderId="6" xfId="0" applyNumberFormat="1" applyFont="1" applyFill="1" applyBorder="1" applyAlignment="1">
      <alignment horizontal="left" vertical="center" wrapText="1"/>
    </xf>
    <xf numFmtId="14" fontId="11" fillId="0" borderId="0" xfId="0" applyNumberFormat="1" applyFont="1" applyAlignment="1">
      <alignment vertical="center" wrapText="1"/>
    </xf>
    <xf numFmtId="2" fontId="11" fillId="0" borderId="0" xfId="0" applyNumberFormat="1" applyFont="1" applyAlignment="1">
      <alignment horizontal="center" vertical="center" wrapText="1"/>
    </xf>
    <xf numFmtId="3" fontId="10" fillId="0" borderId="0" xfId="0" applyNumberFormat="1" applyFont="1" applyAlignment="1">
      <alignment horizontal="center" vertical="center" wrapText="1"/>
    </xf>
    <xf numFmtId="3" fontId="0" fillId="0" borderId="0" xfId="0" applyNumberFormat="1" applyAlignment="1">
      <alignment horizontal="center" vertical="center" wrapText="1"/>
    </xf>
    <xf numFmtId="3" fontId="10" fillId="0" borderId="4" xfId="0" applyNumberFormat="1" applyFont="1" applyBorder="1" applyAlignment="1">
      <alignment horizontal="center" vertical="center" wrapText="1"/>
    </xf>
    <xf numFmtId="3" fontId="0" fillId="0" borderId="4" xfId="0" applyNumberFormat="1" applyBorder="1" applyAlignment="1">
      <alignment horizontal="center" vertical="center" wrapText="1"/>
    </xf>
    <xf numFmtId="0" fontId="0" fillId="0" borderId="0" xfId="0" applyAlignment="1" applyProtection="1">
      <alignment vertical="top" wrapText="1"/>
      <protection locked="0"/>
    </xf>
    <xf numFmtId="0" fontId="66" fillId="0" borderId="0" xfId="0" applyFont="1" applyAlignment="1" applyProtection="1">
      <alignment vertical="center"/>
      <protection locked="0"/>
    </xf>
    <xf numFmtId="0" fontId="7" fillId="13" borderId="6" xfId="0" applyFont="1" applyFill="1" applyBorder="1" applyAlignment="1" applyProtection="1">
      <alignment horizontal="center" vertical="center" wrapText="1"/>
      <protection locked="0"/>
    </xf>
    <xf numFmtId="3" fontId="30" fillId="0" borderId="33" xfId="0" applyNumberFormat="1" applyFont="1" applyBorder="1" applyAlignment="1">
      <alignment horizontal="left" vertical="center" wrapText="1"/>
    </xf>
    <xf numFmtId="3" fontId="30" fillId="0" borderId="33" xfId="0" applyNumberFormat="1" applyFont="1" applyBorder="1" applyAlignment="1">
      <alignment horizontal="center" vertical="center" wrapText="1"/>
    </xf>
    <xf numFmtId="177" fontId="30" fillId="0" borderId="33" xfId="0" applyNumberFormat="1" applyFont="1" applyBorder="1" applyAlignment="1">
      <alignment horizontal="center" vertical="center" wrapText="1"/>
    </xf>
    <xf numFmtId="0" fontId="10" fillId="0" borderId="6" xfId="0" applyFont="1" applyBorder="1" applyAlignment="1">
      <alignment horizontal="left" vertical="center" wrapText="1"/>
    </xf>
    <xf numFmtId="177" fontId="6" fillId="0" borderId="6" xfId="2" applyNumberFormat="1" applyFont="1" applyFill="1" applyBorder="1" applyAlignment="1">
      <alignment horizontal="center" vertical="center" wrapText="1"/>
    </xf>
    <xf numFmtId="177" fontId="0" fillId="0" borderId="6" xfId="0" applyNumberFormat="1" applyBorder="1" applyAlignment="1">
      <alignment horizontal="center" vertical="center" wrapText="1"/>
    </xf>
    <xf numFmtId="177" fontId="11" fillId="0" borderId="6" xfId="2" applyNumberFormat="1" applyFont="1" applyFill="1" applyBorder="1" applyAlignment="1">
      <alignment horizontal="center" vertical="center" wrapText="1"/>
    </xf>
    <xf numFmtId="177" fontId="11" fillId="0" borderId="6" xfId="0" applyNumberFormat="1" applyFont="1" applyBorder="1" applyAlignment="1">
      <alignment horizontal="center" vertical="center" wrapText="1"/>
    </xf>
    <xf numFmtId="0" fontId="0" fillId="0" borderId="15" xfId="0" applyBorder="1" applyAlignment="1">
      <alignment horizontal="center" vertical="center" wrapText="1"/>
    </xf>
    <xf numFmtId="0" fontId="10" fillId="0" borderId="15" xfId="0" applyFont="1" applyBorder="1" applyAlignment="1">
      <alignment horizontal="left" vertical="center" wrapText="1"/>
    </xf>
    <xf numFmtId="0" fontId="0" fillId="0" borderId="15" xfId="0" applyBorder="1" applyAlignment="1">
      <alignment horizontal="left" vertical="center" wrapText="1"/>
    </xf>
    <xf numFmtId="172" fontId="6" fillId="0" borderId="15" xfId="2" applyNumberFormat="1" applyFont="1" applyFill="1" applyBorder="1" applyAlignment="1">
      <alignment horizontal="left" vertical="center" wrapText="1"/>
    </xf>
    <xf numFmtId="172" fontId="6" fillId="0" borderId="15" xfId="2" applyNumberFormat="1" applyFont="1" applyFill="1" applyBorder="1" applyAlignment="1">
      <alignment horizontal="center" vertical="center" wrapText="1"/>
    </xf>
    <xf numFmtId="172" fontId="11" fillId="0" borderId="15" xfId="2" applyNumberFormat="1" applyFont="1" applyFill="1" applyBorder="1" applyAlignment="1">
      <alignment horizontal="left" vertical="center" wrapText="1"/>
    </xf>
    <xf numFmtId="0" fontId="11" fillId="0" borderId="15" xfId="0" applyFont="1" applyBorder="1" applyAlignment="1">
      <alignment horizontal="left" vertical="center" wrapText="1"/>
    </xf>
    <xf numFmtId="0" fontId="74" fillId="6" borderId="0" xfId="0" applyFont="1" applyFill="1"/>
    <xf numFmtId="0" fontId="46" fillId="6" borderId="0" xfId="0" applyFont="1" applyFill="1" applyAlignment="1">
      <alignment horizontal="center"/>
    </xf>
    <xf numFmtId="0" fontId="46" fillId="6" borderId="0" xfId="0" applyFont="1" applyFill="1" applyAlignment="1">
      <alignment horizontal="left" vertical="center"/>
    </xf>
    <xf numFmtId="0" fontId="46" fillId="6" borderId="0" xfId="0" applyFont="1" applyFill="1"/>
    <xf numFmtId="0" fontId="46" fillId="6" borderId="0" xfId="0" applyFont="1" applyFill="1" applyAlignment="1">
      <alignment vertical="center"/>
    </xf>
    <xf numFmtId="0" fontId="94" fillId="0" borderId="0" xfId="0" applyFont="1" applyAlignment="1">
      <alignment vertical="center"/>
    </xf>
    <xf numFmtId="0" fontId="46" fillId="0" borderId="0" xfId="0" applyFont="1" applyAlignment="1">
      <alignment horizontal="left" vertical="center"/>
    </xf>
    <xf numFmtId="167" fontId="0" fillId="0" borderId="6" xfId="0" applyNumberFormat="1" applyBorder="1" applyAlignment="1">
      <alignment horizontal="left" vertical="center" wrapText="1" indent="1"/>
    </xf>
    <xf numFmtId="178" fontId="0" fillId="0" borderId="6" xfId="0" applyNumberFormat="1" applyBorder="1" applyAlignment="1">
      <alignment vertical="center"/>
    </xf>
    <xf numFmtId="178" fontId="10" fillId="0" borderId="6" xfId="0" applyNumberFormat="1" applyFont="1" applyBorder="1" applyAlignment="1">
      <alignment vertical="center"/>
    </xf>
    <xf numFmtId="178" fontId="10" fillId="0" borderId="6" xfId="0" applyNumberFormat="1" applyFont="1" applyBorder="1" applyAlignment="1">
      <alignment horizontal="right" vertical="center"/>
    </xf>
    <xf numFmtId="0" fontId="95" fillId="12" borderId="6" xfId="0" applyFont="1" applyFill="1" applyBorder="1" applyAlignment="1" applyProtection="1">
      <alignment horizontal="center" vertical="center"/>
      <protection locked="0"/>
    </xf>
    <xf numFmtId="0" fontId="96" fillId="6" borderId="6" xfId="0" applyFont="1" applyFill="1" applyBorder="1" applyAlignment="1" applyProtection="1">
      <alignment horizontal="center" vertical="center"/>
      <protection locked="0"/>
    </xf>
    <xf numFmtId="49" fontId="97" fillId="6" borderId="6" xfId="0" applyNumberFormat="1" applyFont="1" applyFill="1" applyBorder="1" applyAlignment="1" applyProtection="1">
      <alignment vertical="center"/>
      <protection locked="0"/>
    </xf>
    <xf numFmtId="3" fontId="97" fillId="6" borderId="6" xfId="0" applyNumberFormat="1" applyFont="1" applyFill="1" applyBorder="1" applyAlignment="1" applyProtection="1">
      <alignment vertical="center"/>
      <protection locked="0"/>
    </xf>
    <xf numFmtId="9" fontId="97" fillId="6" borderId="6" xfId="0" applyNumberFormat="1" applyFont="1" applyFill="1" applyBorder="1" applyAlignment="1" applyProtection="1">
      <alignment horizontal="center" vertical="center"/>
      <protection locked="0"/>
    </xf>
    <xf numFmtId="178" fontId="10" fillId="0" borderId="0" xfId="0" applyNumberFormat="1" applyFont="1" applyAlignment="1">
      <alignment vertical="center"/>
    </xf>
    <xf numFmtId="0" fontId="93" fillId="6" borderId="0" xfId="0" applyFont="1" applyFill="1" applyAlignment="1">
      <alignment horizontal="center" vertical="center"/>
    </xf>
    <xf numFmtId="0" fontId="72" fillId="6" borderId="0" xfId="0" applyFont="1" applyFill="1" applyAlignment="1">
      <alignment horizontal="center" vertical="center"/>
    </xf>
    <xf numFmtId="0" fontId="0" fillId="0" borderId="34" xfId="0" applyBorder="1" applyAlignment="1">
      <alignment horizontal="center" vertical="center"/>
    </xf>
    <xf numFmtId="0" fontId="43" fillId="0" borderId="34" xfId="0" applyFont="1" applyBorder="1" applyAlignment="1">
      <alignment horizontal="center" vertical="center"/>
    </xf>
    <xf numFmtId="1" fontId="46" fillId="0" borderId="34" xfId="0" applyNumberFormat="1" applyFont="1" applyBorder="1" applyAlignment="1">
      <alignment horizontal="center" vertical="center"/>
    </xf>
    <xf numFmtId="3" fontId="46" fillId="0" borderId="34" xfId="0" applyNumberFormat="1" applyFont="1" applyBorder="1" applyAlignment="1">
      <alignment horizontal="center" vertical="center"/>
    </xf>
    <xf numFmtId="0" fontId="46" fillId="0" borderId="34" xfId="0" applyFont="1" applyBorder="1" applyAlignment="1">
      <alignment horizontal="center" vertical="center"/>
    </xf>
    <xf numFmtId="0" fontId="46" fillId="0" borderId="34" xfId="1" applyFont="1" applyFill="1" applyBorder="1" applyAlignment="1">
      <alignment horizontal="center" vertical="center"/>
    </xf>
    <xf numFmtId="15" fontId="46" fillId="0" borderId="34" xfId="0" applyNumberFormat="1" applyFont="1" applyBorder="1" applyAlignment="1">
      <alignment horizontal="center" vertical="center"/>
    </xf>
    <xf numFmtId="0" fontId="43" fillId="0" borderId="34" xfId="0" applyFont="1" applyBorder="1" applyAlignment="1">
      <alignment vertical="center"/>
    </xf>
    <xf numFmtId="179" fontId="46" fillId="0" borderId="34" xfId="0" applyNumberFormat="1" applyFont="1" applyBorder="1" applyAlignment="1">
      <alignment horizontal="right" vertical="center"/>
    </xf>
    <xf numFmtId="49" fontId="46" fillId="0" borderId="34" xfId="0" applyNumberFormat="1" applyFont="1" applyBorder="1" applyAlignment="1">
      <alignment horizontal="right" vertical="center"/>
    </xf>
    <xf numFmtId="0" fontId="73" fillId="0" borderId="0" xfId="0" applyFont="1" applyAlignment="1">
      <alignment horizontal="left" vertical="center"/>
    </xf>
    <xf numFmtId="0" fontId="46" fillId="0" borderId="0" xfId="0" applyFont="1" applyAlignment="1">
      <alignment vertical="center"/>
    </xf>
    <xf numFmtId="9" fontId="0" fillId="0" borderId="34" xfId="0" applyNumberFormat="1" applyBorder="1" applyAlignment="1">
      <alignment horizontal="center" vertical="center"/>
    </xf>
    <xf numFmtId="0" fontId="43" fillId="0" borderId="34" xfId="0" applyFont="1" applyBorder="1" applyAlignment="1">
      <alignment horizontal="left" vertical="center"/>
    </xf>
    <xf numFmtId="3" fontId="43" fillId="0" borderId="34" xfId="0" applyNumberFormat="1" applyFont="1" applyBorder="1" applyAlignment="1">
      <alignment horizontal="left" vertical="center"/>
    </xf>
    <xf numFmtId="9" fontId="46" fillId="0" borderId="34" xfId="0" applyNumberFormat="1" applyFont="1" applyBorder="1" applyAlignment="1">
      <alignment horizontal="center" vertical="center"/>
    </xf>
    <xf numFmtId="10" fontId="46" fillId="0" borderId="34" xfId="0" applyNumberFormat="1" applyFont="1" applyBorder="1" applyAlignment="1">
      <alignment horizontal="center" vertical="center"/>
    </xf>
    <xf numFmtId="3" fontId="43" fillId="0" borderId="34" xfId="0" applyNumberFormat="1" applyFont="1" applyBorder="1" applyAlignment="1">
      <alignment horizontal="center" vertical="center"/>
    </xf>
    <xf numFmtId="3" fontId="73" fillId="0" borderId="0" xfId="0" applyNumberFormat="1" applyFont="1" applyAlignment="1">
      <alignment horizontal="left" vertical="center"/>
    </xf>
    <xf numFmtId="3" fontId="46" fillId="0" borderId="0" xfId="0" applyNumberFormat="1" applyFont="1" applyAlignment="1">
      <alignment horizontal="left" vertical="center"/>
    </xf>
    <xf numFmtId="3" fontId="46" fillId="0" borderId="0" xfId="0" applyNumberFormat="1" applyFont="1" applyAlignment="1">
      <alignment horizontal="center" vertical="center"/>
    </xf>
    <xf numFmtId="3" fontId="0" fillId="0" borderId="34" xfId="0" applyNumberFormat="1" applyBorder="1" applyAlignment="1">
      <alignment vertical="center"/>
    </xf>
    <xf numFmtId="3" fontId="10" fillId="0" borderId="34" xfId="0" applyNumberFormat="1" applyFont="1" applyBorder="1" applyAlignment="1">
      <alignment vertical="center"/>
    </xf>
    <xf numFmtId="9" fontId="10" fillId="0" borderId="34" xfId="0" applyNumberFormat="1" applyFont="1" applyBorder="1" applyAlignment="1">
      <alignment horizontal="center" vertical="center"/>
    </xf>
    <xf numFmtId="0" fontId="0" fillId="6" borderId="34" xfId="0" applyFill="1" applyBorder="1" applyAlignment="1">
      <alignment horizontal="center" vertical="center"/>
    </xf>
    <xf numFmtId="3" fontId="10" fillId="6" borderId="34" xfId="0" applyNumberFormat="1" applyFont="1" applyFill="1" applyBorder="1" applyAlignment="1">
      <alignment vertical="center"/>
    </xf>
    <xf numFmtId="9" fontId="10" fillId="6" borderId="34" xfId="0" applyNumberFormat="1" applyFont="1" applyFill="1" applyBorder="1" applyAlignment="1">
      <alignment horizontal="center" vertical="center"/>
    </xf>
    <xf numFmtId="0" fontId="64" fillId="6" borderId="34" xfId="0" applyFont="1" applyFill="1" applyBorder="1" applyAlignment="1">
      <alignment horizontal="center" vertical="center"/>
    </xf>
    <xf numFmtId="3" fontId="46" fillId="0" borderId="34" xfId="0" applyNumberFormat="1" applyFont="1" applyBorder="1" applyAlignment="1">
      <alignment vertical="center"/>
    </xf>
    <xf numFmtId="3" fontId="43" fillId="0" borderId="34" xfId="0" applyNumberFormat="1" applyFont="1" applyBorder="1" applyAlignment="1">
      <alignment vertical="center"/>
    </xf>
    <xf numFmtId="9" fontId="43" fillId="0" borderId="34" xfId="0" applyNumberFormat="1" applyFont="1" applyBorder="1" applyAlignment="1">
      <alignment horizontal="center" vertical="center"/>
    </xf>
    <xf numFmtId="0" fontId="73" fillId="0" borderId="0" xfId="0" applyFont="1" applyAlignment="1">
      <alignment vertical="center"/>
    </xf>
    <xf numFmtId="3" fontId="73" fillId="0" borderId="0" xfId="0" applyNumberFormat="1" applyFont="1" applyAlignment="1">
      <alignment horizontal="center" vertical="center"/>
    </xf>
    <xf numFmtId="3" fontId="46" fillId="0" borderId="34" xfId="0" applyNumberFormat="1" applyFont="1" applyBorder="1" applyAlignment="1">
      <alignment horizontal="left" vertical="center"/>
    </xf>
    <xf numFmtId="168" fontId="46" fillId="0" borderId="34" xfId="0" applyNumberFormat="1" applyFont="1" applyBorder="1" applyAlignment="1">
      <alignment horizontal="center" vertical="center"/>
    </xf>
    <xf numFmtId="0" fontId="42" fillId="0" borderId="0" xfId="0" applyFont="1" applyAlignment="1">
      <alignment vertical="center"/>
    </xf>
    <xf numFmtId="0" fontId="42" fillId="0" borderId="0" xfId="0" applyFont="1" applyAlignment="1">
      <alignment horizontal="left" vertical="center"/>
    </xf>
    <xf numFmtId="0" fontId="43" fillId="0" borderId="7" xfId="0" applyFont="1" applyBorder="1" applyAlignment="1">
      <alignment horizontal="left" vertical="center"/>
    </xf>
    <xf numFmtId="0" fontId="43" fillId="0" borderId="8" xfId="0" applyFont="1" applyBorder="1" applyAlignment="1">
      <alignment horizontal="left" vertical="center"/>
    </xf>
    <xf numFmtId="0" fontId="43" fillId="0" borderId="7" xfId="0" applyFont="1" applyBorder="1" applyAlignment="1">
      <alignment horizontal="center" vertical="center"/>
    </xf>
    <xf numFmtId="0" fontId="102" fillId="0" borderId="0" xfId="0" applyFont="1" applyAlignment="1">
      <alignment horizontal="left" vertical="center"/>
    </xf>
    <xf numFmtId="179" fontId="42" fillId="0" borderId="0" xfId="0" applyNumberFormat="1" applyFont="1" applyAlignment="1">
      <alignment horizontal="left" vertical="center" wrapText="1"/>
    </xf>
    <xf numFmtId="0" fontId="2" fillId="0" borderId="0" xfId="0" applyFont="1" applyAlignment="1">
      <alignment vertical="center" wrapText="1"/>
    </xf>
    <xf numFmtId="0" fontId="8" fillId="13" borderId="34" xfId="0" applyFont="1" applyFill="1" applyBorder="1" applyAlignment="1">
      <alignment horizontal="center" vertical="center" wrapText="1"/>
    </xf>
    <xf numFmtId="0" fontId="43" fillId="0" borderId="34" xfId="0" applyFont="1" applyBorder="1" applyAlignment="1">
      <alignment horizontal="center" vertical="center" wrapText="1"/>
    </xf>
    <xf numFmtId="15" fontId="46" fillId="0" borderId="34" xfId="0" applyNumberFormat="1" applyFont="1" applyBorder="1" applyAlignment="1">
      <alignment horizontal="center" vertical="center" wrapText="1"/>
    </xf>
    <xf numFmtId="1" fontId="46" fillId="0" borderId="34" xfId="0" applyNumberFormat="1" applyFont="1" applyBorder="1" applyAlignment="1">
      <alignment horizontal="center" vertical="center" wrapText="1"/>
    </xf>
    <xf numFmtId="0" fontId="8" fillId="13" borderId="34" xfId="1" applyFont="1" applyFill="1" applyBorder="1" applyAlignment="1">
      <alignment horizontal="center" vertical="center" wrapText="1"/>
    </xf>
    <xf numFmtId="0" fontId="18" fillId="0" borderId="0" xfId="0" applyFont="1" applyAlignment="1" applyProtection="1">
      <alignment horizontal="center" vertical="center"/>
      <protection hidden="1"/>
    </xf>
    <xf numFmtId="0" fontId="55" fillId="0" borderId="0" xfId="0" applyFont="1" applyAlignment="1">
      <alignment horizontal="center" vertical="center"/>
    </xf>
    <xf numFmtId="0" fontId="32" fillId="0" borderId="15" xfId="0" applyFont="1" applyBorder="1" applyAlignment="1">
      <alignment horizontal="left" vertical="center" wrapText="1"/>
    </xf>
    <xf numFmtId="0" fontId="0" fillId="0" borderId="34" xfId="0" applyBorder="1" applyAlignment="1">
      <alignment vertical="center"/>
    </xf>
    <xf numFmtId="0" fontId="10" fillId="0" borderId="34" xfId="0" applyFont="1" applyBorder="1" applyAlignment="1">
      <alignment vertical="center" wrapText="1"/>
    </xf>
    <xf numFmtId="9" fontId="10" fillId="0" borderId="34" xfId="6" applyFont="1" applyBorder="1" applyAlignment="1">
      <alignment horizontal="center" vertical="center"/>
    </xf>
    <xf numFmtId="3" fontId="10" fillId="0" borderId="34" xfId="6" applyNumberFormat="1" applyFont="1" applyBorder="1" applyAlignment="1">
      <alignment horizontal="center" vertical="center"/>
    </xf>
    <xf numFmtId="178" fontId="11" fillId="0" borderId="6" xfId="0" applyNumberFormat="1" applyFont="1" applyBorder="1" applyAlignment="1">
      <alignment horizontal="center" vertical="center" wrapText="1"/>
    </xf>
    <xf numFmtId="178" fontId="78" fillId="0" borderId="6" xfId="0" applyNumberFormat="1" applyFont="1" applyBorder="1" applyAlignment="1">
      <alignment horizontal="center" vertical="center" wrapText="1"/>
    </xf>
    <xf numFmtId="3" fontId="10" fillId="0" borderId="0" xfId="0" applyNumberFormat="1" applyFont="1" applyAlignment="1">
      <alignment horizontal="left" vertical="center" wrapText="1"/>
    </xf>
    <xf numFmtId="9" fontId="0" fillId="0" borderId="0" xfId="0" applyNumberFormat="1" applyAlignment="1">
      <alignment horizontal="left" vertical="center"/>
    </xf>
    <xf numFmtId="9" fontId="10" fillId="0" borderId="0" xfId="6" applyFont="1" applyFill="1" applyBorder="1" applyAlignment="1">
      <alignment horizontal="center" vertical="center"/>
    </xf>
    <xf numFmtId="178" fontId="11" fillId="0" borderId="6" xfId="0" applyNumberFormat="1" applyFont="1" applyBorder="1" applyAlignment="1">
      <alignment vertical="center" wrapText="1"/>
    </xf>
    <xf numFmtId="178" fontId="12" fillId="0" borderId="6" xfId="0" applyNumberFormat="1" applyFont="1" applyBorder="1" applyAlignment="1">
      <alignment vertical="center" wrapText="1"/>
    </xf>
    <xf numFmtId="178" fontId="78" fillId="6" borderId="6" xfId="0" applyNumberFormat="1" applyFont="1" applyFill="1" applyBorder="1" applyAlignment="1">
      <alignment vertical="center" wrapText="1"/>
    </xf>
    <xf numFmtId="178" fontId="12" fillId="6" borderId="6" xfId="0" applyNumberFormat="1" applyFont="1" applyFill="1" applyBorder="1" applyAlignment="1">
      <alignment horizontal="right" vertical="center" wrapText="1"/>
    </xf>
    <xf numFmtId="178" fontId="78" fillId="6" borderId="6" xfId="0" applyNumberFormat="1" applyFont="1" applyFill="1" applyBorder="1" applyAlignment="1">
      <alignment horizontal="right" vertical="center" wrapText="1"/>
    </xf>
    <xf numFmtId="0" fontId="0" fillId="0" borderId="13" xfId="0" applyBorder="1" applyAlignment="1">
      <alignment vertical="center" wrapText="1"/>
    </xf>
    <xf numFmtId="1" fontId="0" fillId="0" borderId="6" xfId="0" quotePrefix="1" applyNumberFormat="1" applyBorder="1" applyAlignment="1">
      <alignment horizontal="center" vertical="center" wrapText="1"/>
    </xf>
    <xf numFmtId="1" fontId="8" fillId="13" borderId="34" xfId="0" applyNumberFormat="1" applyFont="1" applyFill="1" applyBorder="1" applyAlignment="1">
      <alignment horizontal="center" vertical="center" wrapText="1"/>
    </xf>
    <xf numFmtId="1" fontId="0" fillId="0" borderId="34" xfId="0" applyNumberFormat="1" applyBorder="1" applyAlignment="1">
      <alignment horizontal="center" vertical="center" wrapText="1"/>
    </xf>
    <xf numFmtId="0" fontId="27" fillId="13" borderId="11" xfId="0" applyFont="1" applyFill="1" applyBorder="1" applyAlignment="1">
      <alignment horizontal="center" vertical="center" wrapText="1"/>
    </xf>
    <xf numFmtId="167" fontId="27" fillId="13" borderId="11" xfId="0" applyNumberFormat="1" applyFont="1" applyFill="1" applyBorder="1" applyAlignment="1">
      <alignment horizontal="center" vertical="center" wrapText="1"/>
    </xf>
    <xf numFmtId="3" fontId="0" fillId="0" borderId="6" xfId="0" applyNumberFormat="1" applyBorder="1" applyAlignment="1">
      <alignment horizontal="left" vertical="center" shrinkToFit="1"/>
    </xf>
    <xf numFmtId="3" fontId="10" fillId="0" borderId="6" xfId="0" applyNumberFormat="1" applyFont="1" applyBorder="1" applyAlignment="1">
      <alignment horizontal="left" vertical="center" shrinkToFit="1"/>
    </xf>
    <xf numFmtId="3" fontId="110" fillId="0" borderId="48" xfId="0" applyNumberFormat="1" applyFont="1" applyBorder="1" applyAlignment="1">
      <alignment vertical="center" wrapText="1"/>
    </xf>
    <xf numFmtId="10" fontId="110" fillId="0" borderId="48" xfId="0" applyNumberFormat="1" applyFont="1" applyBorder="1" applyAlignment="1">
      <alignment horizontal="left" vertical="center" wrapText="1"/>
    </xf>
    <xf numFmtId="3" fontId="34" fillId="0" borderId="48" xfId="0" applyNumberFormat="1" applyFont="1" applyBorder="1" applyAlignment="1">
      <alignment vertical="center" wrapText="1"/>
    </xf>
    <xf numFmtId="1" fontId="111" fillId="0" borderId="48" xfId="0" applyNumberFormat="1" applyFont="1" applyBorder="1" applyAlignment="1">
      <alignment horizontal="left" vertical="center" wrapText="1"/>
    </xf>
    <xf numFmtId="180" fontId="111" fillId="0" borderId="48" xfId="0" applyNumberFormat="1" applyFont="1" applyBorder="1" applyAlignment="1">
      <alignment horizontal="left" vertical="center" wrapText="1"/>
    </xf>
    <xf numFmtId="1" fontId="110" fillId="0" borderId="48" xfId="0" applyNumberFormat="1" applyFont="1" applyBorder="1" applyAlignment="1">
      <alignment horizontal="left" vertical="center" wrapText="1"/>
    </xf>
    <xf numFmtId="3" fontId="114" fillId="0" borderId="49" xfId="0" applyNumberFormat="1" applyFont="1" applyBorder="1" applyAlignment="1">
      <alignment horizontal="left" vertical="center" wrapText="1"/>
    </xf>
    <xf numFmtId="3" fontId="114" fillId="0" borderId="48" xfId="0" applyNumberFormat="1" applyFont="1" applyBorder="1" applyAlignment="1">
      <alignment horizontal="right" vertical="center" wrapText="1"/>
    </xf>
    <xf numFmtId="3" fontId="10" fillId="0" borderId="10" xfId="0" applyNumberFormat="1" applyFont="1" applyBorder="1" applyAlignment="1">
      <alignment horizontal="center" vertical="center" wrapText="1"/>
    </xf>
    <xf numFmtId="0" fontId="114" fillId="0" borderId="49" xfId="0" applyFont="1" applyBorder="1" applyAlignment="1">
      <alignment horizontal="left" vertical="center" wrapText="1"/>
    </xf>
    <xf numFmtId="3" fontId="110" fillId="0" borderId="48" xfId="0" applyNumberFormat="1" applyFont="1" applyBorder="1" applyAlignment="1">
      <alignment horizontal="left" vertical="center" wrapText="1"/>
    </xf>
    <xf numFmtId="3" fontId="114" fillId="0" borderId="49" xfId="0" applyNumberFormat="1" applyFont="1" applyBorder="1" applyAlignment="1">
      <alignment horizontal="right" vertical="center" wrapText="1"/>
    </xf>
    <xf numFmtId="0" fontId="8" fillId="18" borderId="34" xfId="0" applyFont="1" applyFill="1" applyBorder="1" applyAlignment="1">
      <alignment horizontal="center" vertical="center"/>
    </xf>
    <xf numFmtId="0" fontId="8" fillId="17" borderId="34" xfId="0" applyFont="1" applyFill="1" applyBorder="1" applyAlignment="1">
      <alignment horizontal="center" vertical="center"/>
    </xf>
    <xf numFmtId="0" fontId="8" fillId="18" borderId="34" xfId="1" applyFont="1" applyFill="1" applyBorder="1" applyAlignment="1">
      <alignment horizontal="center" vertical="center"/>
    </xf>
    <xf numFmtId="0" fontId="8" fillId="19" borderId="34" xfId="0" applyFont="1" applyFill="1" applyBorder="1" applyAlignment="1">
      <alignment horizontal="center" vertical="center"/>
    </xf>
    <xf numFmtId="49" fontId="8" fillId="17" borderId="34" xfId="0" applyNumberFormat="1" applyFont="1" applyFill="1" applyBorder="1" applyAlignment="1">
      <alignment vertical="center"/>
    </xf>
    <xf numFmtId="0" fontId="8" fillId="18" borderId="34" xfId="0" applyFont="1" applyFill="1" applyBorder="1" applyAlignment="1">
      <alignment vertical="center"/>
    </xf>
    <xf numFmtId="174" fontId="67" fillId="0" borderId="0" xfId="0" applyNumberFormat="1" applyFont="1" applyAlignment="1">
      <alignment horizontal="left" vertical="center" wrapText="1"/>
    </xf>
    <xf numFmtId="169" fontId="67" fillId="0" borderId="0" xfId="0" applyNumberFormat="1" applyFont="1" applyAlignment="1">
      <alignment horizontal="right" vertical="center"/>
    </xf>
    <xf numFmtId="0" fontId="8" fillId="20" borderId="50" xfId="0" applyFont="1" applyFill="1" applyBorder="1" applyAlignment="1">
      <alignment horizontal="center" vertical="center"/>
    </xf>
    <xf numFmtId="0" fontId="25" fillId="20" borderId="51" xfId="0" applyFont="1" applyFill="1" applyBorder="1" applyAlignment="1">
      <alignment vertical="center"/>
    </xf>
    <xf numFmtId="0" fontId="0" fillId="20" borderId="51" xfId="0" applyFill="1" applyBorder="1" applyAlignment="1">
      <alignment vertical="center"/>
    </xf>
    <xf numFmtId="0" fontId="115" fillId="0" borderId="0" xfId="3" applyFont="1" applyAlignment="1" applyProtection="1">
      <alignment horizontal="left" vertical="center"/>
    </xf>
    <xf numFmtId="0" fontId="46" fillId="0" borderId="0" xfId="0" applyFont="1" applyAlignment="1">
      <alignment horizontal="left" vertical="center" wrapText="1"/>
    </xf>
    <xf numFmtId="3" fontId="46" fillId="0" borderId="34" xfId="0" applyNumberFormat="1" applyFont="1" applyBorder="1" applyAlignment="1">
      <alignment horizontal="left" vertical="center"/>
    </xf>
    <xf numFmtId="0" fontId="8" fillId="18" borderId="34" xfId="0" applyFont="1" applyFill="1" applyBorder="1" applyAlignment="1">
      <alignment horizontal="center" vertical="center"/>
    </xf>
    <xf numFmtId="49" fontId="46" fillId="0" borderId="34" xfId="0" applyNumberFormat="1" applyFont="1" applyBorder="1" applyAlignment="1">
      <alignment horizontal="left" vertical="center"/>
    </xf>
    <xf numFmtId="49" fontId="43" fillId="0" borderId="34" xfId="0" applyNumberFormat="1" applyFont="1" applyBorder="1" applyAlignment="1">
      <alignment horizontal="left" vertical="center"/>
    </xf>
    <xf numFmtId="0" fontId="46" fillId="0" borderId="34" xfId="0" applyFont="1" applyBorder="1" applyAlignment="1">
      <alignment horizontal="center" vertical="center"/>
    </xf>
    <xf numFmtId="0" fontId="0" fillId="0" borderId="34" xfId="0" applyBorder="1" applyAlignment="1">
      <alignment horizontal="center" vertical="center"/>
    </xf>
    <xf numFmtId="0" fontId="10" fillId="0" borderId="45" xfId="0" applyFont="1" applyBorder="1" applyAlignment="1">
      <alignment vertical="center" wrapText="1"/>
    </xf>
    <xf numFmtId="0" fontId="10" fillId="0" borderId="46" xfId="0" applyFont="1" applyBorder="1" applyAlignment="1">
      <alignment vertical="center" wrapText="1"/>
    </xf>
    <xf numFmtId="0" fontId="10" fillId="0" borderId="47" xfId="0" applyFont="1" applyBorder="1" applyAlignment="1">
      <alignment vertical="center" wrapText="1"/>
    </xf>
    <xf numFmtId="0" fontId="32" fillId="0" borderId="41" xfId="0" applyFont="1" applyBorder="1" applyAlignment="1">
      <alignment horizontal="left" vertical="center" wrapText="1"/>
    </xf>
    <xf numFmtId="3" fontId="46" fillId="0" borderId="34" xfId="0" applyNumberFormat="1" applyFont="1" applyBorder="1" applyAlignment="1">
      <alignment horizontal="center" vertical="center"/>
    </xf>
    <xf numFmtId="10" fontId="46" fillId="0" borderId="34" xfId="0" applyNumberFormat="1" applyFont="1" applyBorder="1" applyAlignment="1">
      <alignment horizontal="center" vertical="center"/>
    </xf>
    <xf numFmtId="0" fontId="8" fillId="17" borderId="34" xfId="0" applyFont="1" applyFill="1" applyBorder="1" applyAlignment="1">
      <alignment horizontal="center" vertical="center"/>
    </xf>
    <xf numFmtId="3" fontId="46" fillId="0" borderId="34" xfId="0" applyNumberFormat="1" applyFont="1" applyBorder="1" applyAlignment="1">
      <alignment horizontal="left" vertical="center" wrapText="1"/>
    </xf>
    <xf numFmtId="49" fontId="10" fillId="0" borderId="34" xfId="0" applyNumberFormat="1" applyFont="1" applyBorder="1" applyAlignment="1">
      <alignment horizontal="left" vertical="center"/>
    </xf>
    <xf numFmtId="3" fontId="0" fillId="0" borderId="34" xfId="0" applyNumberFormat="1" applyBorder="1" applyAlignment="1">
      <alignment horizontal="left" vertical="center"/>
    </xf>
    <xf numFmtId="49" fontId="0" fillId="0" borderId="34" xfId="0" applyNumberFormat="1" applyBorder="1" applyAlignment="1">
      <alignment horizontal="left" vertical="center"/>
    </xf>
    <xf numFmtId="49" fontId="10" fillId="6" borderId="34" xfId="0" applyNumberFormat="1" applyFont="1" applyFill="1" applyBorder="1" applyAlignment="1">
      <alignment horizontal="left" vertical="center"/>
    </xf>
    <xf numFmtId="3" fontId="43" fillId="0" borderId="34" xfId="0" applyNumberFormat="1" applyFont="1" applyBorder="1" applyAlignment="1">
      <alignment horizontal="left" vertical="center"/>
    </xf>
    <xf numFmtId="0" fontId="43" fillId="0" borderId="34" xfId="0" applyFont="1" applyBorder="1" applyAlignment="1">
      <alignment horizontal="left" vertical="center"/>
    </xf>
    <xf numFmtId="0" fontId="8" fillId="18" borderId="34" xfId="0" applyFont="1" applyFill="1" applyBorder="1" applyAlignment="1">
      <alignment horizontal="left" vertical="center"/>
    </xf>
    <xf numFmtId="0" fontId="46" fillId="0" borderId="34" xfId="0" applyFont="1" applyBorder="1" applyAlignment="1">
      <alignment horizontal="left" vertical="center"/>
    </xf>
    <xf numFmtId="3" fontId="43" fillId="0" borderId="34" xfId="0" applyNumberFormat="1" applyFont="1" applyBorder="1" applyAlignment="1">
      <alignment horizontal="center" vertical="center"/>
    </xf>
    <xf numFmtId="0" fontId="8" fillId="19" borderId="34" xfId="0" applyFont="1" applyFill="1" applyBorder="1" applyAlignment="1">
      <alignment horizontal="center" vertical="center"/>
    </xf>
    <xf numFmtId="1" fontId="46" fillId="0" borderId="34" xfId="0" applyNumberFormat="1" applyFont="1" applyBorder="1" applyAlignment="1">
      <alignment horizontal="center" vertical="center"/>
    </xf>
    <xf numFmtId="0" fontId="8" fillId="17" borderId="34" xfId="0" applyFont="1" applyFill="1" applyBorder="1" applyAlignment="1">
      <alignment horizontal="left" vertical="center"/>
    </xf>
    <xf numFmtId="0" fontId="100" fillId="0" borderId="34" xfId="0" applyFont="1" applyBorder="1" applyAlignment="1">
      <alignment horizontal="left" vertical="center"/>
    </xf>
    <xf numFmtId="15" fontId="101" fillId="0" borderId="34" xfId="0" applyNumberFormat="1" applyFont="1" applyBorder="1" applyAlignment="1">
      <alignment horizontal="center" vertical="center"/>
    </xf>
    <xf numFmtId="1" fontId="101" fillId="0" borderId="34" xfId="0" applyNumberFormat="1" applyFont="1" applyBorder="1" applyAlignment="1">
      <alignment horizontal="center" vertical="center"/>
    </xf>
    <xf numFmtId="0" fontId="101" fillId="0" borderId="34" xfId="0" applyFont="1" applyBorder="1" applyAlignment="1">
      <alignment horizontal="center" vertical="center"/>
    </xf>
    <xf numFmtId="0" fontId="46" fillId="0" borderId="42" xfId="0" applyFont="1" applyBorder="1" applyAlignment="1">
      <alignment horizontal="left" vertical="center"/>
    </xf>
    <xf numFmtId="0" fontId="46" fillId="0" borderId="43" xfId="0" applyFont="1" applyBorder="1" applyAlignment="1">
      <alignment horizontal="left" vertical="center"/>
    </xf>
    <xf numFmtId="0" fontId="46" fillId="0" borderId="44" xfId="0" applyFont="1" applyBorder="1" applyAlignment="1">
      <alignment horizontal="left" vertical="center"/>
    </xf>
    <xf numFmtId="0" fontId="118" fillId="18" borderId="34" xfId="0" applyFont="1" applyFill="1" applyBorder="1" applyAlignment="1">
      <alignment horizontal="center" vertical="center"/>
    </xf>
    <xf numFmtId="0" fontId="46" fillId="0" borderId="34" xfId="0" applyFont="1" applyBorder="1" applyAlignment="1">
      <alignment horizontal="left" vertical="center" wrapText="1"/>
    </xf>
    <xf numFmtId="0" fontId="0" fillId="6" borderId="0" xfId="0" applyFill="1" applyAlignment="1" applyProtection="1">
      <alignment vertical="center" wrapText="1"/>
      <protection locked="0"/>
    </xf>
    <xf numFmtId="0" fontId="55" fillId="10" borderId="0" xfId="0" applyFont="1" applyFill="1" applyAlignment="1" applyProtection="1">
      <alignment horizontal="center" vertical="center"/>
      <protection locked="0"/>
    </xf>
    <xf numFmtId="0" fontId="55" fillId="10" borderId="24" xfId="0" applyFont="1" applyFill="1" applyBorder="1" applyAlignment="1" applyProtection="1">
      <alignment horizontal="center" vertical="center"/>
      <protection locked="0"/>
    </xf>
    <xf numFmtId="0" fontId="18" fillId="0" borderId="0" xfId="0" applyFont="1" applyAlignment="1" applyProtection="1">
      <alignment horizontal="center" vertical="center"/>
      <protection hidden="1"/>
    </xf>
    <xf numFmtId="0" fontId="18" fillId="0" borderId="24" xfId="0" applyFont="1" applyBorder="1" applyAlignment="1" applyProtection="1">
      <alignment horizontal="center" vertical="center"/>
      <protection hidden="1"/>
    </xf>
    <xf numFmtId="0" fontId="0" fillId="6" borderId="0" xfId="0" applyFill="1" applyAlignment="1" applyProtection="1">
      <alignment vertical="center"/>
      <protection locked="0"/>
    </xf>
    <xf numFmtId="0" fontId="18" fillId="6" borderId="0" xfId="0" applyFont="1" applyFill="1" applyAlignment="1" applyProtection="1">
      <alignment vertical="center" wrapText="1"/>
      <protection locked="0"/>
    </xf>
    <xf numFmtId="0" fontId="56" fillId="0" borderId="26" xfId="0" applyFont="1" applyBorder="1" applyAlignment="1" applyProtection="1">
      <alignment horizontal="left" vertical="center"/>
      <protection locked="0"/>
    </xf>
    <xf numFmtId="0" fontId="7" fillId="9" borderId="27" xfId="0" applyFont="1" applyFill="1" applyBorder="1" applyAlignment="1" applyProtection="1">
      <alignment horizontal="center" vertical="center"/>
      <protection locked="0"/>
    </xf>
    <xf numFmtId="0" fontId="67" fillId="0" borderId="0" xfId="0" applyFont="1" applyAlignment="1">
      <alignment horizontal="right" vertical="center" wrapText="1"/>
    </xf>
    <xf numFmtId="0" fontId="43" fillId="0" borderId="0" xfId="0" applyFont="1" applyAlignment="1">
      <alignment horizontal="center" vertical="center" wrapText="1"/>
    </xf>
    <xf numFmtId="0" fontId="43" fillId="0" borderId="17" xfId="0" applyFont="1" applyBorder="1" applyAlignment="1">
      <alignment horizontal="center" vertical="center" wrapText="1"/>
    </xf>
    <xf numFmtId="0" fontId="40" fillId="0" borderId="0" xfId="0" applyFont="1" applyAlignment="1">
      <alignment horizontal="center" vertical="center" wrapText="1"/>
    </xf>
    <xf numFmtId="0" fontId="116" fillId="0" borderId="0" xfId="0" applyFont="1" applyAlignment="1">
      <alignment horizontal="center" vertical="center" wrapText="1"/>
    </xf>
    <xf numFmtId="0" fontId="48" fillId="18" borderId="18" xfId="0" applyFont="1" applyFill="1" applyBorder="1" applyAlignment="1">
      <alignment horizontal="center" vertical="center" wrapText="1"/>
    </xf>
    <xf numFmtId="0" fontId="48" fillId="18" borderId="3" xfId="0" applyFont="1" applyFill="1" applyBorder="1" applyAlignment="1">
      <alignment horizontal="center" vertical="center" wrapText="1"/>
    </xf>
    <xf numFmtId="0" fontId="85" fillId="0" borderId="0" xfId="0" applyFont="1" applyAlignment="1">
      <alignment horizontal="center" vertical="center" wrapText="1"/>
    </xf>
    <xf numFmtId="0" fontId="47" fillId="0" borderId="17" xfId="0" applyFont="1" applyBorder="1" applyAlignment="1">
      <alignment horizontal="center" vertical="center" wrapText="1"/>
    </xf>
    <xf numFmtId="0" fontId="117" fillId="0" borderId="0" xfId="0" applyFont="1" applyAlignment="1">
      <alignment horizontal="center" vertical="center" wrapText="1"/>
    </xf>
    <xf numFmtId="0" fontId="52" fillId="0" borderId="12" xfId="0" applyFont="1" applyBorder="1" applyAlignment="1">
      <alignment horizontal="center" vertical="center" wrapText="1"/>
    </xf>
    <xf numFmtId="0" fontId="14" fillId="0" borderId="0" xfId="0" applyFont="1" applyAlignment="1">
      <alignment horizontal="center" vertical="center" wrapText="1"/>
    </xf>
    <xf numFmtId="1" fontId="0" fillId="0" borderId="34" xfId="0" applyNumberFormat="1" applyBorder="1" applyAlignment="1">
      <alignment horizontal="left" vertical="center" wrapText="1"/>
    </xf>
    <xf numFmtId="0" fontId="87" fillId="0" borderId="0" xfId="0" applyFont="1" applyAlignment="1">
      <alignment horizontal="center" vertical="center" wrapText="1"/>
    </xf>
    <xf numFmtId="0" fontId="49" fillId="0" borderId="0" xfId="0" applyFont="1" applyAlignment="1">
      <alignment horizontal="center" vertical="center" wrapText="1"/>
    </xf>
    <xf numFmtId="0" fontId="8" fillId="13" borderId="34" xfId="0" applyFont="1" applyFill="1" applyBorder="1" applyAlignment="1">
      <alignment horizontal="left" vertical="center" wrapText="1"/>
    </xf>
    <xf numFmtId="0" fontId="61" fillId="0" borderId="17" xfId="3" applyFont="1" applyBorder="1" applyAlignment="1" applyProtection="1">
      <alignment horizontal="center" vertical="center" wrapText="1"/>
    </xf>
    <xf numFmtId="0" fontId="104" fillId="0" borderId="37" xfId="0" applyFont="1" applyBorder="1" applyAlignment="1">
      <alignment horizontal="left" vertical="center"/>
    </xf>
    <xf numFmtId="0" fontId="104" fillId="0" borderId="0" xfId="0" applyFont="1" applyAlignment="1">
      <alignment horizontal="left" vertical="center"/>
    </xf>
    <xf numFmtId="0" fontId="104" fillId="0" borderId="35" xfId="0" applyFont="1" applyBorder="1" applyAlignment="1">
      <alignment horizontal="left" vertical="center"/>
    </xf>
    <xf numFmtId="0" fontId="104" fillId="0" borderId="41" xfId="0" applyFont="1" applyBorder="1" applyAlignment="1">
      <alignment horizontal="left" vertical="center"/>
    </xf>
    <xf numFmtId="0" fontId="104" fillId="0" borderId="38" xfId="0" applyFont="1" applyBorder="1" applyAlignment="1">
      <alignment horizontal="left" vertical="center"/>
    </xf>
    <xf numFmtId="0" fontId="72" fillId="0" borderId="39" xfId="0" applyFont="1" applyBorder="1" applyAlignment="1">
      <alignment horizontal="center" vertical="center"/>
    </xf>
    <xf numFmtId="0" fontId="72" fillId="0" borderId="40" xfId="0" applyFont="1" applyBorder="1" applyAlignment="1">
      <alignment horizontal="center" vertical="center"/>
    </xf>
    <xf numFmtId="0" fontId="72" fillId="0" borderId="17" xfId="0" applyFont="1" applyBorder="1" applyAlignment="1">
      <alignment horizontal="center" vertical="center"/>
    </xf>
    <xf numFmtId="0" fontId="103" fillId="0" borderId="37" xfId="0" applyFont="1" applyBorder="1" applyAlignment="1">
      <alignment horizontal="center" vertical="center"/>
    </xf>
    <xf numFmtId="0" fontId="103" fillId="0" borderId="38" xfId="0" applyFont="1" applyBorder="1" applyAlignment="1">
      <alignment horizontal="center" vertical="center"/>
    </xf>
    <xf numFmtId="0" fontId="104" fillId="0" borderId="36" xfId="0" applyFont="1" applyBorder="1" applyAlignment="1">
      <alignment horizontal="left" vertical="center"/>
    </xf>
    <xf numFmtId="0" fontId="72" fillId="0" borderId="37" xfId="0" applyFont="1" applyBorder="1" applyAlignment="1">
      <alignment horizontal="center" vertical="center"/>
    </xf>
    <xf numFmtId="0" fontId="72" fillId="0" borderId="38" xfId="0" applyFont="1" applyBorder="1" applyAlignment="1">
      <alignment horizontal="center" vertical="center"/>
    </xf>
    <xf numFmtId="0" fontId="53" fillId="0" borderId="0" xfId="0" applyFont="1" applyAlignment="1">
      <alignment horizontal="center" wrapText="1"/>
    </xf>
    <xf numFmtId="0" fontId="43" fillId="0" borderId="34" xfId="0" applyFont="1" applyBorder="1" applyAlignment="1">
      <alignment horizontal="left" vertical="center" wrapText="1"/>
    </xf>
    <xf numFmtId="0" fontId="74" fillId="6" borderId="0" xfId="0" applyFont="1" applyFill="1" applyAlignment="1">
      <alignment horizontal="center" vertical="center" textRotation="90"/>
    </xf>
    <xf numFmtId="0" fontId="93" fillId="6" borderId="0" xfId="0" applyFont="1" applyFill="1" applyAlignment="1">
      <alignment horizontal="center" vertical="center" textRotation="90"/>
    </xf>
    <xf numFmtId="0" fontId="103" fillId="0" borderId="0" xfId="0" applyFont="1" applyAlignment="1">
      <alignment horizontal="center" vertical="center"/>
    </xf>
    <xf numFmtId="0" fontId="72" fillId="0" borderId="0" xfId="0" applyFont="1" applyAlignment="1">
      <alignment horizontal="center" vertical="center"/>
    </xf>
    <xf numFmtId="0" fontId="8" fillId="9" borderId="0" xfId="0" applyFont="1" applyFill="1" applyAlignment="1">
      <alignment horizontal="center" vertical="center"/>
    </xf>
    <xf numFmtId="0" fontId="93" fillId="6" borderId="0" xfId="0" applyFont="1" applyFill="1" applyAlignment="1">
      <alignment horizontal="center" vertical="center"/>
    </xf>
    <xf numFmtId="0" fontId="72" fillId="6" borderId="0" xfId="0" applyFont="1" applyFill="1" applyAlignment="1">
      <alignment horizontal="center" vertical="center"/>
    </xf>
    <xf numFmtId="0" fontId="66" fillId="6" borderId="6" xfId="0" applyFont="1" applyFill="1" applyBorder="1" applyAlignment="1">
      <alignment horizontal="center" vertical="center" wrapText="1"/>
    </xf>
    <xf numFmtId="0" fontId="108" fillId="0" borderId="0" xfId="3" applyFont="1" applyAlignment="1" applyProtection="1">
      <alignment horizontal="center" vertical="center" wrapText="1"/>
    </xf>
    <xf numFmtId="3" fontId="66" fillId="4" borderId="10" xfId="0" applyNumberFormat="1" applyFont="1" applyFill="1" applyBorder="1" applyAlignment="1">
      <alignment horizontal="center" vertical="center" wrapText="1"/>
    </xf>
    <xf numFmtId="3" fontId="66" fillId="4" borderId="13" xfId="0" applyNumberFormat="1" applyFont="1" applyFill="1" applyBorder="1" applyAlignment="1">
      <alignment horizontal="center" vertical="center" wrapText="1"/>
    </xf>
    <xf numFmtId="3" fontId="66" fillId="4" borderId="14" xfId="0" applyNumberFormat="1" applyFont="1" applyFill="1" applyBorder="1" applyAlignment="1">
      <alignment horizontal="center" vertical="center" wrapText="1"/>
    </xf>
    <xf numFmtId="0" fontId="61" fillId="0" borderId="0" xfId="3" applyFont="1" applyAlignment="1" applyProtection="1">
      <alignment horizontal="center" vertical="center" wrapText="1"/>
    </xf>
    <xf numFmtId="3" fontId="0" fillId="0" borderId="6" xfId="0" applyNumberFormat="1" applyBorder="1" applyAlignment="1">
      <alignment horizontal="right" vertical="center" wrapText="1"/>
    </xf>
    <xf numFmtId="172" fontId="6" fillId="0" borderId="6" xfId="2" applyNumberFormat="1" applyFont="1" applyFill="1" applyBorder="1" applyAlignment="1">
      <alignment horizontal="center" vertical="center" wrapText="1"/>
    </xf>
    <xf numFmtId="0" fontId="61" fillId="0" borderId="0" xfId="3" applyFont="1" applyFill="1" applyAlignment="1" applyProtection="1">
      <alignment horizontal="center" vertical="center"/>
    </xf>
    <xf numFmtId="49" fontId="66" fillId="4" borderId="6" xfId="0" applyNumberFormat="1" applyFont="1" applyFill="1" applyBorder="1" applyAlignment="1">
      <alignment horizontal="center" vertical="center" wrapText="1"/>
    </xf>
    <xf numFmtId="0" fontId="66" fillId="0" borderId="0" xfId="0" applyFont="1" applyAlignment="1">
      <alignment horizontal="left" vertical="center"/>
    </xf>
    <xf numFmtId="0" fontId="61" fillId="0" borderId="0" xfId="3" applyFont="1" applyFill="1" applyAlignment="1" applyProtection="1">
      <alignment vertical="center"/>
    </xf>
    <xf numFmtId="0" fontId="0" fillId="0" borderId="10"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49" fontId="10" fillId="0" borderId="10" xfId="0" applyNumberFormat="1" applyFont="1" applyBorder="1" applyAlignment="1">
      <alignment horizontal="center" vertical="center"/>
    </xf>
    <xf numFmtId="49" fontId="10" fillId="0" borderId="14" xfId="0" applyNumberFormat="1" applyFont="1" applyBorder="1" applyAlignment="1">
      <alignment horizontal="center" vertical="center"/>
    </xf>
    <xf numFmtId="49" fontId="79" fillId="0" borderId="10" xfId="0" applyNumberFormat="1" applyFont="1" applyBorder="1" applyAlignment="1">
      <alignment horizontal="center" vertical="center"/>
    </xf>
    <xf numFmtId="49" fontId="79" fillId="0" borderId="14" xfId="0" applyNumberFormat="1" applyFont="1" applyBorder="1" applyAlignment="1">
      <alignment horizontal="center" vertical="center"/>
    </xf>
    <xf numFmtId="49" fontId="66" fillId="6" borderId="10" xfId="0" applyNumberFormat="1" applyFont="1" applyFill="1" applyBorder="1" applyAlignment="1">
      <alignment horizontal="center" vertical="center"/>
    </xf>
    <xf numFmtId="49" fontId="66" fillId="6" borderId="13" xfId="0" applyNumberFormat="1" applyFont="1" applyFill="1" applyBorder="1" applyAlignment="1">
      <alignment horizontal="center" vertical="center"/>
    </xf>
    <xf numFmtId="49" fontId="66" fillId="6" borderId="14" xfId="0" applyNumberFormat="1" applyFont="1" applyFill="1" applyBorder="1" applyAlignment="1">
      <alignment horizontal="center" vertical="center"/>
    </xf>
    <xf numFmtId="10" fontId="0" fillId="0" borderId="10" xfId="0" applyNumberFormat="1" applyBorder="1" applyAlignment="1">
      <alignment horizontal="center" vertical="center"/>
    </xf>
    <xf numFmtId="10" fontId="0" fillId="0" borderId="14" xfId="0" applyNumberFormat="1" applyBorder="1" applyAlignment="1">
      <alignment horizontal="center" vertical="center"/>
    </xf>
    <xf numFmtId="49" fontId="15" fillId="6" borderId="10" xfId="0" applyNumberFormat="1" applyFont="1" applyFill="1" applyBorder="1" applyAlignment="1">
      <alignment horizontal="center" vertical="center"/>
    </xf>
    <xf numFmtId="49" fontId="15" fillId="6" borderId="14" xfId="0" applyNumberFormat="1" applyFont="1" applyFill="1" applyBorder="1" applyAlignment="1">
      <alignment horizontal="center" vertical="center"/>
    </xf>
    <xf numFmtId="0" fontId="88" fillId="0" borderId="12" xfId="3" applyFont="1" applyBorder="1" applyAlignment="1" applyProtection="1">
      <alignment horizontal="left" vertical="center" wrapText="1"/>
    </xf>
    <xf numFmtId="49" fontId="98" fillId="6" borderId="10" xfId="0" applyNumberFormat="1" applyFont="1" applyFill="1" applyBorder="1" applyAlignment="1" applyProtection="1">
      <alignment horizontal="left" vertical="center"/>
      <protection locked="0"/>
    </xf>
    <xf numFmtId="49" fontId="98" fillId="6" borderId="13" xfId="0" applyNumberFormat="1" applyFont="1" applyFill="1" applyBorder="1" applyAlignment="1" applyProtection="1">
      <alignment horizontal="left" vertical="center"/>
      <protection locked="0"/>
    </xf>
    <xf numFmtId="49" fontId="98" fillId="6" borderId="14" xfId="0" applyNumberFormat="1" applyFont="1" applyFill="1" applyBorder="1" applyAlignment="1" applyProtection="1">
      <alignment horizontal="left" vertical="center"/>
      <protection locked="0"/>
    </xf>
    <xf numFmtId="0" fontId="8" fillId="13" borderId="10" xfId="0" applyFont="1" applyFill="1" applyBorder="1" applyAlignment="1">
      <alignment horizontal="center" vertical="center"/>
    </xf>
    <xf numFmtId="0" fontId="8" fillId="13" borderId="14" xfId="0" applyFont="1" applyFill="1" applyBorder="1" applyAlignment="1">
      <alignment horizontal="center" vertical="center"/>
    </xf>
    <xf numFmtId="0" fontId="61" fillId="0" borderId="0" xfId="3" applyFont="1" applyAlignment="1" applyProtection="1">
      <alignment vertical="center"/>
    </xf>
    <xf numFmtId="3" fontId="66" fillId="4" borderId="6" xfId="0" applyNumberFormat="1" applyFont="1" applyFill="1" applyBorder="1" applyAlignment="1">
      <alignment horizontal="center" vertical="center" wrapText="1"/>
    </xf>
    <xf numFmtId="0" fontId="109" fillId="0" borderId="0" xfId="3" applyFont="1" applyFill="1" applyAlignment="1" applyProtection="1">
      <alignment horizontal="left" vertical="center"/>
    </xf>
    <xf numFmtId="0" fontId="61" fillId="0" borderId="0" xfId="3" applyFont="1" applyFill="1" applyBorder="1" applyAlignment="1" applyProtection="1">
      <alignment horizontal="left" vertical="center"/>
    </xf>
    <xf numFmtId="3" fontId="66" fillId="6" borderId="10" xfId="0" applyNumberFormat="1" applyFont="1" applyFill="1" applyBorder="1" applyAlignment="1">
      <alignment horizontal="center" vertical="center" wrapText="1"/>
    </xf>
    <xf numFmtId="3" fontId="66" fillId="6" borderId="13" xfId="0" applyNumberFormat="1" applyFont="1" applyFill="1" applyBorder="1" applyAlignment="1">
      <alignment horizontal="center" vertical="center" wrapText="1"/>
    </xf>
    <xf numFmtId="0" fontId="66" fillId="7" borderId="6" xfId="0" applyFont="1" applyFill="1" applyBorder="1" applyAlignment="1">
      <alignment horizontal="center" vertical="center" wrapText="1"/>
    </xf>
    <xf numFmtId="0" fontId="61" fillId="0" borderId="0" xfId="3" applyFont="1" applyFill="1" applyAlignment="1" applyProtection="1">
      <alignment horizontal="left" vertical="center"/>
    </xf>
    <xf numFmtId="0" fontId="89" fillId="0" borderId="0" xfId="3" applyFont="1" applyAlignment="1" applyProtection="1">
      <alignment horizontal="center" vertical="center" wrapText="1"/>
    </xf>
    <xf numFmtId="0" fontId="0" fillId="0" borderId="16" xfId="0" applyBorder="1" applyAlignment="1">
      <alignment horizontal="center" vertical="center"/>
    </xf>
    <xf numFmtId="0" fontId="0" fillId="0" borderId="11" xfId="0" applyBorder="1" applyAlignment="1">
      <alignment horizontal="center" vertical="center"/>
    </xf>
    <xf numFmtId="0" fontId="10" fillId="0" borderId="16" xfId="0" applyFont="1" applyBorder="1" applyAlignment="1">
      <alignment horizontal="left" vertical="center" wrapText="1"/>
    </xf>
    <xf numFmtId="0" fontId="10" fillId="0" borderId="11" xfId="0" applyFont="1" applyBorder="1" applyAlignment="1">
      <alignment horizontal="left" vertical="center" wrapText="1"/>
    </xf>
    <xf numFmtId="9" fontId="0" fillId="0" borderId="6" xfId="0" applyNumberFormat="1" applyBorder="1" applyAlignment="1">
      <alignment horizontal="left" vertical="center"/>
    </xf>
    <xf numFmtId="0" fontId="105" fillId="0" borderId="12" xfId="0" applyFont="1" applyBorder="1" applyAlignment="1">
      <alignment horizontal="left" vertical="center" wrapText="1"/>
    </xf>
    <xf numFmtId="0" fontId="0" fillId="0" borderId="6" xfId="0" applyBorder="1" applyAlignment="1">
      <alignment horizontal="center" vertical="center"/>
    </xf>
    <xf numFmtId="3" fontId="10" fillId="0" borderId="16" xfId="0" applyNumberFormat="1" applyFont="1" applyBorder="1" applyAlignment="1">
      <alignment horizontal="left" vertical="center" wrapText="1"/>
    </xf>
    <xf numFmtId="3" fontId="10" fillId="0" borderId="9" xfId="0" applyNumberFormat="1" applyFont="1" applyBorder="1" applyAlignment="1">
      <alignment horizontal="left" vertical="center" wrapText="1"/>
    </xf>
    <xf numFmtId="3" fontId="10" fillId="0" borderId="11" xfId="0" applyNumberFormat="1" applyFont="1" applyBorder="1" applyAlignment="1">
      <alignment horizontal="left" vertical="center" wrapText="1"/>
    </xf>
    <xf numFmtId="9" fontId="0" fillId="0" borderId="10" xfId="0" applyNumberFormat="1" applyBorder="1" applyAlignment="1">
      <alignment horizontal="left" vertical="center"/>
    </xf>
    <xf numFmtId="9" fontId="0" fillId="0" borderId="14" xfId="0" applyNumberFormat="1" applyBorder="1" applyAlignment="1">
      <alignment horizontal="left" vertical="center"/>
    </xf>
    <xf numFmtId="0" fontId="109" fillId="0" borderId="12" xfId="3" applyFont="1" applyBorder="1" applyAlignment="1" applyProtection="1">
      <alignment horizontal="left" vertical="center" wrapText="1"/>
    </xf>
    <xf numFmtId="0" fontId="8" fillId="12" borderId="6" xfId="0" applyFont="1" applyFill="1" applyBorder="1" applyAlignment="1">
      <alignment horizontal="center" vertical="center"/>
    </xf>
    <xf numFmtId="10" fontId="59" fillId="0" borderId="10" xfId="0" applyNumberFormat="1" applyFont="1" applyBorder="1" applyAlignment="1">
      <alignment horizontal="right" vertical="center" wrapText="1"/>
    </xf>
    <xf numFmtId="10" fontId="59" fillId="0" borderId="14" xfId="0" applyNumberFormat="1" applyFont="1" applyBorder="1" applyAlignment="1">
      <alignment horizontal="right" vertical="center" wrapText="1"/>
    </xf>
    <xf numFmtId="10" fontId="11" fillId="0" borderId="16" xfId="0" applyNumberFormat="1" applyFont="1" applyBorder="1" applyAlignment="1">
      <alignment horizontal="left" vertical="center" wrapText="1"/>
    </xf>
    <xf numFmtId="10" fontId="11" fillId="0" borderId="11" xfId="0" applyNumberFormat="1" applyFont="1" applyBorder="1" applyAlignment="1">
      <alignment horizontal="left" vertical="center" wrapText="1"/>
    </xf>
    <xf numFmtId="10" fontId="11" fillId="10" borderId="16" xfId="0" applyNumberFormat="1" applyFont="1" applyFill="1" applyBorder="1" applyAlignment="1">
      <alignment horizontal="center" vertical="center" wrapText="1"/>
    </xf>
    <xf numFmtId="10" fontId="11" fillId="10" borderId="11" xfId="0" applyNumberFormat="1" applyFont="1" applyFill="1" applyBorder="1" applyAlignment="1">
      <alignment horizontal="center" vertical="center" wrapText="1"/>
    </xf>
    <xf numFmtId="10" fontId="11" fillId="0" borderId="16" xfId="0" applyNumberFormat="1" applyFont="1" applyBorder="1" applyAlignment="1">
      <alignment horizontal="center" vertical="center" wrapText="1"/>
    </xf>
    <xf numFmtId="10" fontId="11" fillId="0" borderId="11" xfId="0" applyNumberFormat="1" applyFont="1" applyBorder="1" applyAlignment="1">
      <alignment horizontal="center" vertical="center" wrapText="1"/>
    </xf>
    <xf numFmtId="10" fontId="11" fillId="0" borderId="9" xfId="0" applyNumberFormat="1" applyFont="1" applyBorder="1" applyAlignment="1">
      <alignment horizontal="left" vertical="center" wrapText="1"/>
    </xf>
    <xf numFmtId="0" fontId="71" fillId="6" borderId="0" xfId="0" applyFont="1" applyFill="1" applyAlignment="1" applyProtection="1">
      <alignment horizontal="left" vertical="center" wrapText="1"/>
      <protection locked="0"/>
    </xf>
    <xf numFmtId="0" fontId="64" fillId="7" borderId="28" xfId="0" applyFont="1" applyFill="1" applyBorder="1" applyAlignment="1">
      <alignment horizontal="center" vertical="center" wrapText="1"/>
    </xf>
    <xf numFmtId="0" fontId="109" fillId="0" borderId="0" xfId="3" applyFont="1" applyAlignment="1" applyProtection="1">
      <alignment horizontal="left" vertical="center" wrapText="1"/>
    </xf>
    <xf numFmtId="0" fontId="62" fillId="0" borderId="0" xfId="0" applyFont="1" applyAlignment="1" applyProtection="1">
      <alignment horizontal="left" vertical="center" wrapText="1"/>
      <protection locked="0"/>
    </xf>
    <xf numFmtId="0" fontId="22" fillId="8" borderId="0" xfId="0" applyFont="1" applyFill="1" applyAlignment="1" applyProtection="1">
      <alignment horizontal="center" vertical="center" wrapText="1"/>
      <protection locked="0"/>
    </xf>
    <xf numFmtId="0" fontId="63" fillId="0" borderId="0" xfId="0" applyFont="1" applyAlignment="1" applyProtection="1">
      <alignment horizontal="left" vertical="center" wrapText="1"/>
      <protection locked="0"/>
    </xf>
    <xf numFmtId="0" fontId="64" fillId="7" borderId="10" xfId="0" applyFont="1" applyFill="1" applyBorder="1" applyAlignment="1">
      <alignment horizontal="center" vertical="center" wrapText="1"/>
    </xf>
    <xf numFmtId="0" fontId="64" fillId="7" borderId="13" xfId="0" applyFont="1" applyFill="1" applyBorder="1" applyAlignment="1">
      <alignment horizontal="center" vertical="center" wrapText="1"/>
    </xf>
    <xf numFmtId="0" fontId="64" fillId="7" borderId="14" xfId="0" applyFont="1" applyFill="1" applyBorder="1" applyAlignment="1">
      <alignment horizontal="center" vertical="center" wrapText="1"/>
    </xf>
    <xf numFmtId="0" fontId="109" fillId="0" borderId="0" xfId="3" applyFont="1" applyAlignment="1" applyProtection="1">
      <alignment horizontal="left" vertical="center"/>
    </xf>
    <xf numFmtId="0" fontId="51" fillId="8" borderId="0" xfId="0" applyFont="1" applyFill="1" applyAlignment="1" applyProtection="1">
      <alignment horizontal="center" vertical="center" wrapText="1"/>
      <protection locked="0"/>
    </xf>
    <xf numFmtId="0" fontId="90" fillId="0" borderId="0" xfId="0" applyFont="1" applyAlignment="1" applyProtection="1">
      <alignment horizontal="left" vertical="center" wrapText="1"/>
      <protection locked="0"/>
    </xf>
    <xf numFmtId="0" fontId="50" fillId="6" borderId="0" xfId="0" applyFont="1" applyFill="1" applyAlignment="1">
      <alignment horizontal="left" vertical="top" wrapText="1"/>
    </xf>
    <xf numFmtId="0" fontId="70" fillId="6" borderId="0" xfId="0" applyFont="1" applyFill="1" applyAlignment="1" applyProtection="1">
      <alignment horizontal="left" vertical="center" wrapText="1"/>
      <protection locked="0"/>
    </xf>
    <xf numFmtId="3" fontId="72" fillId="4" borderId="10" xfId="0" applyNumberFormat="1" applyFont="1" applyFill="1" applyBorder="1" applyAlignment="1" applyProtection="1">
      <alignment horizontal="center" vertical="center" wrapText="1"/>
      <protection locked="0"/>
    </xf>
    <xf numFmtId="3" fontId="72" fillId="4" borderId="13" xfId="0" applyNumberFormat="1" applyFont="1" applyFill="1" applyBorder="1" applyAlignment="1" applyProtection="1">
      <alignment horizontal="center" vertical="center" wrapText="1"/>
      <protection locked="0"/>
    </xf>
    <xf numFmtId="0" fontId="109" fillId="0" borderId="0" xfId="3" applyFont="1" applyFill="1" applyAlignment="1" applyProtection="1">
      <alignment vertical="center"/>
    </xf>
    <xf numFmtId="0" fontId="73" fillId="0" borderId="0" xfId="0" applyFont="1" applyAlignment="1" applyProtection="1">
      <alignment horizontal="left" vertical="center" wrapText="1"/>
      <protection locked="0"/>
    </xf>
    <xf numFmtId="0" fontId="73" fillId="0" borderId="12" xfId="0" applyFont="1" applyBorder="1" applyAlignment="1" applyProtection="1">
      <alignment horizontal="left" vertical="center" wrapText="1"/>
      <protection locked="0"/>
    </xf>
    <xf numFmtId="3" fontId="74" fillId="4" borderId="10" xfId="0" applyNumberFormat="1" applyFont="1" applyFill="1" applyBorder="1" applyAlignment="1" applyProtection="1">
      <alignment horizontal="center" vertical="center" wrapText="1"/>
      <protection locked="0"/>
    </xf>
    <xf numFmtId="3" fontId="74" fillId="4" borderId="13" xfId="0" applyNumberFormat="1" applyFont="1" applyFill="1" applyBorder="1" applyAlignment="1" applyProtection="1">
      <alignment horizontal="center" vertical="center" wrapText="1"/>
      <protection locked="0"/>
    </xf>
    <xf numFmtId="3" fontId="74" fillId="4" borderId="14" xfId="0" applyNumberFormat="1" applyFont="1" applyFill="1" applyBorder="1" applyAlignment="1" applyProtection="1">
      <alignment horizontal="center" vertical="center" wrapText="1"/>
      <protection locked="0"/>
    </xf>
    <xf numFmtId="0" fontId="0" fillId="0" borderId="0" xfId="0"/>
    <xf numFmtId="0" fontId="50" fillId="6" borderId="0" xfId="0" applyFont="1" applyFill="1" applyAlignment="1">
      <alignment horizontal="left" vertical="center" wrapText="1"/>
    </xf>
    <xf numFmtId="3" fontId="64" fillId="4" borderId="10" xfId="0" applyNumberFormat="1" applyFont="1" applyFill="1" applyBorder="1" applyAlignment="1">
      <alignment horizontal="center" vertical="center" wrapText="1"/>
    </xf>
    <xf numFmtId="3" fontId="64" fillId="4" borderId="13" xfId="0" applyNumberFormat="1" applyFont="1" applyFill="1" applyBorder="1" applyAlignment="1">
      <alignment horizontal="center" vertical="center" wrapText="1"/>
    </xf>
    <xf numFmtId="3" fontId="64" fillId="4" borderId="14" xfId="0" applyNumberFormat="1" applyFont="1" applyFill="1" applyBorder="1" applyAlignment="1">
      <alignment horizontal="center" vertical="center" wrapText="1"/>
    </xf>
    <xf numFmtId="0" fontId="91" fillId="0" borderId="0" xfId="0" applyFont="1" applyAlignment="1">
      <alignment vertical="center"/>
    </xf>
    <xf numFmtId="0" fontId="71" fillId="6" borderId="0" xfId="0" applyFont="1" applyFill="1" applyAlignment="1">
      <alignment horizontal="left" vertical="center" wrapText="1"/>
    </xf>
    <xf numFmtId="3" fontId="76" fillId="4" borderId="10" xfId="0" applyNumberFormat="1" applyFont="1" applyFill="1" applyBorder="1" applyAlignment="1">
      <alignment horizontal="center" vertical="center" wrapText="1"/>
    </xf>
    <xf numFmtId="3" fontId="76" fillId="4" borderId="13" xfId="0" applyNumberFormat="1" applyFont="1" applyFill="1" applyBorder="1" applyAlignment="1">
      <alignment horizontal="center" vertical="center" wrapText="1"/>
    </xf>
    <xf numFmtId="3" fontId="76" fillId="4" borderId="14" xfId="0" applyNumberFormat="1" applyFont="1" applyFill="1" applyBorder="1" applyAlignment="1">
      <alignment horizontal="center" vertical="center" wrapText="1"/>
    </xf>
    <xf numFmtId="0" fontId="68" fillId="9" borderId="0" xfId="0" applyFont="1" applyFill="1" applyAlignment="1" applyProtection="1">
      <alignment horizontal="left" vertical="center"/>
      <protection locked="0"/>
    </xf>
    <xf numFmtId="0" fontId="50" fillId="0" borderId="0" xfId="0" applyFont="1" applyAlignment="1" applyProtection="1">
      <alignment horizontal="left" vertical="center" wrapText="1"/>
      <protection locked="0"/>
    </xf>
    <xf numFmtId="0" fontId="109" fillId="0" borderId="0" xfId="3" applyFont="1" applyAlignment="1" applyProtection="1">
      <alignment horizontal="left" vertical="center"/>
      <protection locked="0"/>
    </xf>
    <xf numFmtId="49" fontId="72" fillId="6" borderId="10" xfId="0" applyNumberFormat="1" applyFont="1" applyFill="1" applyBorder="1" applyAlignment="1">
      <alignment horizontal="center" vertical="center" wrapText="1"/>
    </xf>
    <xf numFmtId="49" fontId="72" fillId="6" borderId="13" xfId="0" applyNumberFormat="1" applyFont="1" applyFill="1" applyBorder="1" applyAlignment="1">
      <alignment horizontal="center" vertical="center" wrapText="1"/>
    </xf>
    <xf numFmtId="49" fontId="72" fillId="6" borderId="14" xfId="0" applyNumberFormat="1" applyFont="1" applyFill="1" applyBorder="1" applyAlignment="1">
      <alignment horizontal="center" vertical="center" wrapText="1"/>
    </xf>
    <xf numFmtId="0" fontId="99" fillId="0" borderId="0" xfId="0" applyFont="1" applyAlignment="1">
      <alignment horizontal="center" vertical="center" wrapText="1"/>
    </xf>
    <xf numFmtId="0" fontId="55" fillId="0" borderId="0" xfId="0" applyFont="1" applyAlignment="1">
      <alignment horizontal="center" vertical="center"/>
    </xf>
    <xf numFmtId="0" fontId="92" fillId="0" borderId="12" xfId="3" applyFont="1" applyBorder="1" applyAlignment="1" applyProtection="1">
      <alignment horizontal="left" vertical="center" wrapText="1"/>
    </xf>
    <xf numFmtId="0" fontId="52" fillId="0" borderId="0" xfId="0" applyFont="1" applyAlignment="1">
      <alignment horizontal="center" vertical="center"/>
    </xf>
    <xf numFmtId="0" fontId="66" fillId="6" borderId="0" xfId="0" applyFont="1" applyFill="1" applyAlignment="1">
      <alignment horizontal="center" vertical="center"/>
    </xf>
    <xf numFmtId="0" fontId="15" fillId="6" borderId="0" xfId="0" applyFont="1" applyFill="1" applyAlignment="1">
      <alignment horizontal="center" vertical="center"/>
    </xf>
    <xf numFmtId="0" fontId="56" fillId="0" borderId="12" xfId="0" applyFont="1" applyBorder="1" applyAlignment="1">
      <alignment horizontal="left" vertical="center" wrapText="1"/>
    </xf>
    <xf numFmtId="0" fontId="8" fillId="16" borderId="29" xfId="0" applyFont="1" applyFill="1" applyBorder="1" applyAlignment="1" applyProtection="1">
      <alignment horizontal="left" vertical="center" wrapText="1" indent="1"/>
      <protection hidden="1"/>
    </xf>
    <xf numFmtId="0" fontId="8" fillId="16" borderId="31" xfId="0" applyFont="1" applyFill="1" applyBorder="1" applyAlignment="1" applyProtection="1">
      <alignment horizontal="left" vertical="center" wrapText="1" indent="1"/>
      <protection hidden="1"/>
    </xf>
    <xf numFmtId="0" fontId="8" fillId="16" borderId="32" xfId="0" applyFont="1" applyFill="1" applyBorder="1" applyAlignment="1" applyProtection="1">
      <alignment horizontal="left" vertical="center" wrapText="1" indent="1"/>
      <protection hidden="1"/>
    </xf>
    <xf numFmtId="0" fontId="80" fillId="0" borderId="0" xfId="0" applyFont="1" applyAlignment="1">
      <alignment horizontal="left" vertical="center" wrapText="1"/>
    </xf>
    <xf numFmtId="0" fontId="81" fillId="0" borderId="12" xfId="0" applyFont="1" applyBorder="1" applyAlignment="1" applyProtection="1">
      <alignment horizontal="left" vertical="center" wrapText="1"/>
      <protection hidden="1"/>
    </xf>
    <xf numFmtId="0" fontId="81" fillId="0" borderId="0" xfId="0" applyFont="1" applyAlignment="1" applyProtection="1">
      <alignment horizontal="left" vertical="center" wrapText="1"/>
      <protection hidden="1"/>
    </xf>
    <xf numFmtId="0" fontId="83" fillId="0" borderId="0" xfId="0" applyFont="1" applyAlignment="1" applyProtection="1">
      <alignment horizontal="left" vertical="center" wrapText="1"/>
      <protection hidden="1"/>
    </xf>
    <xf numFmtId="0" fontId="52" fillId="0" borderId="0" xfId="0" applyFont="1" applyAlignment="1" applyProtection="1">
      <alignment horizontal="left" vertical="center"/>
      <protection locked="0"/>
    </xf>
    <xf numFmtId="0" fontId="46" fillId="21" borderId="34" xfId="0" applyFont="1" applyFill="1" applyBorder="1" applyAlignment="1">
      <alignment horizontal="left" vertical="center"/>
    </xf>
    <xf numFmtId="49" fontId="84" fillId="6" borderId="34" xfId="0" applyNumberFormat="1" applyFont="1" applyFill="1" applyBorder="1" applyAlignment="1">
      <alignment horizontal="center" vertical="center"/>
    </xf>
    <xf numFmtId="49" fontId="84" fillId="6" borderId="34" xfId="0" applyNumberFormat="1" applyFont="1" applyFill="1" applyBorder="1" applyAlignment="1">
      <alignment horizontal="left" vertical="center"/>
    </xf>
    <xf numFmtId="3" fontId="84" fillId="6" borderId="34" xfId="0" applyNumberFormat="1" applyFont="1" applyFill="1" applyBorder="1" applyAlignment="1">
      <alignment vertical="center"/>
    </xf>
    <xf numFmtId="9" fontId="84" fillId="6" borderId="34" xfId="0" applyNumberFormat="1" applyFont="1" applyFill="1" applyBorder="1" applyAlignment="1">
      <alignment horizontal="center" vertical="center"/>
    </xf>
    <xf numFmtId="0" fontId="119" fillId="0" borderId="0" xfId="0" applyFont="1" applyAlignment="1">
      <alignment horizontal="center"/>
    </xf>
    <xf numFmtId="0" fontId="120" fillId="17" borderId="0" xfId="3" applyFont="1" applyFill="1" applyAlignment="1" applyProtection="1">
      <alignment horizontal="left" vertical="center"/>
    </xf>
    <xf numFmtId="0" fontId="0" fillId="0" borderId="52" xfId="0" applyBorder="1" applyAlignment="1">
      <alignment vertical="center"/>
    </xf>
    <xf numFmtId="3" fontId="0" fillId="0" borderId="52" xfId="0" applyNumberFormat="1" applyBorder="1" applyAlignment="1">
      <alignment horizontal="left" vertical="center"/>
    </xf>
  </cellXfs>
  <cellStyles count="8">
    <cellStyle name="60% - Accent1" xfId="1" builtinId="32"/>
    <cellStyle name="Comma" xfId="2" builtinId="3"/>
    <cellStyle name="Comma 2" xfId="7" xr:uid="{00000000-0005-0000-0000-000002000000}"/>
    <cellStyle name="Hyperlink" xfId="3" builtinId="8"/>
    <cellStyle name="Normal" xfId="0" builtinId="0"/>
    <cellStyle name="Normal 2" xfId="4" xr:uid="{00000000-0005-0000-0000-000005000000}"/>
    <cellStyle name="Normal 3" xfId="5" xr:uid="{00000000-0005-0000-0000-000006000000}"/>
    <cellStyle name="Percent" xfId="6" builtinId="5"/>
  </cellStyles>
  <dxfs count="16">
    <dxf>
      <fill>
        <patternFill>
          <bgColor theme="9" tint="0.79998168889431442"/>
        </patternFill>
      </fill>
    </dxf>
    <dxf>
      <font>
        <b/>
        <i val="0"/>
      </font>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fgColor theme="3" tint="0.59996337778862885"/>
        </patternFill>
      </fill>
    </dxf>
  </dxfs>
  <tableStyles count="1" defaultTableStyle="TableStyleMedium9" defaultPivotStyle="PivotStyleLight16">
    <tableStyle name="Table Style 1" pivot="0" count="1" xr9:uid="{00000000-0011-0000-FFFF-FFFF00000000}">
      <tableStyleElement type="firstRowStripe" dxfId="15"/>
    </tableStyle>
  </tableStyles>
  <colors>
    <mruColors>
      <color rgb="FFFF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0"/>
    <c:plotArea>
      <c:layout/>
      <c:scatterChart>
        <c:scatterStyle val="lineMarker"/>
        <c:varyColors val="0"/>
        <c:ser>
          <c:idx val="0"/>
          <c:order val="0"/>
          <c:spPr>
            <a:ln w="28575">
              <a:noFill/>
            </a:ln>
          </c:spPr>
          <c:marker>
            <c:symbol val="diamond"/>
            <c:size val="12"/>
            <c:spPr>
              <a:solidFill>
                <a:srgbClr val="C00000"/>
              </a:solidFill>
              <a:ln>
                <a:noFill/>
              </a:ln>
            </c:spPr>
          </c:marker>
          <c:dPt>
            <c:idx val="0"/>
            <c:marker>
              <c:spPr>
                <a:solidFill>
                  <a:srgbClr val="CC0000"/>
                </a:solidFill>
                <a:ln>
                  <a:noFill/>
                </a:ln>
              </c:spPr>
            </c:marker>
            <c:bubble3D val="0"/>
            <c:extLst>
              <c:ext xmlns:c16="http://schemas.microsoft.com/office/drawing/2014/chart" uri="{C3380CC4-5D6E-409C-BE32-E72D297353CC}">
                <c16:uniqueId val="{00000001-9BD8-4CD2-B044-720E6A1C3BE2}"/>
              </c:ext>
            </c:extLst>
          </c:dPt>
          <c:dPt>
            <c:idx val="1"/>
            <c:marker>
              <c:spPr>
                <a:solidFill>
                  <a:schemeClr val="accent5">
                    <a:lumMod val="75000"/>
                  </a:schemeClr>
                </a:solidFill>
                <a:ln>
                  <a:noFill/>
                </a:ln>
              </c:spPr>
            </c:marker>
            <c:bubble3D val="0"/>
            <c:extLst>
              <c:ext xmlns:c16="http://schemas.microsoft.com/office/drawing/2014/chart" uri="{C3380CC4-5D6E-409C-BE32-E72D297353CC}">
                <c16:uniqueId val="{00000003-9BD8-4CD2-B044-720E6A1C3BE2}"/>
              </c:ext>
            </c:extLst>
          </c:dPt>
          <c:dPt>
            <c:idx val="2"/>
            <c:marker>
              <c:spPr>
                <a:solidFill>
                  <a:srgbClr val="00B050"/>
                </a:solidFill>
                <a:ln>
                  <a:noFill/>
                </a:ln>
              </c:spPr>
            </c:marker>
            <c:bubble3D val="0"/>
            <c:extLst>
              <c:ext xmlns:c16="http://schemas.microsoft.com/office/drawing/2014/chart" uri="{C3380CC4-5D6E-409C-BE32-E72D297353CC}">
                <c16:uniqueId val="{00000005-9BD8-4CD2-B044-720E6A1C3BE2}"/>
              </c:ext>
            </c:extLst>
          </c:dPt>
          <c:dPt>
            <c:idx val="3"/>
            <c:marker>
              <c:spPr>
                <a:solidFill>
                  <a:srgbClr val="FFC000"/>
                </a:solidFill>
                <a:ln>
                  <a:noFill/>
                </a:ln>
              </c:spPr>
            </c:marker>
            <c:bubble3D val="0"/>
            <c:extLst>
              <c:ext xmlns:c16="http://schemas.microsoft.com/office/drawing/2014/chart" uri="{C3380CC4-5D6E-409C-BE32-E72D297353CC}">
                <c16:uniqueId val="{00000007-9BD8-4CD2-B044-720E6A1C3BE2}"/>
              </c:ext>
            </c:extLst>
          </c:dPt>
          <c:dPt>
            <c:idx val="4"/>
            <c:marker>
              <c:spPr>
                <a:solidFill>
                  <a:schemeClr val="tx2">
                    <a:lumMod val="40000"/>
                    <a:lumOff val="60000"/>
                  </a:schemeClr>
                </a:solidFill>
                <a:ln>
                  <a:noFill/>
                </a:ln>
              </c:spPr>
            </c:marker>
            <c:bubble3D val="0"/>
            <c:extLst>
              <c:ext xmlns:c16="http://schemas.microsoft.com/office/drawing/2014/chart" uri="{C3380CC4-5D6E-409C-BE32-E72D297353CC}">
                <c16:uniqueId val="{00000009-9BD8-4CD2-B044-720E6A1C3BE2}"/>
              </c:ext>
            </c:extLst>
          </c:dPt>
          <c:dLbls>
            <c:dLbl>
              <c:idx val="0"/>
              <c:layout>
                <c:manualLayout>
                  <c:x val="-1.3986013986013989E-2"/>
                  <c:y val="-5.5378061767838126E-2"/>
                </c:manualLayout>
              </c:layout>
              <c:spPr/>
              <c:txPr>
                <a:bodyPr/>
                <a:lstStyle/>
                <a:p>
                  <a:pPr>
                    <a:defRPr sz="1000" b="0" i="0" u="none" strike="noStrike" baseline="0">
                      <a:solidFill>
                        <a:srgbClr val="000000"/>
                      </a:solidFill>
                      <a:latin typeface="Calibri"/>
                      <a:ea typeface="Calibri"/>
                      <a:cs typeface="Calibri"/>
                    </a:defRPr>
                  </a:pPr>
                  <a:endParaRPr lang="en-US"/>
                </a:p>
              </c:txPr>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D8-4CD2-B044-720E6A1C3BE2}"/>
                </c:ext>
              </c:extLst>
            </c:dLbl>
            <c:dLbl>
              <c:idx val="1"/>
              <c:layout>
                <c:manualLayout>
                  <c:x val="-2.9227832534919285E-2"/>
                  <c:y val="-7.0266408392241894E-2"/>
                </c:manualLayout>
              </c:layout>
              <c:spPr/>
              <c:txPr>
                <a:bodyPr/>
                <a:lstStyle/>
                <a:p>
                  <a:pPr>
                    <a:defRPr sz="1000" b="0" i="0" u="none" strike="noStrike" baseline="0">
                      <a:solidFill>
                        <a:srgbClr val="000000"/>
                      </a:solidFill>
                      <a:latin typeface="Calibri"/>
                      <a:ea typeface="Calibri"/>
                      <a:cs typeface="Calibri"/>
                    </a:defRPr>
                  </a:pPr>
                  <a:endParaRPr lang="en-US"/>
                </a:p>
              </c:txPr>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D8-4CD2-B044-720E6A1C3BE2}"/>
                </c:ext>
              </c:extLst>
            </c:dLbl>
            <c:dLbl>
              <c:idx val="2"/>
              <c:layout>
                <c:manualLayout>
                  <c:x val="-6.9843253859002211E-2"/>
                  <c:y val="-6.4539760006037589E-2"/>
                </c:manualLayout>
              </c:layout>
              <c:spPr/>
              <c:txPr>
                <a:bodyPr/>
                <a:lstStyle/>
                <a:p>
                  <a:pPr>
                    <a:defRPr sz="1000" b="0" i="0" u="none" strike="noStrike" baseline="0">
                      <a:solidFill>
                        <a:srgbClr val="000000"/>
                      </a:solidFill>
                      <a:latin typeface="Calibri"/>
                      <a:ea typeface="Calibri"/>
                      <a:cs typeface="Calibri"/>
                    </a:defRPr>
                  </a:pPr>
                  <a:endParaRPr lang="en-US"/>
                </a:p>
              </c:txPr>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BD8-4CD2-B044-720E6A1C3BE2}"/>
                </c:ext>
              </c:extLst>
            </c:dLbl>
            <c:dLbl>
              <c:idx val="3"/>
              <c:layout>
                <c:manualLayout>
                  <c:x val="-7.1592423324707125E-2"/>
                  <c:y val="-6.7490126034565334E-2"/>
                </c:manualLayout>
              </c:layout>
              <c:spPr/>
              <c:txPr>
                <a:bodyPr/>
                <a:lstStyle/>
                <a:p>
                  <a:pPr>
                    <a:defRPr sz="1000" b="0" i="0" u="none" strike="noStrike" baseline="0">
                      <a:solidFill>
                        <a:srgbClr val="000000"/>
                      </a:solidFill>
                      <a:latin typeface="Calibri"/>
                      <a:ea typeface="Calibri"/>
                      <a:cs typeface="Calibri"/>
                    </a:defRPr>
                  </a:pPr>
                  <a:endParaRPr lang="en-US"/>
                </a:p>
              </c:txPr>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BD8-4CD2-B044-720E6A1C3BE2}"/>
                </c:ext>
              </c:extLst>
            </c:dLbl>
            <c:dLbl>
              <c:idx val="4"/>
              <c:layout>
                <c:manualLayout>
                  <c:x val="-2.0979020979021011E-2"/>
                  <c:y val="-6.8138160046288143E-2"/>
                </c:manualLayout>
              </c:layout>
              <c:spPr/>
              <c:txPr>
                <a:bodyPr/>
                <a:lstStyle/>
                <a:p>
                  <a:pPr>
                    <a:defRPr sz="1000" b="0" i="0" u="none" strike="noStrike" baseline="0">
                      <a:solidFill>
                        <a:srgbClr val="000000"/>
                      </a:solidFill>
                      <a:latin typeface="Calibri"/>
                      <a:ea typeface="Calibri"/>
                      <a:cs typeface="Calibri"/>
                    </a:defRPr>
                  </a:pPr>
                  <a:endParaRPr lang="en-US"/>
                </a:p>
              </c:txPr>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BD8-4CD2-B044-720E6A1C3BE2}"/>
                </c:ext>
              </c:extLst>
            </c:dLbl>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dLblPos val="r"/>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xVal>
            <c:strRef>
              <c:f>Graphs!$B$50:$B$54</c:f>
              <c:strCache>
                <c:ptCount val="5"/>
                <c:pt idx="0">
                  <c:v>Liquid</c:v>
                </c:pt>
                <c:pt idx="1">
                  <c:v>Debt</c:v>
                </c:pt>
                <c:pt idx="2">
                  <c:v>Gold</c:v>
                </c:pt>
                <c:pt idx="3">
                  <c:v>Real Estate</c:v>
                </c:pt>
                <c:pt idx="4">
                  <c:v>Equity</c:v>
                </c:pt>
              </c:strCache>
            </c:strRef>
          </c:xVal>
          <c:yVal>
            <c:numRef>
              <c:f>Graphs!$C$50:$C$54</c:f>
              <c:numCache>
                <c:formatCode>0.00%</c:formatCode>
                <c:ptCount val="5"/>
                <c:pt idx="0">
                  <c:v>0.05</c:v>
                </c:pt>
                <c:pt idx="1">
                  <c:v>7.0000000000000007E-2</c:v>
                </c:pt>
                <c:pt idx="2">
                  <c:v>0.06</c:v>
                </c:pt>
                <c:pt idx="3">
                  <c:v>7.0000000000000007E-2</c:v>
                </c:pt>
                <c:pt idx="4">
                  <c:v>0.11</c:v>
                </c:pt>
              </c:numCache>
            </c:numRef>
          </c:yVal>
          <c:smooth val="0"/>
          <c:extLst>
            <c:ext xmlns:c16="http://schemas.microsoft.com/office/drawing/2014/chart" uri="{C3380CC4-5D6E-409C-BE32-E72D297353CC}">
              <c16:uniqueId val="{0000000A-9BD8-4CD2-B044-720E6A1C3BE2}"/>
            </c:ext>
          </c:extLst>
        </c:ser>
        <c:dLbls>
          <c:showLegendKey val="0"/>
          <c:showVal val="0"/>
          <c:showCatName val="0"/>
          <c:showSerName val="0"/>
          <c:showPercent val="0"/>
          <c:showBubbleSize val="0"/>
        </c:dLbls>
        <c:axId val="1608328719"/>
        <c:axId val="1"/>
      </c:scatterChart>
      <c:valAx>
        <c:axId val="1608328719"/>
        <c:scaling>
          <c:orientation val="minMax"/>
          <c:max val="5"/>
        </c:scaling>
        <c:delete val="1"/>
        <c:axPos val="b"/>
        <c:title>
          <c:tx>
            <c:rich>
              <a:bodyPr/>
              <a:lstStyle/>
              <a:p>
                <a:pPr>
                  <a:defRPr sz="1100" b="1" i="0" u="none" strike="noStrike" baseline="0">
                    <a:solidFill>
                      <a:srgbClr val="FF0000"/>
                    </a:solidFill>
                    <a:latin typeface="Calibri"/>
                    <a:ea typeface="Calibri"/>
                    <a:cs typeface="Calibri"/>
                  </a:defRPr>
                </a:pPr>
                <a:r>
                  <a:rPr lang="en-IN"/>
                  <a:t>Risk</a:t>
                </a:r>
              </a:p>
            </c:rich>
          </c:tx>
          <c:overlay val="0"/>
        </c:title>
        <c:majorTickMark val="out"/>
        <c:minorTickMark val="none"/>
        <c:tickLblPos val="nextTo"/>
        <c:crossAx val="1"/>
        <c:crosses val="autoZero"/>
        <c:crossBetween val="midCat"/>
      </c:valAx>
      <c:valAx>
        <c:axId val="1"/>
        <c:scaling>
          <c:orientation val="minMax"/>
        </c:scaling>
        <c:delete val="0"/>
        <c:axPos val="l"/>
        <c:majorGridlines/>
        <c:title>
          <c:tx>
            <c:rich>
              <a:bodyPr/>
              <a:lstStyle/>
              <a:p>
                <a:pPr>
                  <a:defRPr sz="1100" b="1" i="0" u="none" strike="noStrike" baseline="0">
                    <a:solidFill>
                      <a:srgbClr val="FF0000"/>
                    </a:solidFill>
                    <a:latin typeface="Calibri"/>
                    <a:ea typeface="Calibri"/>
                    <a:cs typeface="Calibri"/>
                  </a:defRPr>
                </a:pPr>
                <a:r>
                  <a:rPr lang="en-IN"/>
                  <a:t>Return</a:t>
                </a:r>
              </a:p>
            </c:rich>
          </c:tx>
          <c:overlay val="0"/>
        </c:title>
        <c:numFmt formatCode="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608328719"/>
        <c:crosses val="autoZero"/>
        <c:crossBetween val="midCat"/>
      </c:valAx>
    </c:plotArea>
    <c:plotVisOnly val="1"/>
    <c:dispBlanksAs val="gap"/>
    <c:showDLblsOverMax val="0"/>
  </c:chart>
  <c:spPr>
    <a:ln>
      <a:solidFill>
        <a:schemeClr val="tx1">
          <a:lumMod val="50000"/>
          <a:lumOff val="50000"/>
        </a:schemeClr>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4" l="0.70000000000000062" r="0.70000000000000062" t="0.75000000000000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dPt>
            <c:idx val="0"/>
            <c:bubble3D val="0"/>
            <c:extLst>
              <c:ext xmlns:c16="http://schemas.microsoft.com/office/drawing/2014/chart" uri="{C3380CC4-5D6E-409C-BE32-E72D297353CC}">
                <c16:uniqueId val="{00000000-0448-451E-809D-CAD691D95744}"/>
              </c:ext>
            </c:extLst>
          </c:dPt>
          <c:dPt>
            <c:idx val="1"/>
            <c:bubble3D val="0"/>
            <c:spPr>
              <a:solidFill>
                <a:srgbClr val="00B050"/>
              </a:solidFill>
            </c:spPr>
            <c:extLst>
              <c:ext xmlns:c16="http://schemas.microsoft.com/office/drawing/2014/chart" uri="{C3380CC4-5D6E-409C-BE32-E72D297353CC}">
                <c16:uniqueId val="{00000001-0448-451E-809D-CAD691D95744}"/>
              </c:ext>
            </c:extLst>
          </c:dPt>
          <c:dPt>
            <c:idx val="2"/>
            <c:bubble3D val="0"/>
            <c:extLst>
              <c:ext xmlns:c16="http://schemas.microsoft.com/office/drawing/2014/chart" uri="{C3380CC4-5D6E-409C-BE32-E72D297353CC}">
                <c16:uniqueId val="{00000002-0448-451E-809D-CAD691D95744}"/>
              </c:ext>
            </c:extLst>
          </c:dPt>
          <c:dPt>
            <c:idx val="3"/>
            <c:bubble3D val="0"/>
            <c:spPr>
              <a:solidFill>
                <a:srgbClr val="CC0000"/>
              </a:solidFill>
            </c:spPr>
            <c:extLst>
              <c:ext xmlns:c16="http://schemas.microsoft.com/office/drawing/2014/chart" uri="{C3380CC4-5D6E-409C-BE32-E72D297353CC}">
                <c16:uniqueId val="{00000003-0448-451E-809D-CAD691D95744}"/>
              </c:ext>
            </c:extLst>
          </c:dPt>
          <c:dLbls>
            <c:dLbl>
              <c:idx val="0"/>
              <c:layout>
                <c:manualLayout>
                  <c:x val="0.13575700564941556"/>
                  <c:y val="-0.13290456392314537"/>
                </c:manualLayout>
              </c:layout>
              <c:spPr/>
              <c:txPr>
                <a:bodyPr/>
                <a:lstStyle/>
                <a:p>
                  <a:pPr>
                    <a:defRPr sz="1100" b="1" i="0" u="none" strike="noStrike" baseline="0">
                      <a:solidFill>
                        <a:srgbClr val="000000"/>
                      </a:solidFill>
                      <a:latin typeface="Calibri"/>
                      <a:ea typeface="Calibri"/>
                      <a:cs typeface="Calibri"/>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0448-451E-809D-CAD691D95744}"/>
                </c:ext>
              </c:extLst>
            </c:dLbl>
            <c:dLbl>
              <c:idx val="1"/>
              <c:layout>
                <c:manualLayout>
                  <c:x val="0.15838317325765147"/>
                  <c:y val="3.4297951980166601E-2"/>
                </c:manualLayout>
              </c:layout>
              <c:spPr/>
              <c:txPr>
                <a:bodyPr/>
                <a:lstStyle/>
                <a:p>
                  <a:pPr>
                    <a:defRPr sz="1100" b="1" i="0" u="none" strike="noStrike" baseline="0">
                      <a:solidFill>
                        <a:srgbClr val="000000"/>
                      </a:solidFill>
                      <a:latin typeface="Calibri"/>
                      <a:ea typeface="Calibri"/>
                      <a:cs typeface="Calibri"/>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448-451E-809D-CAD691D95744}"/>
                </c:ext>
              </c:extLst>
            </c:dLbl>
            <c:dLbl>
              <c:idx val="2"/>
              <c:layout>
                <c:manualLayout>
                  <c:x val="0.17596256128361312"/>
                  <c:y val="0.12416492666851259"/>
                </c:manualLayout>
              </c:layout>
              <c:spPr/>
              <c:txPr>
                <a:bodyPr/>
                <a:lstStyle/>
                <a:p>
                  <a:pPr>
                    <a:defRPr sz="1100" b="1" i="0" u="none" strike="noStrike" baseline="0">
                      <a:solidFill>
                        <a:srgbClr val="000000"/>
                      </a:solidFill>
                      <a:latin typeface="Calibri"/>
                      <a:ea typeface="Calibri"/>
                      <a:cs typeface="Calibri"/>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448-451E-809D-CAD691D95744}"/>
                </c:ext>
              </c:extLst>
            </c:dLbl>
            <c:dLbl>
              <c:idx val="3"/>
              <c:layout>
                <c:manualLayout>
                  <c:x val="-0.14078504289569183"/>
                  <c:y val="-0.11575558793306252"/>
                </c:manualLayout>
              </c:layout>
              <c:spPr/>
              <c:txPr>
                <a:bodyPr/>
                <a:lstStyle/>
                <a:p>
                  <a:pPr>
                    <a:defRPr sz="1100" b="1" i="0" u="none" strike="noStrike" baseline="0">
                      <a:solidFill>
                        <a:srgbClr val="000000"/>
                      </a:solidFill>
                      <a:latin typeface="Calibri"/>
                      <a:ea typeface="Calibri"/>
                      <a:cs typeface="Calibri"/>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448-451E-809D-CAD691D95744}"/>
                </c:ext>
              </c:extLst>
            </c:dLbl>
            <c:spPr>
              <a:noFill/>
              <a:ln w="25400">
                <a:noFill/>
              </a:ln>
            </c:spPr>
            <c:txPr>
              <a:bodyPr wrap="square" lIns="38100" tIns="19050" rIns="38100" bIns="19050" anchor="ctr">
                <a:spAutoFit/>
              </a:bodyPr>
              <a:lstStyle/>
              <a:p>
                <a:pPr>
                  <a:defRPr sz="1100" b="1" i="0" u="none" strike="noStrike" baseline="0">
                    <a:solidFill>
                      <a:srgbClr val="000000"/>
                    </a:solidFill>
                    <a:latin typeface="Calibri"/>
                    <a:ea typeface="Calibri"/>
                    <a:cs typeface="Calibri"/>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Graphs!$B$65:$B$68</c:f>
              <c:strCache>
                <c:ptCount val="4"/>
                <c:pt idx="0">
                  <c:v>Current Life Insurance Cover</c:v>
                </c:pt>
                <c:pt idx="1">
                  <c:v>Current Assets providing cover</c:v>
                </c:pt>
                <c:pt idx="2">
                  <c:v>Present Value of Future Income of Spouse</c:v>
                </c:pt>
                <c:pt idx="3">
                  <c:v>Additional Life Insurance Requirement</c:v>
                </c:pt>
              </c:strCache>
            </c:strRef>
          </c:cat>
          <c:val>
            <c:numRef>
              <c:f>Graphs!$C$65:$C$68</c:f>
              <c:numCache>
                <c:formatCode>#,##0</c:formatCode>
                <c:ptCount val="4"/>
                <c:pt idx="0">
                  <c:v>0</c:v>
                </c:pt>
                <c:pt idx="1">
                  <c:v>0</c:v>
                </c:pt>
                <c:pt idx="2">
                  <c:v>0</c:v>
                </c:pt>
                <c:pt idx="3">
                  <c:v>0</c:v>
                </c:pt>
              </c:numCache>
            </c:numRef>
          </c:val>
          <c:extLst>
            <c:ext xmlns:c16="http://schemas.microsoft.com/office/drawing/2014/chart" uri="{C3380CC4-5D6E-409C-BE32-E72D297353CC}">
              <c16:uniqueId val="{00000004-0448-451E-809D-CAD691D95744}"/>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spPr>
    <a:ln>
      <a:solidFill>
        <a:schemeClr val="tx1">
          <a:lumMod val="50000"/>
          <a:lumOff val="50000"/>
        </a:schemeClr>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422" l="0.70000000000000062" r="0.70000000000000062" t="0.7500000000000042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0"/>
          <c:order val="0"/>
          <c:invertIfNegative val="0"/>
          <c:cat>
            <c:strRef>
              <c:f>Graphs!$B$19:$B$23</c:f>
              <c:strCache>
                <c:ptCount val="5"/>
                <c:pt idx="0">
                  <c:v>Networth</c:v>
                </c:pt>
                <c:pt idx="1">
                  <c:v>Total Liabilities</c:v>
                </c:pt>
                <c:pt idx="2">
                  <c:v>Total Assets</c:v>
                </c:pt>
                <c:pt idx="3">
                  <c:v>Investment Assets</c:v>
                </c:pt>
                <c:pt idx="4">
                  <c:v>Personal Assets</c:v>
                </c:pt>
              </c:strCache>
            </c:strRef>
          </c:cat>
          <c:val>
            <c:numLit>
              <c:formatCode>General</c:formatCode>
              <c:ptCount val="1"/>
              <c:pt idx="0">
                <c:v>0</c:v>
              </c:pt>
            </c:numLit>
          </c:val>
          <c:extLst>
            <c:ext xmlns:c16="http://schemas.microsoft.com/office/drawing/2014/chart" uri="{C3380CC4-5D6E-409C-BE32-E72D297353CC}">
              <c16:uniqueId val="{00000000-2DEC-4170-851A-E4F7FF780858}"/>
            </c:ext>
          </c:extLst>
        </c:ser>
        <c:ser>
          <c:idx val="1"/>
          <c:order val="1"/>
          <c:invertIfNegative val="0"/>
          <c:cat>
            <c:strRef>
              <c:f>Graphs!$B$19:$B$23</c:f>
              <c:strCache>
                <c:ptCount val="5"/>
                <c:pt idx="0">
                  <c:v>Networth</c:v>
                </c:pt>
                <c:pt idx="1">
                  <c:v>Total Liabilities</c:v>
                </c:pt>
                <c:pt idx="2">
                  <c:v>Total Assets</c:v>
                </c:pt>
                <c:pt idx="3">
                  <c:v>Investment Assets</c:v>
                </c:pt>
                <c:pt idx="4">
                  <c:v>Personal Assets</c:v>
                </c:pt>
              </c:strCache>
            </c:strRef>
          </c:cat>
          <c:val>
            <c:numLit>
              <c:formatCode>General</c:formatCode>
              <c:ptCount val="1"/>
              <c:pt idx="0">
                <c:v>0</c:v>
              </c:pt>
            </c:numLit>
          </c:val>
          <c:extLst>
            <c:ext xmlns:c16="http://schemas.microsoft.com/office/drawing/2014/chart" uri="{C3380CC4-5D6E-409C-BE32-E72D297353CC}">
              <c16:uniqueId val="{00000001-2DEC-4170-851A-E4F7FF780858}"/>
            </c:ext>
          </c:extLst>
        </c:ser>
        <c:ser>
          <c:idx val="2"/>
          <c:order val="2"/>
          <c:spPr>
            <a:ln>
              <a:noFill/>
            </a:ln>
          </c:spPr>
          <c:invertIfNegative val="0"/>
          <c:dPt>
            <c:idx val="0"/>
            <c:invertIfNegative val="0"/>
            <c:bubble3D val="0"/>
            <c:spPr>
              <a:solidFill>
                <a:srgbClr val="00B0F0"/>
              </a:solidFill>
              <a:ln>
                <a:noFill/>
              </a:ln>
            </c:spPr>
            <c:extLst>
              <c:ext xmlns:c16="http://schemas.microsoft.com/office/drawing/2014/chart" uri="{C3380CC4-5D6E-409C-BE32-E72D297353CC}">
                <c16:uniqueId val="{00000002-2DEC-4170-851A-E4F7FF780858}"/>
              </c:ext>
            </c:extLst>
          </c:dPt>
          <c:dPt>
            <c:idx val="1"/>
            <c:invertIfNegative val="0"/>
            <c:bubble3D val="0"/>
            <c:spPr>
              <a:solidFill>
                <a:schemeClr val="accent6">
                  <a:lumMod val="75000"/>
                </a:schemeClr>
              </a:solidFill>
              <a:ln>
                <a:noFill/>
              </a:ln>
            </c:spPr>
            <c:extLst>
              <c:ext xmlns:c16="http://schemas.microsoft.com/office/drawing/2014/chart" uri="{C3380CC4-5D6E-409C-BE32-E72D297353CC}">
                <c16:uniqueId val="{00000003-2DEC-4170-851A-E4F7FF780858}"/>
              </c:ext>
            </c:extLst>
          </c:dPt>
          <c:dPt>
            <c:idx val="2"/>
            <c:invertIfNegative val="0"/>
            <c:bubble3D val="0"/>
            <c:spPr>
              <a:solidFill>
                <a:srgbClr val="0070C0"/>
              </a:solidFill>
              <a:ln>
                <a:noFill/>
              </a:ln>
            </c:spPr>
            <c:extLst>
              <c:ext xmlns:c16="http://schemas.microsoft.com/office/drawing/2014/chart" uri="{C3380CC4-5D6E-409C-BE32-E72D297353CC}">
                <c16:uniqueId val="{00000004-2DEC-4170-851A-E4F7FF780858}"/>
              </c:ext>
            </c:extLst>
          </c:dPt>
          <c:dPt>
            <c:idx val="3"/>
            <c:invertIfNegative val="0"/>
            <c:bubble3D val="0"/>
            <c:spPr>
              <a:solidFill>
                <a:srgbClr val="CC0000"/>
              </a:solidFill>
              <a:ln>
                <a:noFill/>
              </a:ln>
            </c:spPr>
            <c:extLst>
              <c:ext xmlns:c16="http://schemas.microsoft.com/office/drawing/2014/chart" uri="{C3380CC4-5D6E-409C-BE32-E72D297353CC}">
                <c16:uniqueId val="{00000005-2DEC-4170-851A-E4F7FF780858}"/>
              </c:ext>
            </c:extLst>
          </c:dPt>
          <c:dPt>
            <c:idx val="4"/>
            <c:invertIfNegative val="0"/>
            <c:bubble3D val="0"/>
            <c:spPr>
              <a:solidFill>
                <a:srgbClr val="00B050"/>
              </a:solidFill>
              <a:ln>
                <a:noFill/>
              </a:ln>
            </c:spPr>
            <c:extLst>
              <c:ext xmlns:c16="http://schemas.microsoft.com/office/drawing/2014/chart" uri="{C3380CC4-5D6E-409C-BE32-E72D297353CC}">
                <c16:uniqueId val="{00000006-2DEC-4170-851A-E4F7FF780858}"/>
              </c:ext>
            </c:extLst>
          </c:dPt>
          <c:dLbls>
            <c:dLbl>
              <c:idx val="2"/>
              <c:layout>
                <c:manualLayout>
                  <c:x val="-7.5329566854991066E-3"/>
                  <c:y val="-6.4102564102564111E-2"/>
                </c:manualLayout>
              </c:layout>
              <c:spPr/>
              <c:txPr>
                <a:bodyPr/>
                <a:lstStyle/>
                <a:p>
                  <a:pPr>
                    <a:defRPr sz="1000" b="1" i="0" u="none" strike="noStrike" baseline="0">
                      <a:solidFill>
                        <a:srgbClr val="000000"/>
                      </a:solidFill>
                      <a:latin typeface="Calibri"/>
                      <a:ea typeface="Calibri"/>
                      <a:cs typeface="Calibr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DEC-4170-851A-E4F7FF780858}"/>
                </c:ext>
              </c:extLst>
            </c:dLbl>
            <c:dLbl>
              <c:idx val="4"/>
              <c:layout>
                <c:manualLayout>
                  <c:x val="-2.510985065372609E-2"/>
                  <c:y val="5.5555555555555455E-2"/>
                </c:manualLayout>
              </c:layout>
              <c:spPr/>
              <c:txPr>
                <a:bodyPr/>
                <a:lstStyle/>
                <a:p>
                  <a:pPr>
                    <a:defRPr sz="1000" b="1" i="0" u="none" strike="noStrike" baseline="0">
                      <a:solidFill>
                        <a:srgbClr val="000000"/>
                      </a:solidFill>
                      <a:latin typeface="Calibri"/>
                      <a:ea typeface="Calibri"/>
                      <a:cs typeface="Calibr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DEC-4170-851A-E4F7FF780858}"/>
                </c:ext>
              </c:extLst>
            </c:dLbl>
            <c:spPr>
              <a:noFill/>
              <a:ln w="25400">
                <a:noFill/>
              </a:ln>
            </c:spPr>
            <c:txPr>
              <a:bodyPr wrap="square" lIns="38100" tIns="19050" rIns="38100" bIns="19050" anchor="ctr">
                <a:spAutoFit/>
              </a:bodyPr>
              <a:lstStyle/>
              <a:p>
                <a:pPr>
                  <a:defRPr sz="1000" b="1"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Graphs!$B$19:$B$23</c:f>
              <c:strCache>
                <c:ptCount val="5"/>
                <c:pt idx="0">
                  <c:v>Networth</c:v>
                </c:pt>
                <c:pt idx="1">
                  <c:v>Total Liabilities</c:v>
                </c:pt>
                <c:pt idx="2">
                  <c:v>Total Assets</c:v>
                </c:pt>
                <c:pt idx="3">
                  <c:v>Investment Assets</c:v>
                </c:pt>
                <c:pt idx="4">
                  <c:v>Personal Assets</c:v>
                </c:pt>
              </c:strCache>
            </c:strRef>
          </c:cat>
          <c:val>
            <c:numRef>
              <c:f>Graphs!$C$19:$C$23</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7-2DEC-4170-851A-E4F7FF780858}"/>
            </c:ext>
          </c:extLst>
        </c:ser>
        <c:dLbls>
          <c:showLegendKey val="0"/>
          <c:showVal val="0"/>
          <c:showCatName val="0"/>
          <c:showSerName val="0"/>
          <c:showPercent val="0"/>
          <c:showBubbleSize val="0"/>
        </c:dLbls>
        <c:gapWidth val="191"/>
        <c:overlap val="67"/>
        <c:axId val="1608332879"/>
        <c:axId val="1"/>
      </c:barChart>
      <c:catAx>
        <c:axId val="1608332879"/>
        <c:scaling>
          <c:orientation val="minMax"/>
        </c:scaling>
        <c:delete val="0"/>
        <c:axPos val="l"/>
        <c:numFmt formatCode="General" sourceLinked="1"/>
        <c:majorTickMark val="none"/>
        <c:minorTickMark val="none"/>
        <c:tickLblPos val="nextTo"/>
        <c:txPr>
          <a:bodyPr rot="0" vert="horz"/>
          <a:lstStyle/>
          <a:p>
            <a:pPr>
              <a:defRPr sz="1100" b="1"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1"/>
        <c:axPos val="b"/>
        <c:numFmt formatCode="General" sourceLinked="1"/>
        <c:majorTickMark val="out"/>
        <c:minorTickMark val="none"/>
        <c:tickLblPos val="nextTo"/>
        <c:crossAx val="1608332879"/>
        <c:crosses val="autoZero"/>
        <c:crossBetween val="between"/>
      </c:valAx>
    </c:plotArea>
    <c:plotVisOnly val="1"/>
    <c:dispBlanksAs val="gap"/>
    <c:showDLblsOverMax val="0"/>
  </c:chart>
  <c:spPr>
    <a:ln>
      <a:solidFill>
        <a:schemeClr val="tx1">
          <a:lumMod val="50000"/>
          <a:lumOff val="50000"/>
        </a:schemeClr>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4" l="0.70000000000000062" r="0.70000000000000062" t="0.750000000000004"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dPt>
            <c:idx val="0"/>
            <c:invertIfNegative val="0"/>
            <c:bubble3D val="0"/>
            <c:spPr>
              <a:solidFill>
                <a:srgbClr val="CC0000"/>
              </a:solidFill>
            </c:spPr>
            <c:extLst>
              <c:ext xmlns:c16="http://schemas.microsoft.com/office/drawing/2014/chart" uri="{C3380CC4-5D6E-409C-BE32-E72D297353CC}">
                <c16:uniqueId val="{00000000-AD83-4EC6-9BC1-19A9F227B116}"/>
              </c:ext>
            </c:extLst>
          </c:dPt>
          <c:dPt>
            <c:idx val="2"/>
            <c:invertIfNegative val="0"/>
            <c:bubble3D val="0"/>
            <c:spPr>
              <a:solidFill>
                <a:schemeClr val="accent5">
                  <a:lumMod val="75000"/>
                </a:schemeClr>
              </a:solidFill>
            </c:spPr>
            <c:extLst>
              <c:ext xmlns:c16="http://schemas.microsoft.com/office/drawing/2014/chart" uri="{C3380CC4-5D6E-409C-BE32-E72D297353CC}">
                <c16:uniqueId val="{00000001-AD83-4EC6-9BC1-19A9F227B116}"/>
              </c:ext>
            </c:extLst>
          </c:dPt>
          <c:dPt>
            <c:idx val="3"/>
            <c:invertIfNegative val="0"/>
            <c:bubble3D val="0"/>
            <c:spPr>
              <a:solidFill>
                <a:srgbClr val="FF0000"/>
              </a:solidFill>
            </c:spPr>
            <c:extLst>
              <c:ext xmlns:c16="http://schemas.microsoft.com/office/drawing/2014/chart" uri="{C3380CC4-5D6E-409C-BE32-E72D297353CC}">
                <c16:uniqueId val="{00000002-AD83-4EC6-9BC1-19A9F227B116}"/>
              </c:ext>
            </c:extLst>
          </c:dPt>
          <c:dPt>
            <c:idx val="4"/>
            <c:invertIfNegative val="0"/>
            <c:bubble3D val="0"/>
            <c:spPr>
              <a:solidFill>
                <a:srgbClr val="FFC000"/>
              </a:solidFill>
            </c:spPr>
            <c:extLst>
              <c:ext xmlns:c16="http://schemas.microsoft.com/office/drawing/2014/chart" uri="{C3380CC4-5D6E-409C-BE32-E72D297353CC}">
                <c16:uniqueId val="{00000003-AD83-4EC6-9BC1-19A9F227B116}"/>
              </c:ext>
            </c:extLst>
          </c:dPt>
          <c:dPt>
            <c:idx val="5"/>
            <c:invertIfNegative val="0"/>
            <c:bubble3D val="0"/>
            <c:spPr>
              <a:solidFill>
                <a:schemeClr val="bg2">
                  <a:lumMod val="25000"/>
                </a:schemeClr>
              </a:solidFill>
            </c:spPr>
            <c:extLst>
              <c:ext xmlns:c16="http://schemas.microsoft.com/office/drawing/2014/chart" uri="{C3380CC4-5D6E-409C-BE32-E72D297353CC}">
                <c16:uniqueId val="{00000004-AD83-4EC6-9BC1-19A9F227B116}"/>
              </c:ext>
            </c:extLst>
          </c:dPt>
          <c:dPt>
            <c:idx val="6"/>
            <c:invertIfNegative val="0"/>
            <c:bubble3D val="0"/>
            <c:spPr>
              <a:solidFill>
                <a:srgbClr val="00B050"/>
              </a:solidFill>
            </c:spPr>
            <c:extLst>
              <c:ext xmlns:c16="http://schemas.microsoft.com/office/drawing/2014/chart" uri="{C3380CC4-5D6E-409C-BE32-E72D297353CC}">
                <c16:uniqueId val="{00000005-AD83-4EC6-9BC1-19A9F227B116}"/>
              </c:ext>
            </c:extLst>
          </c:dPt>
          <c:dPt>
            <c:idx val="7"/>
            <c:invertIfNegative val="0"/>
            <c:bubble3D val="0"/>
            <c:spPr>
              <a:solidFill>
                <a:schemeClr val="accent6">
                  <a:lumMod val="75000"/>
                </a:schemeClr>
              </a:solidFill>
            </c:spPr>
            <c:extLst>
              <c:ext xmlns:c16="http://schemas.microsoft.com/office/drawing/2014/chart" uri="{C3380CC4-5D6E-409C-BE32-E72D297353CC}">
                <c16:uniqueId val="{00000006-AD83-4EC6-9BC1-19A9F227B116}"/>
              </c:ext>
            </c:extLst>
          </c:dPt>
          <c:dLbls>
            <c:spPr>
              <a:noFill/>
              <a:ln w="25400">
                <a:noFill/>
              </a:ln>
            </c:spPr>
            <c:txPr>
              <a:bodyPr wrap="square" lIns="38100" tIns="19050" rIns="38100" bIns="19050" anchor="ctr">
                <a:spAutoFit/>
              </a:bodyPr>
              <a:lstStyle/>
              <a:p>
                <a:pPr>
                  <a:defRPr sz="1100" b="1"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Graphs!$B$34:$B$42</c:f>
              <c:strCache>
                <c:ptCount val="9"/>
                <c:pt idx="0">
                  <c:v>Income</c:v>
                </c:pt>
                <c:pt idx="1">
                  <c:v>Household Expenses</c:v>
                </c:pt>
                <c:pt idx="2">
                  <c:v>Lifestyle Expenses</c:v>
                </c:pt>
                <c:pt idx="3">
                  <c:v>Dependents Expenses</c:v>
                </c:pt>
                <c:pt idx="4">
                  <c:v>Pure Insurance Premiums</c:v>
                </c:pt>
                <c:pt idx="5">
                  <c:v>Loan Servicing</c:v>
                </c:pt>
                <c:pt idx="6">
                  <c:v>Savings</c:v>
                </c:pt>
                <c:pt idx="7">
                  <c:v>Regular Investments</c:v>
                </c:pt>
                <c:pt idx="8">
                  <c:v>Surplus (Potential Invest.)</c:v>
                </c:pt>
              </c:strCache>
            </c:strRef>
          </c:cat>
          <c:val>
            <c:numRef>
              <c:f>Graphs!$C$34:$C$42</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7-AD83-4EC6-9BC1-19A9F227B116}"/>
            </c:ext>
          </c:extLst>
        </c:ser>
        <c:dLbls>
          <c:showLegendKey val="0"/>
          <c:showVal val="0"/>
          <c:showCatName val="0"/>
          <c:showSerName val="0"/>
          <c:showPercent val="0"/>
          <c:showBubbleSize val="0"/>
        </c:dLbls>
        <c:gapWidth val="150"/>
        <c:overlap val="-25"/>
        <c:axId val="1608332047"/>
        <c:axId val="1"/>
      </c:barChart>
      <c:catAx>
        <c:axId val="1608332047"/>
        <c:scaling>
          <c:orientation val="minMax"/>
        </c:scaling>
        <c:delete val="0"/>
        <c:axPos val="b"/>
        <c:numFmt formatCode="General" sourceLinked="1"/>
        <c:majorTickMark val="none"/>
        <c:minorTickMark val="none"/>
        <c:tickLblPos val="nextTo"/>
        <c:txPr>
          <a:bodyPr rot="-2700000" vert="horz"/>
          <a:lstStyle/>
          <a:p>
            <a:pPr>
              <a:defRPr sz="1100" b="1" i="0" u="none" strike="noStrike" baseline="0">
                <a:solidFill>
                  <a:srgbClr val="808080"/>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1"/>
        <c:axPos val="l"/>
        <c:numFmt formatCode="#,##0" sourceLinked="1"/>
        <c:majorTickMark val="out"/>
        <c:minorTickMark val="none"/>
        <c:tickLblPos val="nextTo"/>
        <c:crossAx val="1608332047"/>
        <c:crosses val="autoZero"/>
        <c:crossBetween val="between"/>
      </c:valAx>
    </c:plotArea>
    <c:plotVisOnly val="1"/>
    <c:dispBlanksAs val="gap"/>
    <c:showDLblsOverMax val="0"/>
  </c:chart>
  <c:spPr>
    <a:ln>
      <a:solidFill>
        <a:schemeClr val="tx1">
          <a:lumMod val="50000"/>
          <a:lumOff val="50000"/>
        </a:schemeClr>
      </a:solidFill>
    </a:ln>
  </c:spPr>
  <c:txPr>
    <a:bodyPr/>
    <a:lstStyle/>
    <a:p>
      <a:pPr>
        <a:defRPr sz="1100" b="1" i="0" u="none" strike="noStrike" baseline="0">
          <a:solidFill>
            <a:srgbClr val="000000"/>
          </a:solidFill>
          <a:latin typeface="Calibri"/>
          <a:ea typeface="Calibri"/>
          <a:cs typeface="Calibri"/>
        </a:defRPr>
      </a:pPr>
      <a:endParaRPr lang="en-US"/>
    </a:p>
  </c:txPr>
  <c:printSettings>
    <c:headerFooter/>
    <c:pageMargins b="0.750000000000004" l="0.70000000000000062" r="0.70000000000000062" t="0.750000000000004"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extLst>
              <c:ext xmlns:c16="http://schemas.microsoft.com/office/drawing/2014/chart" uri="{C3380CC4-5D6E-409C-BE32-E72D297353CC}">
                <c16:uniqueId val="{00000000-878D-4CE1-8D65-34DAE2C81141}"/>
              </c:ext>
            </c:extLst>
          </c:dPt>
          <c:dPt>
            <c:idx val="1"/>
            <c:bubble3D val="0"/>
            <c:spPr>
              <a:solidFill>
                <a:srgbClr val="00B050"/>
              </a:solidFill>
            </c:spPr>
            <c:extLst>
              <c:ext xmlns:c16="http://schemas.microsoft.com/office/drawing/2014/chart" uri="{C3380CC4-5D6E-409C-BE32-E72D297353CC}">
                <c16:uniqueId val="{00000001-878D-4CE1-8D65-34DAE2C81141}"/>
              </c:ext>
            </c:extLst>
          </c:dPt>
          <c:dPt>
            <c:idx val="2"/>
            <c:bubble3D val="0"/>
            <c:spPr>
              <a:solidFill>
                <a:srgbClr val="FFC000"/>
              </a:solidFill>
            </c:spPr>
            <c:extLst>
              <c:ext xmlns:c16="http://schemas.microsoft.com/office/drawing/2014/chart" uri="{C3380CC4-5D6E-409C-BE32-E72D297353CC}">
                <c16:uniqueId val="{00000002-878D-4CE1-8D65-34DAE2C81141}"/>
              </c:ext>
            </c:extLst>
          </c:dPt>
          <c:dPt>
            <c:idx val="3"/>
            <c:bubble3D val="0"/>
            <c:spPr>
              <a:solidFill>
                <a:srgbClr val="CC0000"/>
              </a:solidFill>
            </c:spPr>
            <c:extLst>
              <c:ext xmlns:c16="http://schemas.microsoft.com/office/drawing/2014/chart" uri="{C3380CC4-5D6E-409C-BE32-E72D297353CC}">
                <c16:uniqueId val="{00000003-878D-4CE1-8D65-34DAE2C81141}"/>
              </c:ext>
            </c:extLst>
          </c:dPt>
          <c:dPt>
            <c:idx val="4"/>
            <c:bubble3D val="0"/>
            <c:spPr>
              <a:solidFill>
                <a:schemeClr val="tx1">
                  <a:lumMod val="50000"/>
                  <a:lumOff val="50000"/>
                </a:schemeClr>
              </a:solidFill>
            </c:spPr>
            <c:extLst>
              <c:ext xmlns:c16="http://schemas.microsoft.com/office/drawing/2014/chart" uri="{C3380CC4-5D6E-409C-BE32-E72D297353CC}">
                <c16:uniqueId val="{00000004-878D-4CE1-8D65-34DAE2C81141}"/>
              </c:ext>
            </c:extLst>
          </c:dPt>
          <c:dLbls>
            <c:dLbl>
              <c:idx val="0"/>
              <c:layout>
                <c:manualLayout>
                  <c:x val="0.15936497602604144"/>
                  <c:y val="3.8784067085953874E-2"/>
                </c:manualLayout>
              </c:layout>
              <c:spPr/>
              <c:txPr>
                <a:bodyPr anchorCtr="0"/>
                <a:lstStyle/>
                <a:p>
                  <a:pPr algn="ctr" rtl="0">
                    <a:defRPr lang="en-US" sz="1200" b="1" i="0" u="none" strike="noStrike" kern="1200" baseline="0">
                      <a:solidFill>
                        <a:srgbClr val="000000"/>
                      </a:solidFill>
                      <a:latin typeface="Calibri"/>
                      <a:ea typeface="Calibri"/>
                      <a:cs typeface="Calibri"/>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878D-4CE1-8D65-34DAE2C81141}"/>
                </c:ext>
              </c:extLst>
            </c:dLbl>
            <c:dLbl>
              <c:idx val="1"/>
              <c:spPr/>
              <c:txPr>
                <a:bodyPr/>
                <a:lstStyle/>
                <a:p>
                  <a:pPr>
                    <a:defRPr sz="1200" b="1" i="0" u="none" strike="noStrike" baseline="0">
                      <a:solidFill>
                        <a:srgbClr val="FFFFFF"/>
                      </a:solidFill>
                      <a:latin typeface="Calibri"/>
                      <a:ea typeface="Calibri"/>
                      <a:cs typeface="Calibri"/>
                    </a:defRPr>
                  </a:pPr>
                  <a:endParaRPr lang="en-US"/>
                </a:p>
              </c:txPr>
              <c:showLegendKey val="0"/>
              <c:showVal val="0"/>
              <c:showCatName val="1"/>
              <c:showSerName val="0"/>
              <c:showPercent val="1"/>
              <c:showBubbleSize val="0"/>
              <c:extLst>
                <c:ext xmlns:c16="http://schemas.microsoft.com/office/drawing/2014/chart" uri="{C3380CC4-5D6E-409C-BE32-E72D297353CC}">
                  <c16:uniqueId val="{00000001-878D-4CE1-8D65-34DAE2C81141}"/>
                </c:ext>
              </c:extLst>
            </c:dLbl>
            <c:dLbl>
              <c:idx val="3"/>
              <c:spPr/>
              <c:txPr>
                <a:bodyPr/>
                <a:lstStyle/>
                <a:p>
                  <a:pPr>
                    <a:defRPr sz="1200" b="1" i="0" u="none" strike="noStrike" baseline="0">
                      <a:solidFill>
                        <a:srgbClr val="FFFFFF"/>
                      </a:solidFill>
                      <a:latin typeface="Calibri"/>
                      <a:ea typeface="Calibri"/>
                      <a:cs typeface="Calibri"/>
                    </a:defRPr>
                  </a:pPr>
                  <a:endParaRPr lang="en-US"/>
                </a:p>
              </c:txPr>
              <c:showLegendKey val="0"/>
              <c:showVal val="0"/>
              <c:showCatName val="1"/>
              <c:showSerName val="0"/>
              <c:showPercent val="1"/>
              <c:showBubbleSize val="0"/>
              <c:extLst>
                <c:ext xmlns:c16="http://schemas.microsoft.com/office/drawing/2014/chart" uri="{C3380CC4-5D6E-409C-BE32-E72D297353CC}">
                  <c16:uniqueId val="{00000003-878D-4CE1-8D65-34DAE2C81141}"/>
                </c:ext>
              </c:extLst>
            </c:dLbl>
            <c:dLbl>
              <c:idx val="4"/>
              <c:layout>
                <c:manualLayout>
                  <c:x val="-8.8513031916208212E-2"/>
                  <c:y val="3.952991452991482E-2"/>
                </c:manualLayout>
              </c:layout>
              <c:spPr>
                <a:noFill/>
              </c:spPr>
              <c:txPr>
                <a:bodyPr/>
                <a:lstStyle/>
                <a:p>
                  <a:pPr>
                    <a:defRPr sz="1200" b="1" i="0" u="none" strike="noStrike" baseline="0">
                      <a:solidFill>
                        <a:srgbClr val="000000"/>
                      </a:solidFill>
                      <a:latin typeface="Calibri"/>
                      <a:ea typeface="Calibri"/>
                      <a:cs typeface="Calibri"/>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78D-4CE1-8D65-34DAE2C81141}"/>
                </c:ext>
              </c:extLst>
            </c:dLbl>
            <c:spPr>
              <a:noFill/>
              <a:ln w="25400">
                <a:noFill/>
              </a:ln>
            </c:spPr>
            <c:txPr>
              <a:bodyPr wrap="square" lIns="38100" tIns="19050" rIns="38100" bIns="19050" anchor="ctr">
                <a:spAutoFit/>
              </a:bodyPr>
              <a:lstStyle/>
              <a:p>
                <a:pPr>
                  <a:defRPr sz="1200" b="1" i="0" u="none" strike="noStrike" baseline="0">
                    <a:solidFill>
                      <a:srgbClr val="000000"/>
                    </a:solidFill>
                    <a:latin typeface="Calibri"/>
                    <a:ea typeface="Calibri"/>
                    <a:cs typeface="Calibri"/>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Graphs!$B$3:$B$7</c:f>
              <c:strCache>
                <c:ptCount val="5"/>
                <c:pt idx="0">
                  <c:v>Liquid</c:v>
                </c:pt>
                <c:pt idx="1">
                  <c:v>Debt</c:v>
                </c:pt>
                <c:pt idx="2">
                  <c:v>Gold</c:v>
                </c:pt>
                <c:pt idx="3">
                  <c:v>Equity</c:v>
                </c:pt>
                <c:pt idx="4">
                  <c:v>Real Estate</c:v>
                </c:pt>
              </c:strCache>
            </c:strRef>
          </c:cat>
          <c:val>
            <c:numRef>
              <c:f>Graphs!$C$3:$C$7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5-878D-4CE1-8D65-34DAE2C81141}"/>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ln>
      <a:solidFill>
        <a:schemeClr val="tx1">
          <a:lumMod val="50000"/>
          <a:lumOff val="50000"/>
        </a:schemeClr>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39370078740157488" l="0.5905511811023596" r="0.5905511811023596" t="0.78740157480314954" header="0.30000000000000032" footer="0.30000000000000032"/>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094638500584077"/>
          <c:y val="4.7446665320681113E-2"/>
          <c:w val="0.85673931727697594"/>
          <c:h val="0.90510666935863759"/>
        </c:manualLayout>
      </c:layout>
      <c:barChart>
        <c:barDir val="col"/>
        <c:grouping val="clustered"/>
        <c:varyColors val="0"/>
        <c:ser>
          <c:idx val="1"/>
          <c:order val="0"/>
          <c:tx>
            <c:v>Corpus</c:v>
          </c:tx>
          <c:spPr>
            <a:solidFill>
              <a:srgbClr val="CC0000"/>
            </a:solidFill>
            <a:ln>
              <a:noFill/>
            </a:ln>
          </c:spPr>
          <c:invertIfNegative val="0"/>
          <c:cat>
            <c:numRef>
              <c:f>Graphs!$B$83:$B$102</c:f>
              <c:numCache>
                <c:formatCode>#,##0</c:formatCode>
                <c:ptCount val="20"/>
                <c:pt idx="0">
                  <c:v>61</c:v>
                </c:pt>
                <c:pt idx="1">
                  <c:v>62</c:v>
                </c:pt>
                <c:pt idx="2">
                  <c:v>63</c:v>
                </c:pt>
                <c:pt idx="3">
                  <c:v>64</c:v>
                </c:pt>
                <c:pt idx="4">
                  <c:v>65</c:v>
                </c:pt>
                <c:pt idx="5">
                  <c:v>66</c:v>
                </c:pt>
                <c:pt idx="6">
                  <c:v>67</c:v>
                </c:pt>
                <c:pt idx="7">
                  <c:v>68</c:v>
                </c:pt>
                <c:pt idx="8">
                  <c:v>69</c:v>
                </c:pt>
                <c:pt idx="9">
                  <c:v>70</c:v>
                </c:pt>
                <c:pt idx="10">
                  <c:v>71</c:v>
                </c:pt>
                <c:pt idx="11">
                  <c:v>72</c:v>
                </c:pt>
                <c:pt idx="12">
                  <c:v>73</c:v>
                </c:pt>
                <c:pt idx="13">
                  <c:v>74</c:v>
                </c:pt>
                <c:pt idx="14">
                  <c:v>75</c:v>
                </c:pt>
                <c:pt idx="15">
                  <c:v>76</c:v>
                </c:pt>
                <c:pt idx="16">
                  <c:v>77</c:v>
                </c:pt>
                <c:pt idx="17">
                  <c:v>78</c:v>
                </c:pt>
                <c:pt idx="18">
                  <c:v>79</c:v>
                </c:pt>
                <c:pt idx="19">
                  <c:v>80</c:v>
                </c:pt>
              </c:numCache>
            </c:numRef>
          </c:cat>
          <c:val>
            <c:numRef>
              <c:f>Graphs!$C$83:$C$102</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F4B-42B5-B6F0-13BBAF14BD08}"/>
            </c:ext>
          </c:extLst>
        </c:ser>
        <c:ser>
          <c:idx val="2"/>
          <c:order val="1"/>
          <c:tx>
            <c:v>Expenses</c:v>
          </c:tx>
          <c:spPr>
            <a:solidFill>
              <a:srgbClr val="0070C0"/>
            </a:solidFill>
          </c:spPr>
          <c:invertIfNegative val="0"/>
          <c:cat>
            <c:numRef>
              <c:f>Graphs!$B$83:$B$102</c:f>
              <c:numCache>
                <c:formatCode>#,##0</c:formatCode>
                <c:ptCount val="20"/>
                <c:pt idx="0">
                  <c:v>61</c:v>
                </c:pt>
                <c:pt idx="1">
                  <c:v>62</c:v>
                </c:pt>
                <c:pt idx="2">
                  <c:v>63</c:v>
                </c:pt>
                <c:pt idx="3">
                  <c:v>64</c:v>
                </c:pt>
                <c:pt idx="4">
                  <c:v>65</c:v>
                </c:pt>
                <c:pt idx="5">
                  <c:v>66</c:v>
                </c:pt>
                <c:pt idx="6">
                  <c:v>67</c:v>
                </c:pt>
                <c:pt idx="7">
                  <c:v>68</c:v>
                </c:pt>
                <c:pt idx="8">
                  <c:v>69</c:v>
                </c:pt>
                <c:pt idx="9">
                  <c:v>70</c:v>
                </c:pt>
                <c:pt idx="10">
                  <c:v>71</c:v>
                </c:pt>
                <c:pt idx="11">
                  <c:v>72</c:v>
                </c:pt>
                <c:pt idx="12">
                  <c:v>73</c:v>
                </c:pt>
                <c:pt idx="13">
                  <c:v>74</c:v>
                </c:pt>
                <c:pt idx="14">
                  <c:v>75</c:v>
                </c:pt>
                <c:pt idx="15">
                  <c:v>76</c:v>
                </c:pt>
                <c:pt idx="16">
                  <c:v>77</c:v>
                </c:pt>
                <c:pt idx="17">
                  <c:v>78</c:v>
                </c:pt>
                <c:pt idx="18">
                  <c:v>79</c:v>
                </c:pt>
                <c:pt idx="19">
                  <c:v>80</c:v>
                </c:pt>
              </c:numCache>
            </c:numRef>
          </c:cat>
          <c:val>
            <c:numRef>
              <c:f>Graphs!$D$83:$D$102</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F4B-42B5-B6F0-13BBAF14BD08}"/>
            </c:ext>
          </c:extLst>
        </c:ser>
        <c:dLbls>
          <c:showLegendKey val="0"/>
          <c:showVal val="0"/>
          <c:showCatName val="0"/>
          <c:showSerName val="0"/>
          <c:showPercent val="0"/>
          <c:showBubbleSize val="0"/>
        </c:dLbls>
        <c:gapWidth val="99"/>
        <c:overlap val="-76"/>
        <c:axId val="1608334127"/>
        <c:axId val="1"/>
      </c:barChart>
      <c:catAx>
        <c:axId val="1608334127"/>
        <c:scaling>
          <c:orientation val="minMax"/>
        </c:scaling>
        <c:delete val="0"/>
        <c:axPos val="b"/>
        <c:numFmt formatCode="#,##0" sourceLinked="1"/>
        <c:majorTickMark val="none"/>
        <c:minorTickMark val="none"/>
        <c:tickLblPos val="nextTo"/>
        <c:txPr>
          <a:bodyPr rot="0" vert="horz"/>
          <a:lstStyle/>
          <a:p>
            <a:pPr>
              <a:defRPr sz="900" b="1"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numFmt formatCode="#,##0" sourceLinked="1"/>
        <c:majorTickMark val="none"/>
        <c:minorTickMark val="in"/>
        <c:tickLblPos val="nextTo"/>
        <c:txPr>
          <a:bodyPr rot="0" vert="horz"/>
          <a:lstStyle/>
          <a:p>
            <a:pPr>
              <a:defRPr sz="1000" b="1" i="0" u="none" strike="noStrike" baseline="0">
                <a:solidFill>
                  <a:srgbClr val="000000"/>
                </a:solidFill>
                <a:latin typeface="Calibri"/>
                <a:ea typeface="Calibri"/>
                <a:cs typeface="Calibri"/>
              </a:defRPr>
            </a:pPr>
            <a:endParaRPr lang="en-US"/>
          </a:p>
        </c:txPr>
        <c:crossAx val="1608334127"/>
        <c:crosses val="autoZero"/>
        <c:crossBetween val="between"/>
      </c:valAx>
    </c:plotArea>
    <c:legend>
      <c:legendPos val="r"/>
      <c:layout>
        <c:manualLayout>
          <c:xMode val="edge"/>
          <c:yMode val="edge"/>
          <c:x val="0.32999938552831398"/>
          <c:y val="0.87525537155956767"/>
          <c:w val="0.54182322527409832"/>
          <c:h val="7.4143611795360997E-2"/>
        </c:manualLayout>
      </c:layout>
      <c:overlay val="0"/>
      <c:txPr>
        <a:bodyPr/>
        <a:lstStyle/>
        <a:p>
          <a:pPr>
            <a:defRPr sz="1100" b="1" i="0" u="none" strike="noStrike" baseline="0">
              <a:solidFill>
                <a:srgbClr val="333333"/>
              </a:solidFill>
              <a:latin typeface="Calibri"/>
              <a:ea typeface="Calibri"/>
              <a:cs typeface="Calibri"/>
            </a:defRPr>
          </a:pPr>
          <a:endParaRPr lang="en-US"/>
        </a:p>
      </c:txPr>
    </c:legend>
    <c:plotVisOnly val="1"/>
    <c:dispBlanksAs val="gap"/>
    <c:showDLblsOverMax val="0"/>
  </c:chart>
  <c:spPr>
    <a:ln>
      <a:solidFill>
        <a:schemeClr val="tx1">
          <a:lumMod val="50000"/>
          <a:lumOff val="50000"/>
        </a:schemeClr>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4" l="0.70000000000000062" r="0.70000000000000062" t="0.750000000000004"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6.jpe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1" Type="http://schemas.openxmlformats.org/officeDocument/2006/relationships/image" Target="../media/image9.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6.jpg"/></Relationships>
</file>

<file path=xl/drawings/_rels/drawing1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7.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8.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9.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30.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3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7.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25401</xdr:colOff>
      <xdr:row>12</xdr:row>
      <xdr:rowOff>172773</xdr:rowOff>
    </xdr:from>
    <xdr:to>
      <xdr:col>5</xdr:col>
      <xdr:colOff>3176</xdr:colOff>
      <xdr:row>28</xdr:row>
      <xdr:rowOff>114301</xdr:rowOff>
    </xdr:to>
    <xdr:pic>
      <xdr:nvPicPr>
        <xdr:cNvPr id="3" name="Picture 2">
          <a:extLst>
            <a:ext uri="{FF2B5EF4-FFF2-40B4-BE49-F238E27FC236}">
              <a16:creationId xmlns:a16="http://schemas.microsoft.com/office/drawing/2014/main" id="{49E540CA-63B4-1C4F-8712-D66D390AA6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9226" y="3573198"/>
          <a:ext cx="5407025" cy="40563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31750</xdr:colOff>
      <xdr:row>1</xdr:row>
      <xdr:rowOff>95250</xdr:rowOff>
    </xdr:from>
    <xdr:to>
      <xdr:col>3</xdr:col>
      <xdr:colOff>838200</xdr:colOff>
      <xdr:row>16</xdr:row>
      <xdr:rowOff>88900</xdr:rowOff>
    </xdr:to>
    <xdr:pic>
      <xdr:nvPicPr>
        <xdr:cNvPr id="4282" name="Picture 2" descr="What's your story.jpg">
          <a:extLst>
            <a:ext uri="{FF2B5EF4-FFF2-40B4-BE49-F238E27FC236}">
              <a16:creationId xmlns:a16="http://schemas.microsoft.com/office/drawing/2014/main" id="{29CD0FFC-7701-4E9A-BDAC-FA20F5195B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808" t="2261"/>
        <a:stretch>
          <a:fillRect/>
        </a:stretch>
      </xdr:blipFill>
      <xdr:spPr bwMode="auto">
        <a:xfrm>
          <a:off x="292100" y="1111250"/>
          <a:ext cx="5416550" cy="3803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203200</xdr:colOff>
      <xdr:row>2</xdr:row>
      <xdr:rowOff>114300</xdr:rowOff>
    </xdr:from>
    <xdr:to>
      <xdr:col>3</xdr:col>
      <xdr:colOff>101600</xdr:colOff>
      <xdr:row>15</xdr:row>
      <xdr:rowOff>76200</xdr:rowOff>
    </xdr:to>
    <xdr:pic>
      <xdr:nvPicPr>
        <xdr:cNvPr id="12474" name="Picture 1" descr="957737_93671669.jpg">
          <a:extLst>
            <a:ext uri="{FF2B5EF4-FFF2-40B4-BE49-F238E27FC236}">
              <a16:creationId xmlns:a16="http://schemas.microsoft.com/office/drawing/2014/main" id="{DAB9FB63-A715-45AD-A256-446B364C20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106" t="20757" b="18491"/>
        <a:stretch>
          <a:fillRect/>
        </a:stretch>
      </xdr:blipFill>
      <xdr:spPr bwMode="auto">
        <a:xfrm>
          <a:off x="1130300" y="1384300"/>
          <a:ext cx="3841750" cy="326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12700</xdr:colOff>
      <xdr:row>1</xdr:row>
      <xdr:rowOff>88900</xdr:rowOff>
    </xdr:from>
    <xdr:to>
      <xdr:col>3</xdr:col>
      <xdr:colOff>890555</xdr:colOff>
      <xdr:row>15</xdr:row>
      <xdr:rowOff>139700</xdr:rowOff>
    </xdr:to>
    <xdr:pic>
      <xdr:nvPicPr>
        <xdr:cNvPr id="13498" name="Picture 1" descr="Dont Worry... Be Happy.jpg">
          <a:extLst>
            <a:ext uri="{FF2B5EF4-FFF2-40B4-BE49-F238E27FC236}">
              <a16:creationId xmlns:a16="http://schemas.microsoft.com/office/drawing/2014/main" id="{134F2934-4A13-42FA-81CC-E40B36307F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2100" y="1104900"/>
          <a:ext cx="5907055" cy="360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768350</xdr:colOff>
      <xdr:row>0</xdr:row>
      <xdr:rowOff>411691</xdr:rowOff>
    </xdr:from>
    <xdr:to>
      <xdr:col>4</xdr:col>
      <xdr:colOff>55034</xdr:colOff>
      <xdr:row>3</xdr:row>
      <xdr:rowOff>30692</xdr:rowOff>
    </xdr:to>
    <xdr:pic>
      <xdr:nvPicPr>
        <xdr:cNvPr id="3" name="Picture 2">
          <a:extLst>
            <a:ext uri="{FF2B5EF4-FFF2-40B4-BE49-F238E27FC236}">
              <a16:creationId xmlns:a16="http://schemas.microsoft.com/office/drawing/2014/main" id="{4496A488-B0C9-41A9-9F2F-D45586E855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46650" y="411691"/>
          <a:ext cx="797984" cy="6223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1085850</xdr:colOff>
      <xdr:row>1</xdr:row>
      <xdr:rowOff>190500</xdr:rowOff>
    </xdr:from>
    <xdr:to>
      <xdr:col>5</xdr:col>
      <xdr:colOff>1295400</xdr:colOff>
      <xdr:row>5</xdr:row>
      <xdr:rowOff>50800</xdr:rowOff>
    </xdr:to>
    <xdr:pic>
      <xdr:nvPicPr>
        <xdr:cNvPr id="6" name="Picture 1">
          <a:extLst>
            <a:ext uri="{FF2B5EF4-FFF2-40B4-BE49-F238E27FC236}">
              <a16:creationId xmlns:a16="http://schemas.microsoft.com/office/drawing/2014/main" id="{1E5E20F1-E8E3-46C8-B7E1-9CEABD9F8E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95850" y="990600"/>
          <a:ext cx="1339850" cy="86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3106</xdr:colOff>
      <xdr:row>1</xdr:row>
      <xdr:rowOff>114300</xdr:rowOff>
    </xdr:from>
    <xdr:to>
      <xdr:col>4</xdr:col>
      <xdr:colOff>50177</xdr:colOff>
      <xdr:row>4</xdr:row>
      <xdr:rowOff>118534</xdr:rowOff>
    </xdr:to>
    <xdr:pic>
      <xdr:nvPicPr>
        <xdr:cNvPr id="16570" name="Picture 1" descr="General Insurance.jpg">
          <a:extLst>
            <a:ext uri="{FF2B5EF4-FFF2-40B4-BE49-F238E27FC236}">
              <a16:creationId xmlns:a16="http://schemas.microsoft.com/office/drawing/2014/main" id="{5659C445-55B7-4D01-BFC4-FDF08881A5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76606" y="622300"/>
          <a:ext cx="1151971" cy="7662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577849</xdr:colOff>
      <xdr:row>1</xdr:row>
      <xdr:rowOff>253691</xdr:rowOff>
    </xdr:from>
    <xdr:to>
      <xdr:col>5</xdr:col>
      <xdr:colOff>769803</xdr:colOff>
      <xdr:row>4</xdr:row>
      <xdr:rowOff>133349</xdr:rowOff>
    </xdr:to>
    <xdr:pic>
      <xdr:nvPicPr>
        <xdr:cNvPr id="4" name="Picture 3" descr="Image result for children future">
          <a:extLst>
            <a:ext uri="{FF2B5EF4-FFF2-40B4-BE49-F238E27FC236}">
              <a16:creationId xmlns:a16="http://schemas.microsoft.com/office/drawing/2014/main" id="{F9658849-E53A-4C11-9E76-ECE7DC87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30799" y="748991"/>
          <a:ext cx="1030154" cy="6416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515408</xdr:colOff>
      <xdr:row>1</xdr:row>
      <xdr:rowOff>152400</xdr:rowOff>
    </xdr:from>
    <xdr:to>
      <xdr:col>5</xdr:col>
      <xdr:colOff>778274</xdr:colOff>
      <xdr:row>4</xdr:row>
      <xdr:rowOff>124883</xdr:rowOff>
    </xdr:to>
    <xdr:pic>
      <xdr:nvPicPr>
        <xdr:cNvPr id="3" name="Picture 2" descr="Image result for children future">
          <a:extLst>
            <a:ext uri="{FF2B5EF4-FFF2-40B4-BE49-F238E27FC236}">
              <a16:creationId xmlns:a16="http://schemas.microsoft.com/office/drawing/2014/main" id="{8003FE17-2AE7-4DEC-BB5F-25A050D74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00108" y="647700"/>
          <a:ext cx="1101066" cy="7344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212726</xdr:colOff>
      <xdr:row>0</xdr:row>
      <xdr:rowOff>423333</xdr:rowOff>
    </xdr:from>
    <xdr:to>
      <xdr:col>3</xdr:col>
      <xdr:colOff>1130301</xdr:colOff>
      <xdr:row>4</xdr:row>
      <xdr:rowOff>105414</xdr:rowOff>
    </xdr:to>
    <xdr:pic>
      <xdr:nvPicPr>
        <xdr:cNvPr id="4" name="Picture 3" descr="retirement4.jpg">
          <a:extLst>
            <a:ext uri="{FF2B5EF4-FFF2-40B4-BE49-F238E27FC236}">
              <a16:creationId xmlns:a16="http://schemas.microsoft.com/office/drawing/2014/main" id="{2D6CD575-D3B2-4DCA-A82D-3A2D0ABB5A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34393" y="423333"/>
          <a:ext cx="917575" cy="9309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82550</xdr:colOff>
      <xdr:row>1</xdr:row>
      <xdr:rowOff>63500</xdr:rowOff>
    </xdr:from>
    <xdr:to>
      <xdr:col>3</xdr:col>
      <xdr:colOff>1087607</xdr:colOff>
      <xdr:row>4</xdr:row>
      <xdr:rowOff>51446</xdr:rowOff>
    </xdr:to>
    <xdr:pic>
      <xdr:nvPicPr>
        <xdr:cNvPr id="5" name="Picture 4" descr="https://encrypted-tbn1.google.com/images?q=tbn:ANd9GcTDf3xuqp8NLfiRuTCNoRorMg6sjm7EIAOYc2gZikxTqyXv3KR_yA">
          <a:extLst>
            <a:ext uri="{FF2B5EF4-FFF2-40B4-BE49-F238E27FC236}">
              <a16:creationId xmlns:a16="http://schemas.microsoft.com/office/drawing/2014/main" id="{9277AC3E-CFEC-4F8D-9BAC-F3703B5B7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6350" y="558800"/>
          <a:ext cx="1005057" cy="7499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123826</xdr:colOff>
      <xdr:row>1</xdr:row>
      <xdr:rowOff>151342</xdr:rowOff>
    </xdr:from>
    <xdr:to>
      <xdr:col>3</xdr:col>
      <xdr:colOff>1083489</xdr:colOff>
      <xdr:row>4</xdr:row>
      <xdr:rowOff>227042</xdr:rowOff>
    </xdr:to>
    <xdr:pic>
      <xdr:nvPicPr>
        <xdr:cNvPr id="21690" name="Picture 1" descr="Car.jpg">
          <a:extLst>
            <a:ext uri="{FF2B5EF4-FFF2-40B4-BE49-F238E27FC236}">
              <a16:creationId xmlns:a16="http://schemas.microsoft.com/office/drawing/2014/main" id="{EB85A15D-F313-4665-967F-F6D4E5E62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54451" y="648759"/>
          <a:ext cx="959663" cy="74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260350</xdr:colOff>
      <xdr:row>1</xdr:row>
      <xdr:rowOff>165100</xdr:rowOff>
    </xdr:from>
    <xdr:to>
      <xdr:col>4</xdr:col>
      <xdr:colOff>3260</xdr:colOff>
      <xdr:row>4</xdr:row>
      <xdr:rowOff>151900</xdr:rowOff>
    </xdr:to>
    <xdr:pic>
      <xdr:nvPicPr>
        <xdr:cNvPr id="22714" name="Picture 2" descr="Holiday.jpg">
          <a:extLst>
            <a:ext uri="{FF2B5EF4-FFF2-40B4-BE49-F238E27FC236}">
              <a16:creationId xmlns:a16="http://schemas.microsoft.com/office/drawing/2014/main" id="{8B35A08F-0F46-41CF-B234-A9413D4BC7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0450" y="673100"/>
          <a:ext cx="1144990" cy="74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127002</xdr:colOff>
      <xdr:row>0</xdr:row>
      <xdr:rowOff>76200</xdr:rowOff>
    </xdr:from>
    <xdr:to>
      <xdr:col>8</xdr:col>
      <xdr:colOff>3174</xdr:colOff>
      <xdr:row>0</xdr:row>
      <xdr:rowOff>723899</xdr:rowOff>
    </xdr:to>
    <xdr:pic>
      <xdr:nvPicPr>
        <xdr:cNvPr id="3" name="Picture 2">
          <a:extLst>
            <a:ext uri="{FF2B5EF4-FFF2-40B4-BE49-F238E27FC236}">
              <a16:creationId xmlns:a16="http://schemas.microsoft.com/office/drawing/2014/main" id="{F6EB2ACA-7CE7-104A-9DBC-FE9542D486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92702" y="76200"/>
          <a:ext cx="1295397" cy="64769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164041</xdr:colOff>
      <xdr:row>49</xdr:row>
      <xdr:rowOff>21166</xdr:rowOff>
    </xdr:from>
    <xdr:to>
      <xdr:col>6</xdr:col>
      <xdr:colOff>1160991</xdr:colOff>
      <xdr:row>61</xdr:row>
      <xdr:rowOff>14816</xdr:rowOff>
    </xdr:to>
    <xdr:graphicFrame macro="">
      <xdr:nvGraphicFramePr>
        <xdr:cNvPr id="1084503" name="Chart 11">
          <a:extLst>
            <a:ext uri="{FF2B5EF4-FFF2-40B4-BE49-F238E27FC236}">
              <a16:creationId xmlns:a16="http://schemas.microsoft.com/office/drawing/2014/main" id="{AE2F302E-A56B-4A51-A2C3-E1CBE4A48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6350</xdr:colOff>
      <xdr:row>64</xdr:row>
      <xdr:rowOff>19050</xdr:rowOff>
    </xdr:from>
    <xdr:to>
      <xdr:col>7</xdr:col>
      <xdr:colOff>6350</xdr:colOff>
      <xdr:row>76</xdr:row>
      <xdr:rowOff>38100</xdr:rowOff>
    </xdr:to>
    <xdr:graphicFrame macro="">
      <xdr:nvGraphicFramePr>
        <xdr:cNvPr id="1084504" name="Chart 12">
          <a:extLst>
            <a:ext uri="{FF2B5EF4-FFF2-40B4-BE49-F238E27FC236}">
              <a16:creationId xmlns:a16="http://schemas.microsoft.com/office/drawing/2014/main" id="{4ECB2B22-EE4F-459D-BBD4-7654F018D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12700</xdr:colOff>
      <xdr:row>18</xdr:row>
      <xdr:rowOff>6350</xdr:rowOff>
    </xdr:from>
    <xdr:to>
      <xdr:col>6</xdr:col>
      <xdr:colOff>1149350</xdr:colOff>
      <xdr:row>29</xdr:row>
      <xdr:rowOff>234950</xdr:rowOff>
    </xdr:to>
    <xdr:graphicFrame macro="">
      <xdr:nvGraphicFramePr>
        <xdr:cNvPr id="1084505" name="Chart 8">
          <a:extLst>
            <a:ext uri="{FF2B5EF4-FFF2-40B4-BE49-F238E27FC236}">
              <a16:creationId xmlns:a16="http://schemas.microsoft.com/office/drawing/2014/main" id="{E2BBF981-F838-47EC-A1FB-CBE8433C1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33</xdr:row>
      <xdr:rowOff>19050</xdr:rowOff>
    </xdr:from>
    <xdr:to>
      <xdr:col>7</xdr:col>
      <xdr:colOff>0</xdr:colOff>
      <xdr:row>44</xdr:row>
      <xdr:rowOff>228600</xdr:rowOff>
    </xdr:to>
    <xdr:graphicFrame macro="">
      <xdr:nvGraphicFramePr>
        <xdr:cNvPr id="1084506" name="Chart 14">
          <a:extLst>
            <a:ext uri="{FF2B5EF4-FFF2-40B4-BE49-F238E27FC236}">
              <a16:creationId xmlns:a16="http://schemas.microsoft.com/office/drawing/2014/main" id="{5B492785-A71D-4283-8C02-0F3E05D19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2</xdr:row>
      <xdr:rowOff>6350</xdr:rowOff>
    </xdr:from>
    <xdr:to>
      <xdr:col>6</xdr:col>
      <xdr:colOff>1168400</xdr:colOff>
      <xdr:row>13</xdr:row>
      <xdr:rowOff>247650</xdr:rowOff>
    </xdr:to>
    <xdr:graphicFrame macro="">
      <xdr:nvGraphicFramePr>
        <xdr:cNvPr id="1084507" name="Chart 15">
          <a:extLst>
            <a:ext uri="{FF2B5EF4-FFF2-40B4-BE49-F238E27FC236}">
              <a16:creationId xmlns:a16="http://schemas.microsoft.com/office/drawing/2014/main" id="{59A6ABC2-9953-4487-8999-596D82297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6350</xdr:colOff>
      <xdr:row>82</xdr:row>
      <xdr:rowOff>12700</xdr:rowOff>
    </xdr:from>
    <xdr:to>
      <xdr:col>7</xdr:col>
      <xdr:colOff>6350</xdr:colOff>
      <xdr:row>95</xdr:row>
      <xdr:rowOff>222250</xdr:rowOff>
    </xdr:to>
    <xdr:graphicFrame macro="">
      <xdr:nvGraphicFramePr>
        <xdr:cNvPr id="1084508" name="Chart 8">
          <a:extLst>
            <a:ext uri="{FF2B5EF4-FFF2-40B4-BE49-F238E27FC236}">
              <a16:creationId xmlns:a16="http://schemas.microsoft.com/office/drawing/2014/main" id="{A6FE917A-BECF-4513-8204-066A49306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2007 - 2010">
  <a:themeElements>
    <a:clrScheme name="Custom 3">
      <a:dk1>
        <a:sysClr val="windowText" lastClr="000000"/>
      </a:dk1>
      <a:lt1>
        <a:sysClr val="window" lastClr="FFFFFF"/>
      </a:lt1>
      <a:dk2>
        <a:srgbClr val="0040C0"/>
      </a:dk2>
      <a:lt2>
        <a:srgbClr val="E3DED1"/>
      </a:lt2>
      <a:accent1>
        <a:srgbClr val="669900"/>
      </a:accent1>
      <a:accent2>
        <a:srgbClr val="F25F5C"/>
      </a:accent2>
      <a:accent3>
        <a:srgbClr val="F0AE0A"/>
      </a:accent3>
      <a:accent4>
        <a:srgbClr val="5F299B"/>
      </a:accent4>
      <a:accent5>
        <a:srgbClr val="666699"/>
      </a:accent5>
      <a:accent6>
        <a:srgbClr val="996633"/>
      </a:accent6>
      <a:hlink>
        <a:srgbClr val="50514F"/>
      </a:hlink>
      <a:folHlink>
        <a:srgbClr val="F25F5C"/>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5.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6.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7.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8.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9.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10.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11.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12.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13.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14.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30.v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31.v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32.v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15.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vmlDrawing" Target="../drawings/vmlDrawing34.v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36.vml"/><Relationship Id="rId2" Type="http://schemas.openxmlformats.org/officeDocument/2006/relationships/vmlDrawing" Target="../drawings/vmlDrawing35.vml"/><Relationship Id="rId1" Type="http://schemas.openxmlformats.org/officeDocument/2006/relationships/printerSettings" Target="../printerSettings/printerSettings36.bin"/><Relationship Id="rId4" Type="http://schemas.openxmlformats.org/officeDocument/2006/relationships/comments" Target="../comments1.xml"/></Relationships>
</file>

<file path=xl/worksheets/_rels/sheet38.xml.rels><?xml version="1.0" encoding="UTF-8" standalone="yes"?>
<Relationships xmlns="http://schemas.openxmlformats.org/package/2006/relationships"><Relationship Id="rId2" Type="http://schemas.openxmlformats.org/officeDocument/2006/relationships/vmlDrawing" Target="../drawings/vmlDrawing37.vml"/><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07"/>
  <sheetViews>
    <sheetView showGridLines="0" tabSelected="1" zoomScaleNormal="100" workbookViewId="0">
      <selection activeCell="I307" sqref="I307"/>
    </sheetView>
  </sheetViews>
  <sheetFormatPr defaultColWidth="9.109375" defaultRowHeight="20.25" customHeight="1"/>
  <cols>
    <col min="1" max="1" width="1" style="15" customWidth="1"/>
    <col min="2" max="2" width="4.88671875" style="72" customWidth="1"/>
    <col min="3" max="3" width="17.109375" style="15" bestFit="1" customWidth="1"/>
    <col min="4" max="4" width="15.6640625" style="15" customWidth="1"/>
    <col min="5" max="5" width="14.44140625" style="15" customWidth="1"/>
    <col min="6" max="6" width="16.6640625" style="15" bestFit="1" customWidth="1"/>
    <col min="7" max="7" width="16.109375" style="15" bestFit="1" customWidth="1"/>
    <col min="8" max="8" width="6.33203125" style="15" customWidth="1"/>
    <col min="9" max="9" width="30.6640625" style="543" customWidth="1"/>
    <col min="10" max="10" width="2.109375" style="15" customWidth="1"/>
    <col min="11" max="11" width="17.44140625" style="435" bestFit="1" customWidth="1"/>
    <col min="12" max="12" width="14.44140625" style="15" customWidth="1"/>
    <col min="13" max="16384" width="9.109375" style="15"/>
  </cols>
  <sheetData>
    <row r="1" spans="2:22" ht="20.25" customHeight="1">
      <c r="I1" s="541" t="s">
        <v>874</v>
      </c>
    </row>
    <row r="2" spans="2:22" ht="20.25" customHeight="1">
      <c r="B2" s="751" t="s">
        <v>172</v>
      </c>
      <c r="C2" s="751"/>
      <c r="D2" s="751"/>
      <c r="E2" s="751"/>
      <c r="F2" s="751"/>
      <c r="G2" s="751"/>
      <c r="H2" s="27"/>
      <c r="I2" s="542"/>
      <c r="J2" s="27"/>
      <c r="L2" s="27"/>
      <c r="M2" s="27"/>
      <c r="N2" s="27"/>
      <c r="O2" s="27"/>
      <c r="P2" s="27"/>
      <c r="Q2" s="27"/>
      <c r="R2" s="27"/>
      <c r="S2" s="27"/>
      <c r="T2" s="27"/>
      <c r="U2" s="27"/>
      <c r="V2" s="27"/>
    </row>
    <row r="3" spans="2:22" ht="20.25" customHeight="1">
      <c r="B3" s="751"/>
      <c r="C3" s="751"/>
      <c r="D3" s="751"/>
      <c r="E3" s="751"/>
      <c r="F3" s="751"/>
      <c r="G3" s="751"/>
      <c r="H3" s="27"/>
      <c r="I3" s="542"/>
      <c r="J3" s="27"/>
      <c r="L3" s="27"/>
      <c r="M3" s="27"/>
      <c r="N3" s="27"/>
      <c r="O3" s="27"/>
      <c r="P3" s="27"/>
      <c r="Q3" s="27"/>
      <c r="R3" s="27"/>
      <c r="S3" s="27"/>
      <c r="T3" s="27"/>
      <c r="U3" s="27"/>
      <c r="V3" s="27"/>
    </row>
    <row r="4" spans="2:22" ht="20.25" customHeight="1">
      <c r="B4" s="751"/>
      <c r="C4" s="751"/>
      <c r="D4" s="751"/>
      <c r="E4" s="751"/>
      <c r="F4" s="751"/>
      <c r="G4" s="751"/>
      <c r="H4" s="27"/>
      <c r="I4" s="542"/>
      <c r="J4" s="27"/>
      <c r="L4" s="27"/>
      <c r="M4" s="27"/>
      <c r="N4" s="27"/>
      <c r="O4" s="27"/>
      <c r="P4" s="27"/>
      <c r="Q4" s="27"/>
      <c r="R4" s="27"/>
      <c r="S4" s="27"/>
      <c r="T4" s="27"/>
      <c r="U4" s="27"/>
      <c r="V4" s="27"/>
    </row>
    <row r="5" spans="2:22" ht="20.25" customHeight="1">
      <c r="B5" s="751"/>
      <c r="C5" s="751"/>
      <c r="D5" s="751"/>
      <c r="E5" s="751"/>
      <c r="F5" s="751"/>
      <c r="G5" s="751"/>
      <c r="H5" s="27"/>
      <c r="I5" s="542"/>
      <c r="J5" s="27"/>
      <c r="L5" s="27"/>
      <c r="M5" s="27"/>
      <c r="N5" s="27"/>
      <c r="O5" s="27"/>
      <c r="P5" s="27"/>
      <c r="Q5" s="27"/>
      <c r="R5" s="27"/>
      <c r="S5" s="27"/>
      <c r="T5" s="27"/>
      <c r="U5" s="27"/>
      <c r="V5" s="27"/>
    </row>
    <row r="6" spans="2:22" ht="20.25" customHeight="1">
      <c r="B6" s="751"/>
      <c r="C6" s="751"/>
      <c r="D6" s="751"/>
      <c r="E6" s="751"/>
      <c r="F6" s="751"/>
      <c r="G6" s="751"/>
      <c r="H6" s="27"/>
      <c r="I6" s="542"/>
      <c r="J6" s="27"/>
      <c r="L6" s="27"/>
      <c r="M6" s="27"/>
      <c r="N6" s="27"/>
      <c r="O6" s="27"/>
      <c r="P6" s="27"/>
      <c r="Q6" s="27"/>
      <c r="R6" s="27"/>
      <c r="S6" s="27"/>
      <c r="T6" s="27"/>
      <c r="U6" s="27"/>
      <c r="V6" s="27"/>
    </row>
    <row r="7" spans="2:22" ht="20.25" customHeight="1">
      <c r="B7" s="534" t="s">
        <v>390</v>
      </c>
      <c r="C7" s="547" t="s">
        <v>389</v>
      </c>
      <c r="D7" s="547"/>
      <c r="E7" s="547"/>
      <c r="F7" s="547"/>
      <c r="G7" s="547"/>
      <c r="H7" s="28"/>
      <c r="I7" s="542"/>
      <c r="J7" s="28"/>
      <c r="L7" s="28"/>
      <c r="M7" s="28"/>
      <c r="N7" s="28"/>
      <c r="O7" s="28"/>
      <c r="P7" s="28"/>
      <c r="Q7" s="28"/>
      <c r="R7" s="28"/>
      <c r="S7" s="28"/>
      <c r="T7" s="28"/>
      <c r="U7" s="28"/>
      <c r="V7" s="28"/>
    </row>
    <row r="8" spans="2:22" ht="20.25" customHeight="1">
      <c r="B8" s="452">
        <v>1</v>
      </c>
      <c r="C8" s="746" t="s">
        <v>871</v>
      </c>
      <c r="D8" s="746"/>
      <c r="E8" s="746"/>
      <c r="F8" s="746"/>
      <c r="G8" s="746"/>
      <c r="I8" s="542"/>
      <c r="U8" s="29"/>
    </row>
    <row r="9" spans="2:22" ht="20.25" customHeight="1">
      <c r="B9" s="452">
        <v>2</v>
      </c>
      <c r="C9" s="746" t="s">
        <v>333</v>
      </c>
      <c r="D9" s="746"/>
      <c r="E9" s="746"/>
      <c r="F9" s="746"/>
      <c r="G9" s="746"/>
      <c r="I9" s="542"/>
      <c r="U9" s="27"/>
    </row>
    <row r="10" spans="2:22" ht="20.25" customHeight="1">
      <c r="B10" s="452">
        <v>3</v>
      </c>
      <c r="C10" s="746" t="s">
        <v>391</v>
      </c>
      <c r="D10" s="746"/>
      <c r="E10" s="746"/>
      <c r="F10" s="746"/>
      <c r="G10" s="746"/>
      <c r="I10" s="542"/>
      <c r="U10" s="27"/>
    </row>
    <row r="11" spans="2:22" ht="20.25" customHeight="1">
      <c r="B11" s="452">
        <v>4</v>
      </c>
      <c r="C11" s="746" t="s">
        <v>173</v>
      </c>
      <c r="D11" s="746"/>
      <c r="E11" s="746"/>
      <c r="F11" s="746"/>
      <c r="G11" s="746"/>
      <c r="I11" s="542"/>
      <c r="U11" s="29"/>
    </row>
    <row r="12" spans="2:22" ht="20.25" customHeight="1">
      <c r="B12" s="452">
        <v>5</v>
      </c>
      <c r="C12" s="746" t="s">
        <v>334</v>
      </c>
      <c r="D12" s="746"/>
      <c r="E12" s="746"/>
      <c r="F12" s="746"/>
      <c r="G12" s="746"/>
      <c r="I12" s="542"/>
      <c r="U12" s="29"/>
    </row>
    <row r="13" spans="2:22" ht="20.25" customHeight="1">
      <c r="B13" s="77"/>
      <c r="C13" s="30"/>
      <c r="D13" s="30"/>
      <c r="E13" s="30"/>
      <c r="F13" s="30"/>
      <c r="G13" s="31"/>
      <c r="I13" s="542"/>
      <c r="U13" s="27"/>
    </row>
    <row r="14" spans="2:22" ht="20.25" customHeight="1">
      <c r="B14" s="558" t="s">
        <v>174</v>
      </c>
      <c r="C14" s="558"/>
      <c r="D14" s="558"/>
      <c r="E14" s="558"/>
      <c r="F14" s="558"/>
      <c r="G14" s="558"/>
      <c r="H14" s="29"/>
      <c r="I14" s="542"/>
      <c r="J14" s="29"/>
      <c r="L14" s="29"/>
      <c r="M14" s="29"/>
      <c r="N14" s="29"/>
      <c r="O14" s="29"/>
      <c r="P14" s="29"/>
      <c r="Q14" s="29"/>
      <c r="R14" s="29"/>
      <c r="S14" s="29"/>
      <c r="T14" s="29"/>
      <c r="U14" s="29"/>
      <c r="V14" s="27"/>
    </row>
    <row r="15" spans="2:22" ht="20.25" customHeight="1">
      <c r="B15" s="580" t="s">
        <v>872</v>
      </c>
      <c r="C15" s="580"/>
      <c r="D15" s="580"/>
      <c r="E15" s="580"/>
      <c r="F15" s="580"/>
      <c r="G15" s="580"/>
      <c r="I15" s="542"/>
      <c r="V15" s="27"/>
    </row>
    <row r="16" spans="2:22" ht="20.25" customHeight="1">
      <c r="B16" s="580"/>
      <c r="C16" s="580"/>
      <c r="D16" s="580"/>
      <c r="E16" s="580"/>
      <c r="F16" s="580"/>
      <c r="G16" s="580"/>
      <c r="I16" s="542"/>
      <c r="V16" s="27"/>
    </row>
    <row r="17" spans="2:22" ht="20.25" customHeight="1">
      <c r="B17" s="33"/>
      <c r="C17" s="30"/>
      <c r="D17" s="30"/>
      <c r="E17" s="30"/>
      <c r="F17" s="30"/>
      <c r="G17" s="31"/>
      <c r="I17" s="542"/>
      <c r="U17" s="27"/>
    </row>
    <row r="18" spans="2:22" ht="20.25" customHeight="1">
      <c r="B18" s="534" t="s">
        <v>251</v>
      </c>
      <c r="C18" s="579" t="s">
        <v>332</v>
      </c>
      <c r="D18" s="579"/>
      <c r="E18" s="579"/>
      <c r="F18" s="579"/>
      <c r="G18" s="579"/>
      <c r="H18" s="27"/>
      <c r="I18" s="542"/>
      <c r="J18" s="27"/>
      <c r="L18" s="27"/>
      <c r="M18" s="27"/>
      <c r="N18" s="27"/>
      <c r="O18" s="27"/>
      <c r="P18" s="27"/>
      <c r="Q18" s="27"/>
      <c r="R18" s="34"/>
      <c r="S18" s="27"/>
      <c r="T18" s="27"/>
      <c r="U18" s="27"/>
      <c r="V18" s="27"/>
    </row>
    <row r="19" spans="2:22" ht="20.25" customHeight="1">
      <c r="B19" s="452">
        <v>1</v>
      </c>
      <c r="C19" s="567" t="s">
        <v>341</v>
      </c>
      <c r="D19" s="567"/>
      <c r="E19" s="567"/>
      <c r="F19" s="567"/>
      <c r="G19" s="567"/>
      <c r="H19" s="27"/>
      <c r="I19" s="542"/>
      <c r="J19" s="27"/>
      <c r="L19" s="27"/>
      <c r="M19" s="27"/>
      <c r="N19" s="27"/>
      <c r="O19" s="27"/>
      <c r="P19" s="27"/>
      <c r="Q19" s="27"/>
      <c r="R19" s="34"/>
      <c r="S19" s="27"/>
      <c r="T19" s="27"/>
      <c r="U19" s="27"/>
      <c r="V19" s="27"/>
    </row>
    <row r="20" spans="2:22" ht="20.25" customHeight="1">
      <c r="B20" s="452">
        <v>3</v>
      </c>
      <c r="C20" s="567" t="s">
        <v>514</v>
      </c>
      <c r="D20" s="567"/>
      <c r="E20" s="567"/>
      <c r="F20" s="567"/>
      <c r="G20" s="567"/>
      <c r="H20" s="27"/>
      <c r="I20" s="542"/>
      <c r="J20" s="27"/>
      <c r="L20" s="27"/>
      <c r="M20" s="27"/>
      <c r="N20" s="27"/>
      <c r="O20" s="27"/>
      <c r="P20" s="27"/>
      <c r="Q20" s="27"/>
      <c r="R20" s="34"/>
      <c r="S20" s="27"/>
      <c r="T20" s="27"/>
      <c r="U20" s="27"/>
      <c r="V20" s="27"/>
    </row>
    <row r="21" spans="2:22" ht="20.25" customHeight="1">
      <c r="B21" s="452">
        <v>4</v>
      </c>
      <c r="C21" s="567" t="s">
        <v>512</v>
      </c>
      <c r="D21" s="567"/>
      <c r="E21" s="567"/>
      <c r="F21" s="567"/>
      <c r="G21" s="567"/>
      <c r="H21" s="27"/>
      <c r="I21" s="542"/>
      <c r="J21" s="27"/>
      <c r="L21" s="27"/>
      <c r="M21" s="27"/>
      <c r="N21" s="27"/>
      <c r="O21" s="27"/>
      <c r="P21" s="27"/>
      <c r="Q21" s="27"/>
      <c r="R21" s="34"/>
      <c r="S21" s="27"/>
      <c r="T21" s="27"/>
      <c r="U21" s="27"/>
      <c r="V21" s="27"/>
    </row>
    <row r="22" spans="2:22" ht="20.25" customHeight="1">
      <c r="B22" s="452">
        <v>5</v>
      </c>
      <c r="C22" s="576" t="s">
        <v>513</v>
      </c>
      <c r="D22" s="577"/>
      <c r="E22" s="577"/>
      <c r="F22" s="577"/>
      <c r="G22" s="578"/>
      <c r="H22" s="27"/>
      <c r="I22" s="542"/>
      <c r="J22" s="27"/>
      <c r="L22" s="27"/>
      <c r="M22" s="27"/>
      <c r="N22" s="27"/>
      <c r="O22" s="27"/>
      <c r="P22" s="27"/>
      <c r="Q22" s="27"/>
      <c r="R22" s="34"/>
      <c r="S22" s="27"/>
      <c r="T22" s="27"/>
      <c r="U22" s="27"/>
      <c r="V22" s="27"/>
    </row>
    <row r="23" spans="2:22" ht="20.25" customHeight="1">
      <c r="B23" s="452">
        <v>6</v>
      </c>
      <c r="C23" s="576" t="s">
        <v>511</v>
      </c>
      <c r="D23" s="577"/>
      <c r="E23" s="577"/>
      <c r="F23" s="577"/>
      <c r="G23" s="578"/>
      <c r="H23" s="27"/>
      <c r="I23" s="542"/>
      <c r="J23" s="27"/>
      <c r="L23" s="27"/>
      <c r="M23" s="27"/>
      <c r="N23" s="27"/>
      <c r="O23" s="27"/>
      <c r="P23" s="27"/>
      <c r="Q23" s="27"/>
      <c r="R23" s="34"/>
      <c r="S23" s="27"/>
      <c r="T23" s="27"/>
      <c r="U23" s="27"/>
      <c r="V23" s="27"/>
    </row>
    <row r="24" spans="2:22" ht="20.25" customHeight="1">
      <c r="B24" s="452">
        <v>7</v>
      </c>
      <c r="C24" s="576" t="s">
        <v>510</v>
      </c>
      <c r="D24" s="577"/>
      <c r="E24" s="577"/>
      <c r="F24" s="577"/>
      <c r="G24" s="578"/>
      <c r="H24" s="27"/>
      <c r="I24" s="542"/>
      <c r="J24" s="27"/>
      <c r="L24" s="27"/>
      <c r="M24" s="27"/>
      <c r="N24" s="27"/>
      <c r="O24" s="27"/>
      <c r="P24" s="27"/>
      <c r="Q24" s="27"/>
      <c r="R24" s="34"/>
      <c r="S24" s="27"/>
      <c r="T24" s="27"/>
      <c r="U24" s="27"/>
      <c r="V24" s="27"/>
    </row>
    <row r="25" spans="2:22" ht="20.25" customHeight="1">
      <c r="B25" s="452">
        <v>8</v>
      </c>
      <c r="C25" s="576" t="s">
        <v>335</v>
      </c>
      <c r="D25" s="577"/>
      <c r="E25" s="577"/>
      <c r="F25" s="577"/>
      <c r="G25" s="578"/>
      <c r="H25" s="27"/>
      <c r="I25" s="542"/>
      <c r="J25" s="27"/>
      <c r="L25" s="27"/>
      <c r="M25" s="27"/>
      <c r="N25" s="27"/>
      <c r="O25" s="27"/>
      <c r="P25" s="27"/>
      <c r="Q25" s="27"/>
      <c r="R25" s="34"/>
      <c r="S25" s="27"/>
      <c r="T25" s="27"/>
      <c r="U25" s="27"/>
      <c r="V25" s="27"/>
    </row>
    <row r="26" spans="2:22" ht="20.25" customHeight="1">
      <c r="B26" s="452">
        <v>9</v>
      </c>
      <c r="C26" s="576" t="s">
        <v>336</v>
      </c>
      <c r="D26" s="577"/>
      <c r="E26" s="577"/>
      <c r="F26" s="577"/>
      <c r="G26" s="578"/>
      <c r="H26" s="27"/>
      <c r="I26" s="542"/>
      <c r="J26" s="27"/>
      <c r="L26" s="27"/>
      <c r="M26" s="27"/>
      <c r="N26" s="27"/>
      <c r="O26" s="27"/>
      <c r="P26" s="27"/>
      <c r="Q26" s="27"/>
      <c r="R26" s="34"/>
      <c r="S26" s="27"/>
      <c r="T26" s="27"/>
      <c r="U26" s="27"/>
      <c r="V26" s="27"/>
    </row>
    <row r="27" spans="2:22" ht="20.25" customHeight="1">
      <c r="B27" s="452">
        <v>10</v>
      </c>
      <c r="C27" s="576" t="s">
        <v>509</v>
      </c>
      <c r="D27" s="577"/>
      <c r="E27" s="577"/>
      <c r="F27" s="577"/>
      <c r="G27" s="578"/>
      <c r="H27" s="27"/>
      <c r="I27" s="542"/>
      <c r="J27" s="27"/>
      <c r="L27" s="27"/>
      <c r="M27" s="27"/>
      <c r="N27" s="27"/>
      <c r="O27" s="27"/>
      <c r="P27" s="27"/>
      <c r="Q27" s="27"/>
      <c r="R27" s="34"/>
      <c r="S27" s="27"/>
      <c r="T27" s="27"/>
      <c r="U27" s="27"/>
      <c r="V27" s="27"/>
    </row>
    <row r="28" spans="2:22" ht="20.25" customHeight="1">
      <c r="B28" s="452">
        <v>11</v>
      </c>
      <c r="C28" s="576" t="s">
        <v>516</v>
      </c>
      <c r="D28" s="577"/>
      <c r="E28" s="577"/>
      <c r="F28" s="577"/>
      <c r="G28" s="578"/>
      <c r="H28" s="27"/>
      <c r="I28" s="542"/>
      <c r="J28" s="27"/>
      <c r="L28" s="27"/>
      <c r="M28" s="27"/>
      <c r="N28" s="27"/>
      <c r="O28" s="27"/>
      <c r="P28" s="27"/>
      <c r="Q28" s="27"/>
      <c r="R28" s="34"/>
      <c r="S28" s="27"/>
      <c r="T28" s="27"/>
      <c r="U28" s="27"/>
      <c r="V28" s="27"/>
    </row>
    <row r="29" spans="2:22" ht="20.25" customHeight="1">
      <c r="B29" s="452">
        <v>12</v>
      </c>
      <c r="C29" s="576" t="s">
        <v>515</v>
      </c>
      <c r="D29" s="577"/>
      <c r="E29" s="577"/>
      <c r="F29" s="577"/>
      <c r="G29" s="578"/>
      <c r="H29" s="27"/>
      <c r="I29" s="542"/>
      <c r="J29" s="27"/>
      <c r="L29" s="27"/>
      <c r="M29" s="27"/>
      <c r="N29" s="27"/>
      <c r="O29" s="27"/>
      <c r="P29" s="27"/>
      <c r="Q29" s="27"/>
      <c r="R29" s="34"/>
      <c r="S29" s="27"/>
      <c r="T29" s="27"/>
      <c r="U29" s="27"/>
      <c r="V29" s="27"/>
    </row>
    <row r="30" spans="2:22" ht="20.25" customHeight="1">
      <c r="B30" s="452">
        <v>13</v>
      </c>
      <c r="C30" s="576" t="s">
        <v>338</v>
      </c>
      <c r="D30" s="577"/>
      <c r="E30" s="577"/>
      <c r="F30" s="577"/>
      <c r="G30" s="578"/>
      <c r="H30" s="27"/>
      <c r="I30" s="542"/>
      <c r="J30" s="27"/>
      <c r="L30" s="27"/>
      <c r="M30" s="27"/>
      <c r="N30" s="27"/>
      <c r="O30" s="27"/>
      <c r="P30" s="27"/>
      <c r="Q30" s="27"/>
      <c r="R30" s="34"/>
      <c r="S30" s="27"/>
      <c r="T30" s="27"/>
      <c r="U30" s="27"/>
      <c r="V30" s="27"/>
    </row>
    <row r="31" spans="2:22" ht="20.25" customHeight="1">
      <c r="B31" s="452">
        <v>15</v>
      </c>
      <c r="C31" s="576" t="s">
        <v>887</v>
      </c>
      <c r="D31" s="577"/>
      <c r="E31" s="577"/>
      <c r="F31" s="577"/>
      <c r="G31" s="578"/>
      <c r="H31" s="27"/>
      <c r="I31" s="542"/>
      <c r="J31" s="27"/>
      <c r="L31" s="27"/>
      <c r="M31" s="27"/>
      <c r="N31" s="27"/>
      <c r="O31" s="27"/>
      <c r="P31" s="27"/>
      <c r="Q31" s="27"/>
      <c r="R31" s="34"/>
      <c r="S31" s="27"/>
      <c r="T31" s="27"/>
      <c r="U31" s="27"/>
      <c r="V31" s="27"/>
    </row>
    <row r="32" spans="2:22" ht="20.25" customHeight="1">
      <c r="B32" s="77"/>
      <c r="C32" s="30"/>
      <c r="D32" s="30"/>
      <c r="E32" s="30"/>
      <c r="F32" s="30"/>
      <c r="G32" s="31"/>
      <c r="I32" s="542"/>
      <c r="U32" s="27"/>
    </row>
    <row r="33" spans="2:22" s="143" customFormat="1" ht="20.25" customHeight="1">
      <c r="B33" s="752" t="s">
        <v>339</v>
      </c>
      <c r="C33" s="752"/>
      <c r="D33" s="752"/>
      <c r="E33" s="752"/>
      <c r="F33" s="752"/>
      <c r="G33" s="752"/>
      <c r="I33" s="542"/>
      <c r="K33" s="484"/>
    </row>
    <row r="34" spans="2:22" ht="20.25" customHeight="1">
      <c r="B34" s="565" t="s">
        <v>175</v>
      </c>
      <c r="C34" s="565"/>
      <c r="D34" s="567"/>
      <c r="E34" s="567"/>
      <c r="F34" s="455" t="s">
        <v>873</v>
      </c>
      <c r="G34" s="456"/>
      <c r="H34" s="27"/>
      <c r="I34" s="542"/>
      <c r="J34" s="27"/>
      <c r="L34" s="27"/>
      <c r="M34" s="27"/>
      <c r="N34" s="27"/>
      <c r="O34" s="27"/>
      <c r="P34" s="27"/>
      <c r="Q34" s="27"/>
      <c r="R34" s="34"/>
      <c r="S34" s="27"/>
      <c r="T34" s="27"/>
      <c r="U34" s="27"/>
      <c r="V34" s="27"/>
    </row>
    <row r="35" spans="2:22" ht="20.25" customHeight="1">
      <c r="B35" s="565" t="s">
        <v>888</v>
      </c>
      <c r="C35" s="565"/>
      <c r="D35" s="567" t="s">
        <v>929</v>
      </c>
      <c r="E35" s="567"/>
      <c r="F35" s="455" t="s">
        <v>178</v>
      </c>
      <c r="G35" s="457"/>
      <c r="H35" s="27"/>
      <c r="I35" s="542"/>
      <c r="J35" s="27"/>
      <c r="L35" s="27"/>
      <c r="M35" s="27"/>
      <c r="N35" s="27"/>
      <c r="O35" s="27"/>
      <c r="P35" s="27"/>
      <c r="Q35" s="27"/>
      <c r="R35" s="34"/>
      <c r="S35" s="27"/>
      <c r="T35" s="27"/>
      <c r="U35" s="27"/>
      <c r="V35" s="27"/>
    </row>
    <row r="36" spans="2:22" ht="20.25" customHeight="1">
      <c r="I36" s="542"/>
    </row>
    <row r="37" spans="2:22" s="143" customFormat="1" ht="20.25" customHeight="1">
      <c r="B37" s="752" t="s">
        <v>133</v>
      </c>
      <c r="C37" s="752"/>
      <c r="D37" s="752"/>
      <c r="E37" s="752"/>
      <c r="F37" s="752"/>
      <c r="G37" s="752"/>
      <c r="I37" s="542"/>
      <c r="K37" s="484"/>
    </row>
    <row r="38" spans="2:22" ht="20.25" customHeight="1">
      <c r="B38" s="558" t="s">
        <v>6</v>
      </c>
      <c r="C38" s="558"/>
      <c r="D38" s="558" t="s">
        <v>0</v>
      </c>
      <c r="E38" s="558"/>
      <c r="F38" s="558" t="s">
        <v>1</v>
      </c>
      <c r="G38" s="558" t="s">
        <v>1</v>
      </c>
      <c r="I38" s="542"/>
    </row>
    <row r="39" spans="2:22" ht="20.25" customHeight="1">
      <c r="B39" s="572" t="s">
        <v>7</v>
      </c>
      <c r="C39" s="572"/>
      <c r="D39" s="575"/>
      <c r="E39" s="575"/>
      <c r="F39" s="575"/>
      <c r="G39" s="575"/>
      <c r="I39" s="542"/>
    </row>
    <row r="40" spans="2:22" ht="20.25" customHeight="1">
      <c r="B40" s="572" t="s">
        <v>9</v>
      </c>
      <c r="C40" s="572" t="s">
        <v>9</v>
      </c>
      <c r="D40" s="575"/>
      <c r="E40" s="575"/>
      <c r="F40" s="575"/>
      <c r="G40" s="575"/>
      <c r="I40" s="542"/>
      <c r="K40" s="435" t="s">
        <v>137</v>
      </c>
    </row>
    <row r="41" spans="2:22" ht="20.25" customHeight="1">
      <c r="B41" s="572" t="s">
        <v>210</v>
      </c>
      <c r="C41" s="572" t="s">
        <v>210</v>
      </c>
      <c r="D41" s="575"/>
      <c r="E41" s="575"/>
      <c r="F41" s="575"/>
      <c r="G41" s="575"/>
      <c r="I41" s="542"/>
      <c r="K41" s="435" t="s">
        <v>331</v>
      </c>
    </row>
    <row r="42" spans="2:22" ht="20.25" customHeight="1">
      <c r="B42" s="572" t="s">
        <v>211</v>
      </c>
      <c r="C42" s="572" t="s">
        <v>211</v>
      </c>
      <c r="D42" s="575"/>
      <c r="E42" s="575"/>
      <c r="F42" s="575"/>
      <c r="G42" s="575"/>
      <c r="I42" s="542"/>
      <c r="K42" s="435" t="s">
        <v>162</v>
      </c>
    </row>
    <row r="43" spans="2:22" ht="20.25" customHeight="1">
      <c r="B43" s="572" t="s">
        <v>10</v>
      </c>
      <c r="C43" s="572" t="s">
        <v>10</v>
      </c>
      <c r="D43" s="575"/>
      <c r="E43" s="575"/>
      <c r="F43" s="575"/>
      <c r="G43" s="575"/>
      <c r="I43" s="542"/>
      <c r="K43" s="435" t="s">
        <v>163</v>
      </c>
    </row>
    <row r="44" spans="2:22" ht="20.25" customHeight="1">
      <c r="B44" s="572" t="s">
        <v>875</v>
      </c>
      <c r="C44" s="572" t="s">
        <v>876</v>
      </c>
      <c r="D44" s="573"/>
      <c r="E44" s="573"/>
      <c r="F44" s="573"/>
      <c r="G44" s="573"/>
      <c r="I44" s="542"/>
      <c r="K44" s="435" t="s">
        <v>164</v>
      </c>
    </row>
    <row r="45" spans="2:22" ht="20.25" customHeight="1">
      <c r="B45" s="572" t="s">
        <v>12</v>
      </c>
      <c r="C45" s="572" t="s">
        <v>12</v>
      </c>
      <c r="D45" s="574">
        <f>(PlanDate-D44)/365</f>
        <v>0</v>
      </c>
      <c r="E45" s="574"/>
      <c r="F45" s="574">
        <f>(PlanDate-F44)/365</f>
        <v>0</v>
      </c>
      <c r="G45" s="574"/>
      <c r="I45" s="542"/>
      <c r="K45" s="435" t="s">
        <v>134</v>
      </c>
    </row>
    <row r="46" spans="2:22" ht="20.25" customHeight="1">
      <c r="E46" s="303"/>
      <c r="F46" s="303"/>
      <c r="I46" s="542"/>
      <c r="K46" s="435" t="s">
        <v>136</v>
      </c>
    </row>
    <row r="47" spans="2:22" s="143" customFormat="1" ht="20.25" customHeight="1">
      <c r="B47" s="752" t="s">
        <v>179</v>
      </c>
      <c r="C47" s="752" t="s">
        <v>179</v>
      </c>
      <c r="D47" s="752"/>
      <c r="E47" s="752"/>
      <c r="F47" s="752"/>
      <c r="G47" s="752"/>
      <c r="I47" s="542"/>
      <c r="K47" s="484"/>
    </row>
    <row r="48" spans="2:22" ht="20.25" customHeight="1">
      <c r="B48" s="558" t="s">
        <v>6</v>
      </c>
      <c r="C48" s="558"/>
      <c r="D48" s="533" t="s">
        <v>2</v>
      </c>
      <c r="E48" s="533" t="s">
        <v>3</v>
      </c>
      <c r="F48" s="533" t="s">
        <v>5</v>
      </c>
      <c r="G48" s="535" t="s">
        <v>4</v>
      </c>
      <c r="I48" s="542"/>
      <c r="K48" s="435" t="s">
        <v>912</v>
      </c>
    </row>
    <row r="49" spans="2:11" ht="20.25" customHeight="1">
      <c r="B49" s="565" t="s">
        <v>7</v>
      </c>
      <c r="C49" s="565"/>
      <c r="D49" s="452"/>
      <c r="E49" s="452"/>
      <c r="F49" s="453"/>
      <c r="G49" s="453"/>
      <c r="I49" s="542"/>
      <c r="K49" s="435" t="s">
        <v>304</v>
      </c>
    </row>
    <row r="50" spans="2:11" ht="20.25" customHeight="1">
      <c r="B50" s="565" t="s">
        <v>165</v>
      </c>
      <c r="C50" s="565" t="s">
        <v>165</v>
      </c>
      <c r="D50" s="452"/>
      <c r="E50" s="452"/>
      <c r="F50" s="452"/>
      <c r="G50" s="452"/>
      <c r="I50" s="542"/>
    </row>
    <row r="51" spans="2:11" ht="20.25" customHeight="1">
      <c r="B51" s="565" t="s">
        <v>10</v>
      </c>
      <c r="C51" s="565" t="s">
        <v>10</v>
      </c>
      <c r="D51" s="452"/>
      <c r="E51" s="452"/>
      <c r="F51" s="452"/>
      <c r="G51" s="452"/>
      <c r="I51" s="542"/>
    </row>
    <row r="52" spans="2:11" ht="20.25" customHeight="1">
      <c r="B52" s="565" t="s">
        <v>11</v>
      </c>
      <c r="C52" s="565" t="s">
        <v>11</v>
      </c>
      <c r="D52" s="452"/>
      <c r="E52" s="452"/>
      <c r="F52" s="452"/>
      <c r="G52" s="452"/>
      <c r="I52" s="542"/>
    </row>
    <row r="53" spans="2:11" ht="20.25" customHeight="1">
      <c r="B53" s="565" t="s">
        <v>8</v>
      </c>
      <c r="C53" s="565" t="s">
        <v>8</v>
      </c>
      <c r="D53" s="454"/>
      <c r="E53" s="454"/>
      <c r="F53" s="454"/>
      <c r="G53" s="454"/>
      <c r="I53" s="542"/>
      <c r="K53" s="435" t="s">
        <v>306</v>
      </c>
    </row>
    <row r="54" spans="2:11" ht="20.25" customHeight="1">
      <c r="B54" s="565" t="s">
        <v>12</v>
      </c>
      <c r="C54" s="565" t="s">
        <v>12</v>
      </c>
      <c r="D54" s="450">
        <f>(PlanDate-D53)/365</f>
        <v>0</v>
      </c>
      <c r="E54" s="450">
        <f>(PlanDate-E53)/365</f>
        <v>0</v>
      </c>
      <c r="F54" s="450">
        <f>(PlanDate-F53)/365</f>
        <v>0</v>
      </c>
      <c r="G54" s="450">
        <f>(PlanDate-G53)/365</f>
        <v>0</v>
      </c>
      <c r="I54" s="542"/>
      <c r="K54" s="435" t="s">
        <v>305</v>
      </c>
    </row>
    <row r="55" spans="2:11" ht="20.25" customHeight="1">
      <c r="I55" s="542"/>
      <c r="K55" s="435" t="s">
        <v>136</v>
      </c>
    </row>
    <row r="56" spans="2:11" s="143" customFormat="1" ht="20.25" customHeight="1">
      <c r="B56" s="752" t="s">
        <v>138</v>
      </c>
      <c r="C56" s="752"/>
      <c r="D56" s="752"/>
      <c r="E56" s="752"/>
      <c r="F56" s="752"/>
      <c r="G56" s="752"/>
      <c r="I56" s="542"/>
      <c r="K56" s="435" t="s">
        <v>340</v>
      </c>
    </row>
    <row r="57" spans="2:11" ht="20.25" customHeight="1">
      <c r="B57" s="558" t="s">
        <v>6</v>
      </c>
      <c r="C57" s="558"/>
      <c r="D57" s="558">
        <f>D39</f>
        <v>0</v>
      </c>
      <c r="E57" s="558"/>
      <c r="F57" s="558">
        <f>F39</f>
        <v>0</v>
      </c>
      <c r="G57" s="558"/>
      <c r="I57" s="542"/>
    </row>
    <row r="58" spans="2:11" ht="20.25" customHeight="1">
      <c r="B58" s="565" t="s">
        <v>135</v>
      </c>
      <c r="C58" s="565"/>
      <c r="D58" s="550"/>
      <c r="E58" s="550"/>
      <c r="F58" s="550"/>
      <c r="G58" s="550"/>
      <c r="I58" s="542"/>
    </row>
    <row r="59" spans="2:11" ht="20.25" customHeight="1">
      <c r="B59" s="565" t="s">
        <v>139</v>
      </c>
      <c r="C59" s="565" t="s">
        <v>139</v>
      </c>
      <c r="D59" s="550"/>
      <c r="E59" s="550"/>
      <c r="F59" s="550"/>
      <c r="G59" s="550"/>
      <c r="I59" s="542"/>
    </row>
    <row r="60" spans="2:11" ht="20.25" customHeight="1">
      <c r="B60" s="565" t="s">
        <v>365</v>
      </c>
      <c r="C60" s="565" t="s">
        <v>348</v>
      </c>
      <c r="D60" s="452"/>
      <c r="E60" s="452"/>
      <c r="F60" s="452"/>
      <c r="G60" s="452"/>
      <c r="I60" s="542"/>
    </row>
    <row r="61" spans="2:11" ht="20.25" customHeight="1">
      <c r="I61" s="542"/>
    </row>
    <row r="62" spans="2:11" s="143" customFormat="1" ht="20.25" customHeight="1">
      <c r="B62" s="752" t="s">
        <v>61</v>
      </c>
      <c r="C62" s="752"/>
      <c r="D62" s="752"/>
      <c r="E62" s="752"/>
      <c r="F62" s="752"/>
      <c r="G62" s="752"/>
      <c r="I62" s="542"/>
      <c r="K62" s="484"/>
    </row>
    <row r="63" spans="2:11" ht="20.25" customHeight="1">
      <c r="B63" s="571" t="s">
        <v>395</v>
      </c>
      <c r="C63" s="571"/>
      <c r="D63" s="558">
        <f>D49</f>
        <v>0</v>
      </c>
      <c r="E63" s="558"/>
      <c r="F63" s="558"/>
      <c r="G63" s="558"/>
      <c r="I63" s="542"/>
    </row>
    <row r="64" spans="2:11" ht="20.25" customHeight="1">
      <c r="B64" s="565" t="s">
        <v>63</v>
      </c>
      <c r="C64" s="565" t="s">
        <v>140</v>
      </c>
      <c r="D64" s="449" t="s">
        <v>307</v>
      </c>
      <c r="E64" s="449" t="s">
        <v>308</v>
      </c>
      <c r="F64" s="449" t="s">
        <v>309</v>
      </c>
      <c r="G64" s="449" t="s">
        <v>131</v>
      </c>
      <c r="I64" s="542"/>
    </row>
    <row r="65" spans="2:11" ht="20.25" customHeight="1">
      <c r="B65" s="565" t="s">
        <v>392</v>
      </c>
      <c r="C65" s="565" t="s">
        <v>62</v>
      </c>
      <c r="D65" s="450"/>
      <c r="E65" s="450"/>
      <c r="F65" s="450"/>
      <c r="G65" s="450"/>
      <c r="I65" s="542"/>
    </row>
    <row r="66" spans="2:11" ht="20.25" customHeight="1">
      <c r="B66" s="565" t="s">
        <v>393</v>
      </c>
      <c r="C66" s="565" t="s">
        <v>141</v>
      </c>
      <c r="D66" s="451"/>
      <c r="E66" s="451"/>
      <c r="F66" s="451"/>
      <c r="G66" s="451"/>
      <c r="I66" s="542"/>
    </row>
    <row r="67" spans="2:11" ht="20.25" customHeight="1">
      <c r="B67" s="565" t="s">
        <v>204</v>
      </c>
      <c r="C67" s="565" t="s">
        <v>204</v>
      </c>
      <c r="D67" s="451"/>
      <c r="E67" s="451"/>
      <c r="F67" s="451"/>
      <c r="G67" s="451"/>
      <c r="I67" s="542"/>
      <c r="K67" s="435" t="s">
        <v>310</v>
      </c>
    </row>
    <row r="68" spans="2:11" ht="20.25" customHeight="1">
      <c r="B68" s="565" t="s">
        <v>264</v>
      </c>
      <c r="C68" s="565" t="s">
        <v>264</v>
      </c>
      <c r="D68" s="451" t="s">
        <v>310</v>
      </c>
      <c r="E68" s="451" t="s">
        <v>310</v>
      </c>
      <c r="F68" s="451" t="s">
        <v>311</v>
      </c>
      <c r="G68" s="451"/>
      <c r="I68" s="542"/>
      <c r="K68" s="435" t="s">
        <v>311</v>
      </c>
    </row>
    <row r="69" spans="2:11" ht="20.25" customHeight="1">
      <c r="I69" s="542"/>
      <c r="K69" s="435" t="s">
        <v>357</v>
      </c>
    </row>
    <row r="70" spans="2:11" ht="20.25" customHeight="1">
      <c r="B70" s="571" t="s">
        <v>394</v>
      </c>
      <c r="C70" s="571"/>
      <c r="D70" s="558">
        <f>E49</f>
        <v>0</v>
      </c>
      <c r="E70" s="558"/>
      <c r="F70" s="558"/>
      <c r="G70" s="558"/>
      <c r="I70" s="542"/>
    </row>
    <row r="71" spans="2:11" ht="20.25" customHeight="1">
      <c r="B71" s="565" t="s">
        <v>63</v>
      </c>
      <c r="C71" s="565" t="s">
        <v>140</v>
      </c>
      <c r="D71" s="449" t="s">
        <v>307</v>
      </c>
      <c r="E71" s="449" t="s">
        <v>308</v>
      </c>
      <c r="F71" s="449" t="s">
        <v>309</v>
      </c>
      <c r="G71" s="449" t="s">
        <v>131</v>
      </c>
      <c r="I71" s="542"/>
    </row>
    <row r="72" spans="2:11" ht="20.25" customHeight="1">
      <c r="B72" s="565" t="s">
        <v>392</v>
      </c>
      <c r="C72" s="565" t="s">
        <v>62</v>
      </c>
      <c r="D72" s="450"/>
      <c r="E72" s="450"/>
      <c r="F72" s="450"/>
      <c r="G72" s="450"/>
      <c r="I72" s="542"/>
    </row>
    <row r="73" spans="2:11" ht="20.25" customHeight="1">
      <c r="B73" s="565" t="s">
        <v>393</v>
      </c>
      <c r="C73" s="565" t="s">
        <v>141</v>
      </c>
      <c r="D73" s="451"/>
      <c r="E73" s="451"/>
      <c r="F73" s="451"/>
      <c r="G73" s="451"/>
      <c r="I73" s="542"/>
    </row>
    <row r="74" spans="2:11" ht="20.25" customHeight="1">
      <c r="B74" s="565" t="s">
        <v>204</v>
      </c>
      <c r="C74" s="565" t="s">
        <v>204</v>
      </c>
      <c r="D74" s="451"/>
      <c r="E74" s="451"/>
      <c r="F74" s="451"/>
      <c r="G74" s="451"/>
      <c r="I74" s="542"/>
    </row>
    <row r="75" spans="2:11" ht="20.25" customHeight="1">
      <c r="B75" s="565" t="s">
        <v>264</v>
      </c>
      <c r="C75" s="565" t="s">
        <v>264</v>
      </c>
      <c r="D75" s="451"/>
      <c r="E75" s="451"/>
      <c r="F75" s="451"/>
      <c r="G75" s="451"/>
      <c r="I75" s="542"/>
    </row>
    <row r="76" spans="2:11" ht="20.25" customHeight="1">
      <c r="B76" s="458" t="s">
        <v>396</v>
      </c>
      <c r="C76" s="459"/>
      <c r="D76" s="459"/>
      <c r="E76" s="459"/>
      <c r="F76" s="459"/>
      <c r="G76" s="459"/>
      <c r="I76" s="542"/>
    </row>
    <row r="77" spans="2:11" ht="20.25" customHeight="1">
      <c r="I77" s="542"/>
    </row>
    <row r="78" spans="2:11" s="143" customFormat="1" ht="20.25" customHeight="1">
      <c r="B78" s="752" t="s">
        <v>81</v>
      </c>
      <c r="C78" s="752"/>
      <c r="D78" s="752"/>
      <c r="E78" s="752"/>
      <c r="F78" s="752"/>
      <c r="G78" s="752"/>
      <c r="I78" s="542"/>
      <c r="K78" s="484"/>
    </row>
    <row r="79" spans="2:11" ht="20.25" customHeight="1">
      <c r="B79" s="547" t="s">
        <v>6</v>
      </c>
      <c r="C79" s="547"/>
      <c r="D79" s="547"/>
      <c r="E79" s="533" t="s">
        <v>295</v>
      </c>
      <c r="F79" s="533" t="s">
        <v>6</v>
      </c>
      <c r="G79" s="533" t="s">
        <v>295</v>
      </c>
      <c r="I79" s="542"/>
    </row>
    <row r="80" spans="2:11" ht="20.25" customHeight="1">
      <c r="B80" s="565" t="s">
        <v>403</v>
      </c>
      <c r="C80" s="565"/>
      <c r="D80" s="565"/>
      <c r="E80" s="451"/>
      <c r="F80" s="461" t="s">
        <v>142</v>
      </c>
      <c r="G80" s="452"/>
      <c r="I80" s="542"/>
      <c r="K80" s="435" t="s">
        <v>398</v>
      </c>
    </row>
    <row r="81" spans="2:11" ht="20.25" customHeight="1">
      <c r="B81" s="565" t="s">
        <v>397</v>
      </c>
      <c r="C81" s="565"/>
      <c r="D81" s="565"/>
      <c r="E81" s="451"/>
      <c r="F81" s="462" t="s">
        <v>264</v>
      </c>
      <c r="G81" s="451"/>
      <c r="I81" s="542"/>
      <c r="K81" s="435" t="s">
        <v>399</v>
      </c>
    </row>
    <row r="82" spans="2:11" ht="20.25" customHeight="1">
      <c r="B82" s="565" t="s">
        <v>402</v>
      </c>
      <c r="C82" s="565"/>
      <c r="D82" s="565"/>
      <c r="E82" s="451"/>
      <c r="F82" s="462" t="s">
        <v>261</v>
      </c>
      <c r="G82" s="463"/>
      <c r="I82" s="542"/>
      <c r="K82" s="435" t="s">
        <v>405</v>
      </c>
    </row>
    <row r="83" spans="2:11" ht="20.25" customHeight="1">
      <c r="B83" s="565" t="s">
        <v>409</v>
      </c>
      <c r="C83" s="565"/>
      <c r="D83" s="565"/>
      <c r="E83" s="451"/>
      <c r="F83" s="462" t="s">
        <v>145</v>
      </c>
      <c r="G83" s="463"/>
      <c r="I83" s="542"/>
      <c r="K83" s="435" t="s">
        <v>406</v>
      </c>
    </row>
    <row r="84" spans="2:11" ht="20.25" customHeight="1">
      <c r="B84" s="565" t="s">
        <v>877</v>
      </c>
      <c r="C84" s="565"/>
      <c r="D84" s="565"/>
      <c r="E84" s="463"/>
      <c r="F84" s="455" t="s">
        <v>143</v>
      </c>
      <c r="G84" s="452"/>
      <c r="I84" s="542"/>
      <c r="K84" s="435" t="s">
        <v>400</v>
      </c>
    </row>
    <row r="85" spans="2:11" ht="20.25" customHeight="1">
      <c r="B85" s="565" t="s">
        <v>410</v>
      </c>
      <c r="C85" s="565"/>
      <c r="D85" s="565"/>
      <c r="E85" s="451">
        <f>E82*E83*(1+E84)</f>
        <v>0</v>
      </c>
      <c r="F85" s="455" t="s">
        <v>404</v>
      </c>
      <c r="G85" s="452"/>
      <c r="I85" s="542"/>
      <c r="K85" s="435" t="s">
        <v>401</v>
      </c>
    </row>
    <row r="86" spans="2:11" ht="20.25" customHeight="1">
      <c r="B86" s="565" t="s">
        <v>407</v>
      </c>
      <c r="C86" s="565"/>
      <c r="D86" s="565"/>
      <c r="E86" s="565"/>
      <c r="F86" s="565"/>
      <c r="G86" s="452" t="s">
        <v>306</v>
      </c>
      <c r="I86" s="542"/>
    </row>
    <row r="87" spans="2:11" ht="20.25" customHeight="1">
      <c r="I87" s="542"/>
      <c r="K87" s="435" t="s">
        <v>306</v>
      </c>
    </row>
    <row r="88" spans="2:11" s="143" customFormat="1" ht="20.25" customHeight="1">
      <c r="B88" s="752" t="s">
        <v>146</v>
      </c>
      <c r="C88" s="752"/>
      <c r="D88" s="752"/>
      <c r="E88" s="752"/>
      <c r="F88" s="752"/>
      <c r="G88" s="752"/>
      <c r="I88" s="542"/>
      <c r="K88" s="435" t="s">
        <v>305</v>
      </c>
    </row>
    <row r="89" spans="2:11" ht="20.25" customHeight="1">
      <c r="B89" s="536" t="s">
        <v>390</v>
      </c>
      <c r="C89" s="569" t="s">
        <v>180</v>
      </c>
      <c r="D89" s="569"/>
      <c r="E89" s="569"/>
      <c r="F89" s="536">
        <f>D39</f>
        <v>0</v>
      </c>
      <c r="G89" s="536">
        <f>F39</f>
        <v>0</v>
      </c>
      <c r="I89" s="542"/>
      <c r="K89" s="435" t="s">
        <v>408</v>
      </c>
    </row>
    <row r="90" spans="2:11" ht="20.25" customHeight="1">
      <c r="B90" s="452">
        <v>1</v>
      </c>
      <c r="C90" s="567" t="s">
        <v>414</v>
      </c>
      <c r="D90" s="567"/>
      <c r="E90" s="567"/>
      <c r="F90" s="450"/>
      <c r="G90" s="452"/>
      <c r="I90" s="542"/>
      <c r="K90" s="435" t="s">
        <v>136</v>
      </c>
    </row>
    <row r="91" spans="2:11" ht="20.25" customHeight="1">
      <c r="B91" s="452">
        <v>2</v>
      </c>
      <c r="C91" s="567" t="s">
        <v>418</v>
      </c>
      <c r="D91" s="567"/>
      <c r="E91" s="567"/>
      <c r="F91" s="452"/>
      <c r="G91" s="452"/>
      <c r="I91" s="542"/>
    </row>
    <row r="92" spans="2:11" ht="20.25" customHeight="1">
      <c r="B92" s="452">
        <v>3</v>
      </c>
      <c r="C92" s="567" t="s">
        <v>416</v>
      </c>
      <c r="D92" s="567"/>
      <c r="E92" s="567"/>
      <c r="F92" s="452"/>
      <c r="G92" s="452"/>
      <c r="I92" s="542"/>
      <c r="K92" s="435" t="s">
        <v>411</v>
      </c>
    </row>
    <row r="93" spans="2:11" ht="20.25" customHeight="1">
      <c r="B93" s="452">
        <v>4</v>
      </c>
      <c r="C93" s="567" t="s">
        <v>415</v>
      </c>
      <c r="D93" s="567"/>
      <c r="E93" s="567"/>
      <c r="F93" s="452"/>
      <c r="G93" s="452"/>
      <c r="I93" s="542"/>
      <c r="K93" s="435" t="s">
        <v>412</v>
      </c>
    </row>
    <row r="94" spans="2:11" ht="20.25" customHeight="1">
      <c r="B94" s="452">
        <v>5</v>
      </c>
      <c r="C94" s="567" t="s">
        <v>417</v>
      </c>
      <c r="D94" s="567"/>
      <c r="E94" s="567"/>
      <c r="F94" s="452"/>
      <c r="G94" s="452"/>
      <c r="I94" s="542"/>
      <c r="K94" s="435" t="s">
        <v>413</v>
      </c>
    </row>
    <row r="95" spans="2:11" ht="20.25" customHeight="1">
      <c r="B95" s="452">
        <v>6</v>
      </c>
      <c r="C95" s="567" t="s">
        <v>581</v>
      </c>
      <c r="D95" s="567"/>
      <c r="E95" s="567"/>
      <c r="F95" s="550"/>
      <c r="G95" s="550"/>
      <c r="I95" s="542"/>
      <c r="K95" s="435" t="s">
        <v>136</v>
      </c>
    </row>
    <row r="96" spans="2:11" ht="20.25" customHeight="1">
      <c r="I96" s="542"/>
    </row>
    <row r="97" spans="2:11" s="143" customFormat="1" ht="20.25" customHeight="1">
      <c r="B97" s="752" t="s">
        <v>113</v>
      </c>
      <c r="C97" s="752"/>
      <c r="D97" s="752"/>
      <c r="E97" s="752"/>
      <c r="F97" s="752"/>
      <c r="G97" s="752"/>
      <c r="I97" s="542"/>
      <c r="K97" s="484"/>
    </row>
    <row r="98" spans="2:11" ht="20.25" customHeight="1">
      <c r="B98" s="536" t="s">
        <v>390</v>
      </c>
      <c r="C98" s="569" t="s">
        <v>180</v>
      </c>
      <c r="D98" s="569"/>
      <c r="E98" s="569"/>
      <c r="F98" s="569" t="s">
        <v>295</v>
      </c>
      <c r="G98" s="569"/>
      <c r="I98" s="542"/>
    </row>
    <row r="99" spans="2:11" ht="20.25" customHeight="1">
      <c r="B99" s="452">
        <v>1</v>
      </c>
      <c r="C99" s="567" t="s">
        <v>426</v>
      </c>
      <c r="D99" s="567"/>
      <c r="E99" s="567"/>
      <c r="F99" s="570"/>
      <c r="G99" s="570"/>
      <c r="I99" s="542"/>
      <c r="K99" s="435" t="s">
        <v>306</v>
      </c>
    </row>
    <row r="100" spans="2:11" ht="20.25" customHeight="1">
      <c r="B100" s="452">
        <v>2</v>
      </c>
      <c r="C100" s="567" t="s">
        <v>425</v>
      </c>
      <c r="D100" s="567"/>
      <c r="E100" s="567"/>
      <c r="F100" s="570"/>
      <c r="G100" s="570"/>
      <c r="I100" s="542"/>
      <c r="K100" s="435" t="s">
        <v>305</v>
      </c>
    </row>
    <row r="101" spans="2:11" ht="20.25" customHeight="1">
      <c r="B101" s="452">
        <v>3</v>
      </c>
      <c r="C101" s="567" t="s">
        <v>427</v>
      </c>
      <c r="D101" s="567" t="s">
        <v>420</v>
      </c>
      <c r="E101" s="567"/>
      <c r="F101" s="556"/>
      <c r="G101" s="556"/>
      <c r="I101" s="542"/>
      <c r="K101" s="435" t="s">
        <v>136</v>
      </c>
    </row>
    <row r="102" spans="2:11" ht="20.25" customHeight="1">
      <c r="B102" s="452">
        <v>4</v>
      </c>
      <c r="C102" s="567" t="s">
        <v>435</v>
      </c>
      <c r="D102" s="567"/>
      <c r="E102" s="567"/>
      <c r="F102" s="570"/>
      <c r="G102" s="570"/>
      <c r="I102" s="542"/>
    </row>
    <row r="103" spans="2:11" ht="20.25" customHeight="1">
      <c r="B103" s="452">
        <v>5</v>
      </c>
      <c r="C103" s="567" t="s">
        <v>428</v>
      </c>
      <c r="D103" s="567"/>
      <c r="E103" s="567"/>
      <c r="F103" s="570"/>
      <c r="G103" s="570"/>
      <c r="I103" s="542"/>
    </row>
    <row r="104" spans="2:11" ht="20.25" customHeight="1">
      <c r="B104" s="452">
        <v>6</v>
      </c>
      <c r="C104" s="567" t="s">
        <v>581</v>
      </c>
      <c r="D104" s="567"/>
      <c r="E104" s="567"/>
      <c r="F104" s="570"/>
      <c r="G104" s="570"/>
      <c r="I104" s="542"/>
    </row>
    <row r="105" spans="2:11" ht="20.25" customHeight="1">
      <c r="I105" s="542"/>
    </row>
    <row r="106" spans="2:11" s="143" customFormat="1" ht="20.25" customHeight="1">
      <c r="B106" s="752" t="s">
        <v>150</v>
      </c>
      <c r="C106" s="752"/>
      <c r="D106" s="752"/>
      <c r="E106" s="752"/>
      <c r="F106" s="752"/>
      <c r="G106" s="752"/>
      <c r="I106" s="542"/>
      <c r="K106" s="484"/>
    </row>
    <row r="107" spans="2:11" ht="20.25" customHeight="1">
      <c r="B107" s="536" t="s">
        <v>390</v>
      </c>
      <c r="C107" s="569" t="s">
        <v>180</v>
      </c>
      <c r="D107" s="569"/>
      <c r="E107" s="569"/>
      <c r="F107" s="569" t="s">
        <v>295</v>
      </c>
      <c r="G107" s="569"/>
      <c r="I107" s="542"/>
    </row>
    <row r="108" spans="2:11" ht="20.25" customHeight="1">
      <c r="B108" s="452">
        <v>1</v>
      </c>
      <c r="C108" s="567" t="s">
        <v>434</v>
      </c>
      <c r="D108" s="567"/>
      <c r="E108" s="567"/>
      <c r="F108" s="570"/>
      <c r="G108" s="570"/>
      <c r="I108" s="542"/>
    </row>
    <row r="109" spans="2:11" ht="20.25" customHeight="1">
      <c r="B109" s="452">
        <v>2</v>
      </c>
      <c r="C109" s="567" t="s">
        <v>431</v>
      </c>
      <c r="D109" s="567"/>
      <c r="E109" s="567"/>
      <c r="F109" s="570"/>
      <c r="G109" s="570"/>
      <c r="I109" s="542"/>
    </row>
    <row r="110" spans="2:11" ht="20.25" customHeight="1">
      <c r="B110" s="452">
        <v>3</v>
      </c>
      <c r="C110" s="567" t="s">
        <v>429</v>
      </c>
      <c r="D110" s="567"/>
      <c r="E110" s="567"/>
      <c r="F110" s="570"/>
      <c r="G110" s="570"/>
      <c r="I110" s="542"/>
    </row>
    <row r="111" spans="2:11" ht="20.25" customHeight="1">
      <c r="B111" s="452">
        <v>4</v>
      </c>
      <c r="C111" s="567" t="s">
        <v>433</v>
      </c>
      <c r="D111" s="567"/>
      <c r="E111" s="567"/>
      <c r="F111" s="556"/>
      <c r="G111" s="556"/>
      <c r="I111" s="542"/>
    </row>
    <row r="112" spans="2:11" ht="20.25" customHeight="1">
      <c r="B112" s="452">
        <v>5</v>
      </c>
      <c r="C112" s="567" t="s">
        <v>430</v>
      </c>
      <c r="D112" s="567"/>
      <c r="E112" s="567"/>
      <c r="F112" s="556"/>
      <c r="G112" s="556"/>
      <c r="I112" s="542"/>
    </row>
    <row r="113" spans="2:11" ht="20.25" customHeight="1">
      <c r="B113" s="449">
        <v>6</v>
      </c>
      <c r="C113" s="565" t="s">
        <v>432</v>
      </c>
      <c r="D113" s="565"/>
      <c r="E113" s="565"/>
      <c r="F113" s="568">
        <f>(F110*F111)+F112</f>
        <v>0</v>
      </c>
      <c r="G113" s="568"/>
      <c r="I113" s="542"/>
    </row>
    <row r="114" spans="2:11" ht="20.25" customHeight="1">
      <c r="B114" s="452">
        <v>7</v>
      </c>
      <c r="C114" s="567" t="s">
        <v>581</v>
      </c>
      <c r="D114" s="567"/>
      <c r="E114" s="567"/>
      <c r="F114" s="556"/>
      <c r="G114" s="556"/>
      <c r="I114" s="542"/>
    </row>
    <row r="115" spans="2:11" ht="20.25" customHeight="1">
      <c r="I115" s="542"/>
    </row>
    <row r="116" spans="2:11" s="143" customFormat="1" ht="20.25" customHeight="1">
      <c r="B116" s="752" t="s">
        <v>147</v>
      </c>
      <c r="C116" s="752" t="s">
        <v>147</v>
      </c>
      <c r="D116" s="752"/>
      <c r="E116" s="752"/>
      <c r="F116" s="752"/>
      <c r="G116" s="752"/>
      <c r="I116" s="542"/>
      <c r="K116" s="484"/>
    </row>
    <row r="117" spans="2:11" ht="20.25" customHeight="1">
      <c r="B117" s="536" t="s">
        <v>390</v>
      </c>
      <c r="C117" s="547" t="s">
        <v>140</v>
      </c>
      <c r="D117" s="547"/>
      <c r="E117" s="533" t="s">
        <v>148</v>
      </c>
      <c r="F117" s="533" t="s">
        <v>21</v>
      </c>
      <c r="G117" s="533" t="s">
        <v>264</v>
      </c>
      <c r="I117" s="542"/>
      <c r="K117" s="435" t="s">
        <v>306</v>
      </c>
    </row>
    <row r="118" spans="2:11" ht="20.25" customHeight="1">
      <c r="B118" s="452">
        <v>1</v>
      </c>
      <c r="C118" s="565" t="s">
        <v>149</v>
      </c>
      <c r="D118" s="565"/>
      <c r="E118" s="452"/>
      <c r="F118" s="451"/>
      <c r="G118" s="451"/>
      <c r="I118" s="542"/>
      <c r="K118" s="435" t="s">
        <v>305</v>
      </c>
    </row>
    <row r="119" spans="2:11" ht="20.25" customHeight="1">
      <c r="B119" s="452">
        <v>2</v>
      </c>
      <c r="C119" s="565" t="s">
        <v>421</v>
      </c>
      <c r="D119" s="565"/>
      <c r="E119" s="452"/>
      <c r="F119" s="451"/>
      <c r="G119" s="451"/>
      <c r="I119" s="542"/>
      <c r="K119" s="435" t="s">
        <v>136</v>
      </c>
    </row>
    <row r="120" spans="2:11" ht="20.25" customHeight="1">
      <c r="B120" s="452">
        <v>3</v>
      </c>
      <c r="C120" s="565" t="s">
        <v>151</v>
      </c>
      <c r="D120" s="565"/>
      <c r="E120" s="452"/>
      <c r="F120" s="451"/>
      <c r="G120" s="451"/>
      <c r="I120" s="542"/>
    </row>
    <row r="121" spans="2:11" ht="20.25" customHeight="1">
      <c r="B121" s="452">
        <v>4</v>
      </c>
      <c r="C121" s="565" t="s">
        <v>881</v>
      </c>
      <c r="D121" s="565"/>
      <c r="E121" s="452"/>
      <c r="F121" s="451"/>
      <c r="G121" s="451"/>
      <c r="I121" s="542"/>
      <c r="K121" s="435" t="s">
        <v>343</v>
      </c>
    </row>
    <row r="122" spans="2:11" ht="20.25" customHeight="1">
      <c r="B122" s="452">
        <v>5</v>
      </c>
      <c r="C122" s="565" t="s">
        <v>422</v>
      </c>
      <c r="D122" s="565"/>
      <c r="E122" s="452"/>
      <c r="F122" s="451"/>
      <c r="G122" s="451"/>
      <c r="I122" s="542"/>
      <c r="K122" s="435" t="s">
        <v>419</v>
      </c>
    </row>
    <row r="123" spans="2:11" ht="20.25" customHeight="1">
      <c r="I123" s="542"/>
      <c r="K123" s="435" t="s">
        <v>342</v>
      </c>
    </row>
    <row r="124" spans="2:11" s="143" customFormat="1" ht="20.25" customHeight="1">
      <c r="B124" s="752" t="s">
        <v>588</v>
      </c>
      <c r="C124" s="752" t="s">
        <v>380</v>
      </c>
      <c r="D124" s="752"/>
      <c r="E124" s="752"/>
      <c r="F124" s="752"/>
      <c r="G124" s="752"/>
      <c r="I124" s="542"/>
      <c r="K124" s="484"/>
    </row>
    <row r="125" spans="2:11" ht="20.25" customHeight="1">
      <c r="B125" s="536" t="s">
        <v>390</v>
      </c>
      <c r="C125" s="558" t="s">
        <v>379</v>
      </c>
      <c r="D125" s="558"/>
      <c r="E125" s="533" t="s">
        <v>148</v>
      </c>
      <c r="F125" s="533" t="s">
        <v>21</v>
      </c>
      <c r="G125" s="533" t="s">
        <v>264</v>
      </c>
      <c r="I125" s="542"/>
    </row>
    <row r="126" spans="2:11" s="143" customFormat="1" ht="20.25" customHeight="1">
      <c r="B126" s="452">
        <v>1</v>
      </c>
      <c r="C126" s="565" t="s">
        <v>879</v>
      </c>
      <c r="D126" s="565"/>
      <c r="E126" s="452"/>
      <c r="F126" s="451"/>
      <c r="G126" s="451"/>
      <c r="I126" s="542"/>
      <c r="K126" s="435"/>
    </row>
    <row r="127" spans="2:11" ht="20.25" customHeight="1">
      <c r="B127" s="452">
        <v>2</v>
      </c>
      <c r="C127" s="565" t="s">
        <v>423</v>
      </c>
      <c r="D127" s="565"/>
      <c r="E127" s="452"/>
      <c r="F127" s="451"/>
      <c r="G127" s="451"/>
      <c r="I127" s="542"/>
    </row>
    <row r="128" spans="2:11" ht="20.25" customHeight="1">
      <c r="B128" s="452">
        <v>3</v>
      </c>
      <c r="C128" s="565" t="s">
        <v>424</v>
      </c>
      <c r="D128" s="565"/>
      <c r="E128" s="452"/>
      <c r="F128" s="451"/>
      <c r="G128" s="451"/>
      <c r="I128" s="542"/>
    </row>
    <row r="129" spans="2:11" ht="20.25" customHeight="1">
      <c r="B129" s="452">
        <v>4</v>
      </c>
      <c r="C129" s="565" t="s">
        <v>878</v>
      </c>
      <c r="D129" s="565"/>
      <c r="E129" s="452"/>
      <c r="F129" s="451"/>
      <c r="G129" s="451"/>
      <c r="I129" s="542"/>
    </row>
    <row r="130" spans="2:11" ht="20.25" customHeight="1">
      <c r="B130" s="452">
        <v>5</v>
      </c>
      <c r="C130" s="565" t="s">
        <v>880</v>
      </c>
      <c r="D130" s="565"/>
      <c r="E130" s="452"/>
      <c r="F130" s="451"/>
      <c r="G130" s="451"/>
      <c r="I130" s="542"/>
    </row>
    <row r="131" spans="2:11" ht="20.25" customHeight="1">
      <c r="I131" s="542"/>
    </row>
    <row r="132" spans="2:11" s="143" customFormat="1" ht="20.25" customHeight="1">
      <c r="B132" s="752" t="s">
        <v>502</v>
      </c>
      <c r="C132" s="752" t="s">
        <v>337</v>
      </c>
      <c r="D132" s="752"/>
      <c r="E132" s="752"/>
      <c r="F132" s="752"/>
      <c r="G132" s="752"/>
      <c r="I132" s="542"/>
      <c r="K132" s="484"/>
    </row>
    <row r="133" spans="2:11" ht="20.100000000000001" customHeight="1">
      <c r="B133" s="536" t="s">
        <v>390</v>
      </c>
      <c r="C133" s="566" t="s">
        <v>180</v>
      </c>
      <c r="D133" s="566"/>
      <c r="E133" s="566"/>
      <c r="F133" s="566"/>
      <c r="G133" s="533" t="s">
        <v>297</v>
      </c>
      <c r="I133" s="542"/>
    </row>
    <row r="134" spans="2:11" s="143" customFormat="1" ht="20.100000000000001" customHeight="1">
      <c r="B134" s="452">
        <v>1</v>
      </c>
      <c r="C134" s="546" t="s">
        <v>438</v>
      </c>
      <c r="D134" s="546"/>
      <c r="E134" s="546"/>
      <c r="F134" s="546"/>
      <c r="G134" s="464"/>
      <c r="I134" s="542"/>
      <c r="K134" s="435" t="s">
        <v>306</v>
      </c>
    </row>
    <row r="135" spans="2:11" ht="20.100000000000001" customHeight="1">
      <c r="B135" s="452">
        <v>2</v>
      </c>
      <c r="C135" s="546" t="s">
        <v>439</v>
      </c>
      <c r="D135" s="546"/>
      <c r="E135" s="546"/>
      <c r="F135" s="546"/>
      <c r="G135" s="464"/>
      <c r="I135" s="542"/>
      <c r="K135" s="435" t="s">
        <v>305</v>
      </c>
    </row>
    <row r="136" spans="2:11" ht="20.100000000000001" customHeight="1">
      <c r="B136" s="452">
        <v>3</v>
      </c>
      <c r="C136" s="546" t="s">
        <v>437</v>
      </c>
      <c r="D136" s="546"/>
      <c r="E136" s="546"/>
      <c r="F136" s="546"/>
      <c r="G136" s="464"/>
      <c r="I136" s="542"/>
      <c r="K136" s="435" t="s">
        <v>340</v>
      </c>
    </row>
    <row r="137" spans="2:11" ht="20.100000000000001" customHeight="1">
      <c r="B137" s="452">
        <v>4</v>
      </c>
      <c r="C137" s="546" t="s">
        <v>440</v>
      </c>
      <c r="D137" s="546"/>
      <c r="E137" s="546"/>
      <c r="F137" s="546"/>
      <c r="G137" s="464"/>
      <c r="I137" s="542"/>
    </row>
    <row r="138" spans="2:11" ht="20.100000000000001" customHeight="1">
      <c r="B138" s="452">
        <v>5</v>
      </c>
      <c r="C138" s="546" t="s">
        <v>441</v>
      </c>
      <c r="D138" s="546"/>
      <c r="E138" s="546"/>
      <c r="F138" s="546"/>
      <c r="G138" s="464"/>
      <c r="I138" s="542"/>
    </row>
    <row r="139" spans="2:11" ht="20.100000000000001" customHeight="1">
      <c r="B139" s="452">
        <v>6</v>
      </c>
      <c r="C139" s="546" t="s">
        <v>442</v>
      </c>
      <c r="D139" s="546"/>
      <c r="E139" s="546"/>
      <c r="F139" s="546"/>
      <c r="G139" s="464"/>
      <c r="I139" s="542"/>
    </row>
    <row r="140" spans="2:11" ht="20.100000000000001" customHeight="1">
      <c r="B140" s="452">
        <v>7</v>
      </c>
      <c r="C140" s="546" t="s">
        <v>436</v>
      </c>
      <c r="D140" s="546"/>
      <c r="E140" s="546"/>
      <c r="F140" s="546"/>
      <c r="G140" s="464"/>
      <c r="I140" s="542"/>
    </row>
    <row r="141" spans="2:11" ht="20.100000000000001" customHeight="1">
      <c r="B141" s="452">
        <v>8</v>
      </c>
      <c r="C141" s="559" t="s">
        <v>882</v>
      </c>
      <c r="D141" s="559"/>
      <c r="E141" s="559"/>
      <c r="F141" s="559"/>
      <c r="G141" s="464"/>
      <c r="I141" s="542"/>
    </row>
    <row r="142" spans="2:11" ht="33.6" customHeight="1">
      <c r="B142" s="452">
        <v>9</v>
      </c>
      <c r="C142" s="559" t="s">
        <v>884</v>
      </c>
      <c r="D142" s="559"/>
      <c r="E142" s="559"/>
      <c r="F142" s="559"/>
      <c r="G142" s="464"/>
      <c r="I142" s="542"/>
    </row>
    <row r="143" spans="2:11" ht="27" customHeight="1">
      <c r="B143" s="452">
        <v>10</v>
      </c>
      <c r="C143" s="559" t="s">
        <v>883</v>
      </c>
      <c r="D143" s="559"/>
      <c r="E143" s="559"/>
      <c r="F143" s="559"/>
      <c r="G143" s="464"/>
      <c r="I143" s="542"/>
    </row>
    <row r="144" spans="2:11" ht="20.100000000000001" customHeight="1">
      <c r="I144" s="542"/>
    </row>
    <row r="145" spans="2:11" s="143" customFormat="1" ht="20.25" customHeight="1">
      <c r="B145" s="752" t="s">
        <v>505</v>
      </c>
      <c r="C145" s="752"/>
      <c r="D145" s="752"/>
      <c r="E145" s="752"/>
      <c r="F145" s="752"/>
      <c r="G145" s="752"/>
      <c r="I145" s="542"/>
      <c r="K145" s="484"/>
    </row>
    <row r="146" spans="2:11" ht="20.25" customHeight="1">
      <c r="B146" s="536" t="s">
        <v>390</v>
      </c>
      <c r="C146" s="547" t="s">
        <v>154</v>
      </c>
      <c r="D146" s="547"/>
      <c r="E146" s="533">
        <f>D39</f>
        <v>0</v>
      </c>
      <c r="F146" s="533">
        <f>F39</f>
        <v>0</v>
      </c>
      <c r="G146" s="533" t="s">
        <v>14</v>
      </c>
      <c r="I146" s="542"/>
    </row>
    <row r="147" spans="2:11" s="143" customFormat="1" ht="20.25" customHeight="1">
      <c r="B147" s="452">
        <v>1</v>
      </c>
      <c r="C147" s="564" t="s">
        <v>506</v>
      </c>
      <c r="D147" s="564"/>
      <c r="E147" s="451"/>
      <c r="F147" s="451"/>
      <c r="G147" s="465">
        <f t="shared" ref="G147:G152" si="0">SUM(E147:F147)</f>
        <v>0</v>
      </c>
      <c r="I147" s="542"/>
      <c r="K147" s="435"/>
    </row>
    <row r="148" spans="2:11" ht="20.25" customHeight="1">
      <c r="B148" s="452">
        <v>2</v>
      </c>
      <c r="C148" s="549" t="s">
        <v>499</v>
      </c>
      <c r="D148" s="549"/>
      <c r="E148" s="451"/>
      <c r="F148" s="451"/>
      <c r="G148" s="465">
        <f t="shared" si="0"/>
        <v>0</v>
      </c>
      <c r="I148" s="542"/>
    </row>
    <row r="149" spans="2:11" ht="20.25" customHeight="1">
      <c r="B149" s="452">
        <v>3</v>
      </c>
      <c r="C149" s="564" t="s">
        <v>507</v>
      </c>
      <c r="D149" s="564"/>
      <c r="E149" s="451"/>
      <c r="F149" s="451"/>
      <c r="G149" s="465">
        <f t="shared" si="0"/>
        <v>0</v>
      </c>
      <c r="I149" s="542"/>
    </row>
    <row r="150" spans="2:11" ht="20.25" customHeight="1">
      <c r="B150" s="452">
        <v>4</v>
      </c>
      <c r="C150" s="564" t="s">
        <v>43</v>
      </c>
      <c r="D150" s="564"/>
      <c r="E150" s="451"/>
      <c r="F150" s="451"/>
      <c r="G150" s="465">
        <f t="shared" si="0"/>
        <v>0</v>
      </c>
      <c r="I150" s="542"/>
    </row>
    <row r="151" spans="2:11" ht="20.25" customHeight="1">
      <c r="B151" s="452">
        <v>5</v>
      </c>
      <c r="C151" s="564" t="s">
        <v>44</v>
      </c>
      <c r="D151" s="564"/>
      <c r="E151" s="451"/>
      <c r="F151" s="451"/>
      <c r="G151" s="465">
        <f t="shared" si="0"/>
        <v>0</v>
      </c>
      <c r="I151" s="542"/>
    </row>
    <row r="152" spans="2:11" ht="20.25" customHeight="1">
      <c r="B152" s="452"/>
      <c r="C152" s="564" t="s">
        <v>153</v>
      </c>
      <c r="D152" s="564"/>
      <c r="E152" s="465">
        <f>SUM(E147:E151)</f>
        <v>0</v>
      </c>
      <c r="F152" s="465">
        <f>SUM(F147:F151)</f>
        <v>0</v>
      </c>
      <c r="G152" s="465">
        <f t="shared" si="0"/>
        <v>0</v>
      </c>
      <c r="I152" s="542"/>
    </row>
    <row r="153" spans="2:11" s="459" customFormat="1" ht="20.25" customHeight="1">
      <c r="B153" s="466" t="s">
        <v>358</v>
      </c>
      <c r="D153" s="467"/>
      <c r="E153" s="468"/>
      <c r="F153" s="468"/>
      <c r="G153" s="468"/>
      <c r="I153" s="542"/>
      <c r="K153" s="435"/>
    </row>
    <row r="154" spans="2:11" ht="20.25" customHeight="1">
      <c r="I154" s="542"/>
    </row>
    <row r="155" spans="2:11" s="143" customFormat="1" ht="20.25" customHeight="1">
      <c r="B155" s="752" t="s">
        <v>446</v>
      </c>
      <c r="C155" s="752" t="s">
        <v>59</v>
      </c>
      <c r="D155" s="752"/>
      <c r="E155" s="752"/>
      <c r="F155" s="752"/>
      <c r="G155" s="752"/>
      <c r="I155" s="542"/>
      <c r="K155" s="484"/>
    </row>
    <row r="156" spans="2:11" ht="20.25" customHeight="1">
      <c r="B156" s="536" t="s">
        <v>390</v>
      </c>
      <c r="C156" s="547" t="s">
        <v>6</v>
      </c>
      <c r="D156" s="547"/>
      <c r="E156" s="533" t="s">
        <v>41</v>
      </c>
      <c r="F156" s="533" t="s">
        <v>42</v>
      </c>
      <c r="G156" s="533" t="s">
        <v>152</v>
      </c>
      <c r="I156" s="542"/>
    </row>
    <row r="157" spans="2:11" s="143" customFormat="1" ht="20.25" customHeight="1">
      <c r="B157" s="747" t="s">
        <v>45</v>
      </c>
      <c r="C157" s="747"/>
      <c r="D157" s="747"/>
      <c r="E157" s="747"/>
      <c r="F157" s="747"/>
      <c r="G157" s="747"/>
      <c r="I157" s="542"/>
      <c r="K157" s="435"/>
    </row>
    <row r="158" spans="2:11" ht="20.25" customHeight="1">
      <c r="B158" s="448">
        <v>1</v>
      </c>
      <c r="C158" s="561" t="s">
        <v>447</v>
      </c>
      <c r="D158" s="561"/>
      <c r="E158" s="469"/>
      <c r="F158" s="469">
        <f t="shared" ref="F158:F163" si="1">E158*12</f>
        <v>0</v>
      </c>
      <c r="G158" s="460"/>
      <c r="I158" s="542"/>
    </row>
    <row r="159" spans="2:11" ht="20.25" customHeight="1">
      <c r="B159" s="448">
        <v>2</v>
      </c>
      <c r="C159" s="561" t="s">
        <v>448</v>
      </c>
      <c r="D159" s="561"/>
      <c r="E159" s="469"/>
      <c r="F159" s="469">
        <f t="shared" si="1"/>
        <v>0</v>
      </c>
      <c r="G159" s="460"/>
      <c r="I159" s="542"/>
    </row>
    <row r="160" spans="2:11" ht="20.25" customHeight="1">
      <c r="B160" s="448">
        <v>3</v>
      </c>
      <c r="C160" s="561" t="s">
        <v>267</v>
      </c>
      <c r="D160" s="561"/>
      <c r="E160" s="469"/>
      <c r="F160" s="469">
        <f t="shared" si="1"/>
        <v>0</v>
      </c>
      <c r="G160" s="460"/>
      <c r="I160" s="542"/>
    </row>
    <row r="161" spans="2:9" ht="20.25" customHeight="1">
      <c r="B161" s="448">
        <v>4</v>
      </c>
      <c r="C161" s="561" t="s">
        <v>46</v>
      </c>
      <c r="D161" s="561"/>
      <c r="E161" s="469"/>
      <c r="F161" s="469">
        <f t="shared" si="1"/>
        <v>0</v>
      </c>
      <c r="G161" s="460"/>
      <c r="I161" s="542"/>
    </row>
    <row r="162" spans="2:9" ht="20.25" customHeight="1">
      <c r="B162" s="448">
        <v>5</v>
      </c>
      <c r="C162" s="561" t="s">
        <v>268</v>
      </c>
      <c r="D162" s="561"/>
      <c r="E162" s="469"/>
      <c r="F162" s="469">
        <f t="shared" si="1"/>
        <v>0</v>
      </c>
      <c r="G162" s="460"/>
      <c r="I162" s="542"/>
    </row>
    <row r="163" spans="2:9" ht="20.25" customHeight="1">
      <c r="B163" s="448">
        <v>6</v>
      </c>
      <c r="C163" s="561" t="s">
        <v>209</v>
      </c>
      <c r="D163" s="561"/>
      <c r="E163" s="469"/>
      <c r="F163" s="469">
        <f t="shared" si="1"/>
        <v>0</v>
      </c>
      <c r="G163" s="460"/>
      <c r="I163" s="542"/>
    </row>
    <row r="164" spans="2:9" ht="20.25" customHeight="1">
      <c r="B164" s="448"/>
      <c r="C164" s="560" t="s">
        <v>347</v>
      </c>
      <c r="D164" s="560"/>
      <c r="E164" s="470">
        <f>SUM(E158:E163)</f>
        <v>0</v>
      </c>
      <c r="F164" s="470">
        <f>SUM(F158:F163)</f>
        <v>0</v>
      </c>
      <c r="G164" s="471" t="e">
        <f>F164/$G$152</f>
        <v>#DIV/0!</v>
      </c>
      <c r="I164" s="542"/>
    </row>
    <row r="165" spans="2:9" ht="20.25" customHeight="1">
      <c r="B165" s="747" t="s">
        <v>48</v>
      </c>
      <c r="C165" s="747"/>
      <c r="D165" s="747"/>
      <c r="E165" s="747"/>
      <c r="F165" s="747"/>
      <c r="G165" s="747"/>
      <c r="I165" s="542"/>
    </row>
    <row r="166" spans="2:9" ht="20.25" customHeight="1">
      <c r="B166" s="448">
        <v>1</v>
      </c>
      <c r="C166" s="561" t="s">
        <v>198</v>
      </c>
      <c r="D166" s="561"/>
      <c r="E166" s="469"/>
      <c r="F166" s="469">
        <f t="shared" ref="F166:F170" si="2">E166*12</f>
        <v>0</v>
      </c>
      <c r="G166" s="460"/>
      <c r="I166" s="542"/>
    </row>
    <row r="167" spans="2:9" ht="20.25" customHeight="1">
      <c r="B167" s="448">
        <v>2</v>
      </c>
      <c r="C167" s="561" t="s">
        <v>259</v>
      </c>
      <c r="D167" s="561"/>
      <c r="E167" s="469"/>
      <c r="F167" s="469">
        <f t="shared" si="2"/>
        <v>0</v>
      </c>
      <c r="G167" s="460"/>
      <c r="I167" s="542"/>
    </row>
    <row r="168" spans="2:9" ht="20.25" customHeight="1">
      <c r="B168" s="448">
        <v>3</v>
      </c>
      <c r="C168" s="561" t="s">
        <v>47</v>
      </c>
      <c r="D168" s="561"/>
      <c r="E168" s="469"/>
      <c r="F168" s="469">
        <f t="shared" si="2"/>
        <v>0</v>
      </c>
      <c r="G168" s="460"/>
      <c r="I168" s="542"/>
    </row>
    <row r="169" spans="2:9" ht="20.25" customHeight="1">
      <c r="B169" s="448">
        <v>4</v>
      </c>
      <c r="C169" s="561" t="s">
        <v>599</v>
      </c>
      <c r="D169" s="561"/>
      <c r="E169" s="469"/>
      <c r="F169" s="469">
        <f t="shared" si="2"/>
        <v>0</v>
      </c>
      <c r="G169" s="460"/>
      <c r="I169" s="542"/>
    </row>
    <row r="170" spans="2:9" ht="20.25" customHeight="1">
      <c r="B170" s="448">
        <v>5</v>
      </c>
      <c r="C170" s="561" t="s">
        <v>155</v>
      </c>
      <c r="D170" s="561"/>
      <c r="E170" s="469"/>
      <c r="F170" s="469">
        <f t="shared" si="2"/>
        <v>0</v>
      </c>
      <c r="G170" s="460"/>
      <c r="I170" s="542"/>
    </row>
    <row r="171" spans="2:9" ht="20.25" customHeight="1">
      <c r="B171" s="448"/>
      <c r="C171" s="560" t="s">
        <v>48</v>
      </c>
      <c r="D171" s="560"/>
      <c r="E171" s="470">
        <f>SUM(E166:E170)</f>
        <v>0</v>
      </c>
      <c r="F171" s="470">
        <f>SUM(F166:F170)</f>
        <v>0</v>
      </c>
      <c r="G171" s="471" t="e">
        <f>F171/$G$152</f>
        <v>#DIV/0!</v>
      </c>
      <c r="I171" s="542"/>
    </row>
    <row r="172" spans="2:9" ht="20.25" customHeight="1">
      <c r="B172" s="747" t="s">
        <v>318</v>
      </c>
      <c r="C172" s="747"/>
      <c r="D172" s="747"/>
      <c r="E172" s="747"/>
      <c r="F172" s="747"/>
      <c r="G172" s="747"/>
      <c r="I172" s="542"/>
    </row>
    <row r="173" spans="2:9" ht="20.25" customHeight="1">
      <c r="B173" s="448">
        <v>1</v>
      </c>
      <c r="C173" s="561" t="s">
        <v>103</v>
      </c>
      <c r="D173" s="561"/>
      <c r="E173" s="469"/>
      <c r="F173" s="469">
        <f>E173*12</f>
        <v>0</v>
      </c>
      <c r="G173" s="460"/>
      <c r="I173" s="542"/>
    </row>
    <row r="174" spans="2:9" ht="20.25" customHeight="1">
      <c r="B174" s="448">
        <v>2</v>
      </c>
      <c r="C174" s="561" t="s">
        <v>49</v>
      </c>
      <c r="D174" s="561"/>
      <c r="E174" s="469"/>
      <c r="F174" s="469">
        <f>E174*12</f>
        <v>0</v>
      </c>
      <c r="G174" s="460"/>
      <c r="I174" s="542"/>
    </row>
    <row r="175" spans="2:9" ht="20.25" customHeight="1">
      <c r="B175" s="448"/>
      <c r="C175" s="560" t="s">
        <v>318</v>
      </c>
      <c r="D175" s="560"/>
      <c r="E175" s="470">
        <f>SUM(E173:E174)</f>
        <v>0</v>
      </c>
      <c r="F175" s="470">
        <f>SUM(F173:F174)</f>
        <v>0</v>
      </c>
      <c r="G175" s="471" t="e">
        <f>F175/$G$152</f>
        <v>#DIV/0!</v>
      </c>
      <c r="I175" s="542"/>
    </row>
    <row r="176" spans="2:9" ht="20.25" customHeight="1">
      <c r="B176" s="747" t="s">
        <v>454</v>
      </c>
      <c r="C176" s="747"/>
      <c r="D176" s="747"/>
      <c r="E176" s="747"/>
      <c r="F176" s="747"/>
      <c r="G176" s="747"/>
      <c r="I176" s="542"/>
    </row>
    <row r="177" spans="2:11" ht="20.25" customHeight="1">
      <c r="B177" s="448">
        <v>1</v>
      </c>
      <c r="C177" s="561" t="s">
        <v>266</v>
      </c>
      <c r="D177" s="561"/>
      <c r="E177" s="469">
        <f>F177/12</f>
        <v>0</v>
      </c>
      <c r="F177" s="469"/>
      <c r="G177" s="460"/>
      <c r="I177" s="542"/>
    </row>
    <row r="178" spans="2:11" ht="20.25" customHeight="1">
      <c r="B178" s="448">
        <v>2</v>
      </c>
      <c r="C178" s="561" t="s">
        <v>384</v>
      </c>
      <c r="D178" s="561"/>
      <c r="E178" s="469">
        <f>F178/12</f>
        <v>0</v>
      </c>
      <c r="F178" s="469"/>
      <c r="G178" s="460"/>
      <c r="I178" s="542"/>
    </row>
    <row r="179" spans="2:11" ht="20.25" customHeight="1">
      <c r="B179" s="448"/>
      <c r="C179" s="560" t="s">
        <v>385</v>
      </c>
      <c r="D179" s="560"/>
      <c r="E179" s="470">
        <f>SUM(E177:E178)</f>
        <v>0</v>
      </c>
      <c r="F179" s="470">
        <f>SUM(F177:F178)</f>
        <v>0</v>
      </c>
      <c r="G179" s="471" t="e">
        <f>F179/$G$152</f>
        <v>#DIV/0!</v>
      </c>
      <c r="I179" s="542"/>
    </row>
    <row r="180" spans="2:11" ht="20.25" customHeight="1">
      <c r="B180" s="747" t="s">
        <v>53</v>
      </c>
      <c r="C180" s="747"/>
      <c r="D180" s="747"/>
      <c r="E180" s="747"/>
      <c r="F180" s="747"/>
      <c r="G180" s="747"/>
      <c r="I180" s="542"/>
    </row>
    <row r="181" spans="2:11" ht="20.25" customHeight="1">
      <c r="B181" s="448">
        <v>1</v>
      </c>
      <c r="C181" s="561" t="s">
        <v>55</v>
      </c>
      <c r="D181" s="561"/>
      <c r="E181" s="469"/>
      <c r="F181" s="469">
        <f>E181*12</f>
        <v>0</v>
      </c>
      <c r="G181" s="460"/>
      <c r="I181" s="542"/>
    </row>
    <row r="182" spans="2:11" ht="20.25" customHeight="1">
      <c r="B182" s="448">
        <v>2</v>
      </c>
      <c r="C182" s="562" t="s">
        <v>54</v>
      </c>
      <c r="D182" s="562"/>
      <c r="E182" s="469"/>
      <c r="F182" s="469">
        <f>E182*12</f>
        <v>0</v>
      </c>
      <c r="G182" s="460"/>
      <c r="I182" s="542"/>
    </row>
    <row r="183" spans="2:11" ht="20.25" customHeight="1">
      <c r="B183" s="448">
        <v>3</v>
      </c>
      <c r="C183" s="562" t="s">
        <v>159</v>
      </c>
      <c r="D183" s="562"/>
      <c r="E183" s="469"/>
      <c r="F183" s="469">
        <f>E183*12</f>
        <v>0</v>
      </c>
      <c r="G183" s="460"/>
      <c r="I183" s="542"/>
    </row>
    <row r="184" spans="2:11" ht="20.25" customHeight="1">
      <c r="B184" s="448"/>
      <c r="C184" s="560" t="s">
        <v>53</v>
      </c>
      <c r="D184" s="560"/>
      <c r="E184" s="470">
        <f>SUM(E181:E183)</f>
        <v>0</v>
      </c>
      <c r="F184" s="470">
        <f>SUM(F181:F183)</f>
        <v>0</v>
      </c>
      <c r="G184" s="471" t="e">
        <f>F184/$G$152</f>
        <v>#DIV/0!</v>
      </c>
      <c r="I184" s="542"/>
    </row>
    <row r="185" spans="2:11" ht="20.25" customHeight="1">
      <c r="B185" s="551"/>
      <c r="C185" s="551"/>
      <c r="D185" s="551"/>
      <c r="E185" s="551"/>
      <c r="F185" s="551"/>
      <c r="G185" s="551"/>
      <c r="I185" s="542"/>
    </row>
    <row r="186" spans="2:11" ht="20.25" customHeight="1">
      <c r="B186" s="472"/>
      <c r="C186" s="563" t="s">
        <v>269</v>
      </c>
      <c r="D186" s="563"/>
      <c r="E186" s="473">
        <f>E164+E171+E175+E179+E184</f>
        <v>0</v>
      </c>
      <c r="F186" s="473">
        <f>F164+F171+F175+F179+F184</f>
        <v>0</v>
      </c>
      <c r="G186" s="474" t="e">
        <f>F186/$G$152</f>
        <v>#DIV/0!</v>
      </c>
      <c r="I186" s="542"/>
    </row>
    <row r="187" spans="2:11" ht="20.25" customHeight="1">
      <c r="B187" s="551"/>
      <c r="C187" s="551"/>
      <c r="D187" s="551"/>
      <c r="E187" s="551"/>
      <c r="F187" s="551"/>
      <c r="G187" s="551"/>
      <c r="I187" s="542"/>
    </row>
    <row r="188" spans="2:11" ht="20.25" customHeight="1">
      <c r="B188" s="475"/>
      <c r="C188" s="748" t="s">
        <v>60</v>
      </c>
      <c r="D188" s="748"/>
      <c r="E188" s="749">
        <f>F188/12</f>
        <v>0</v>
      </c>
      <c r="F188" s="749">
        <f>G152-F186</f>
        <v>0</v>
      </c>
      <c r="G188" s="750" t="e">
        <f>F188/$G$152</f>
        <v>#DIV/0!</v>
      </c>
      <c r="I188" s="542"/>
    </row>
    <row r="189" spans="2:11" ht="20.25" customHeight="1">
      <c r="I189" s="542"/>
    </row>
    <row r="190" spans="2:11" s="143" customFormat="1" ht="20.25" customHeight="1">
      <c r="B190" s="752" t="s">
        <v>56</v>
      </c>
      <c r="C190" s="752"/>
      <c r="D190" s="752"/>
      <c r="E190" s="752"/>
      <c r="F190" s="752"/>
      <c r="G190" s="752"/>
      <c r="I190" s="542"/>
      <c r="K190" s="484"/>
    </row>
    <row r="191" spans="2:11" ht="20.25" customHeight="1">
      <c r="B191" s="536" t="s">
        <v>390</v>
      </c>
      <c r="C191" s="547" t="s">
        <v>6</v>
      </c>
      <c r="D191" s="547"/>
      <c r="E191" s="533" t="s">
        <v>41</v>
      </c>
      <c r="F191" s="533" t="s">
        <v>42</v>
      </c>
      <c r="G191" s="533" t="s">
        <v>152</v>
      </c>
      <c r="I191" s="542"/>
    </row>
    <row r="192" spans="2:11" s="143" customFormat="1" ht="20.25" customHeight="1">
      <c r="B192" s="452">
        <v>1</v>
      </c>
      <c r="C192" s="548" t="s">
        <v>58</v>
      </c>
      <c r="D192" s="548"/>
      <c r="E192" s="476">
        <f>F192/12</f>
        <v>0</v>
      </c>
      <c r="F192" s="476"/>
      <c r="G192" s="463"/>
      <c r="I192" s="542"/>
      <c r="K192" s="435"/>
    </row>
    <row r="193" spans="2:11" ht="20.25" customHeight="1">
      <c r="B193" s="452">
        <v>2</v>
      </c>
      <c r="C193" s="548" t="s">
        <v>57</v>
      </c>
      <c r="D193" s="548"/>
      <c r="E193" s="476">
        <f>F193/12</f>
        <v>0</v>
      </c>
      <c r="F193" s="476"/>
      <c r="G193" s="463"/>
      <c r="I193" s="542"/>
    </row>
    <row r="194" spans="2:11" ht="20.25" customHeight="1">
      <c r="B194" s="452">
        <v>3</v>
      </c>
      <c r="C194" s="548" t="s">
        <v>273</v>
      </c>
      <c r="D194" s="548"/>
      <c r="E194" s="476">
        <f>F194/12</f>
        <v>0</v>
      </c>
      <c r="F194" s="476"/>
      <c r="G194" s="463"/>
      <c r="I194" s="542"/>
    </row>
    <row r="195" spans="2:11" ht="20.25" customHeight="1">
      <c r="B195" s="452">
        <v>4</v>
      </c>
      <c r="C195" s="548" t="s">
        <v>504</v>
      </c>
      <c r="D195" s="548"/>
      <c r="E195" s="476">
        <f>F195/12</f>
        <v>0</v>
      </c>
      <c r="F195" s="476"/>
      <c r="G195" s="463"/>
      <c r="I195" s="542"/>
    </row>
    <row r="196" spans="2:11" ht="20.25" customHeight="1">
      <c r="B196" s="452">
        <v>5</v>
      </c>
      <c r="C196" s="548" t="s">
        <v>131</v>
      </c>
      <c r="D196" s="548"/>
      <c r="E196" s="476">
        <f>F196/12</f>
        <v>0</v>
      </c>
      <c r="F196" s="476"/>
      <c r="G196" s="463"/>
      <c r="I196" s="542"/>
    </row>
    <row r="197" spans="2:11" ht="20.25" customHeight="1">
      <c r="B197" s="452"/>
      <c r="C197" s="549" t="s">
        <v>247</v>
      </c>
      <c r="D197" s="549"/>
      <c r="E197" s="477">
        <f>SUM(E192:E196)</f>
        <v>0</v>
      </c>
      <c r="F197" s="477">
        <f>SUM(F192:F196)</f>
        <v>0</v>
      </c>
      <c r="G197" s="478" t="e">
        <f>F197/$G$152</f>
        <v>#DIV/0!</v>
      </c>
      <c r="I197" s="542"/>
    </row>
    <row r="198" spans="2:11" ht="20.25" customHeight="1">
      <c r="B198" s="475"/>
      <c r="C198" s="748" t="s">
        <v>589</v>
      </c>
      <c r="D198" s="748"/>
      <c r="E198" s="749">
        <f>E188-E197</f>
        <v>0</v>
      </c>
      <c r="F198" s="749">
        <f>F188-F197</f>
        <v>0</v>
      </c>
      <c r="G198" s="750" t="e">
        <f>F198/$G$152</f>
        <v>#DIV/0!</v>
      </c>
      <c r="I198" s="542"/>
    </row>
    <row r="199" spans="2:11" ht="20.25" customHeight="1">
      <c r="I199" s="542"/>
    </row>
    <row r="200" spans="2:11" s="143" customFormat="1" ht="20.25" customHeight="1">
      <c r="B200" s="752" t="s">
        <v>299</v>
      </c>
      <c r="C200" s="752" t="s">
        <v>344</v>
      </c>
      <c r="D200" s="752"/>
      <c r="E200" s="752"/>
      <c r="F200" s="752"/>
      <c r="G200" s="752"/>
      <c r="I200" s="542"/>
      <c r="K200" s="484"/>
    </row>
    <row r="201" spans="2:11" ht="20.25" customHeight="1">
      <c r="B201" s="536" t="s">
        <v>390</v>
      </c>
      <c r="C201" s="547" t="s">
        <v>121</v>
      </c>
      <c r="D201" s="547"/>
      <c r="E201" s="533">
        <f>D39</f>
        <v>0</v>
      </c>
      <c r="F201" s="533">
        <f>F39</f>
        <v>0</v>
      </c>
      <c r="G201" s="533" t="s">
        <v>131</v>
      </c>
      <c r="I201" s="542"/>
    </row>
    <row r="202" spans="2:11" s="143" customFormat="1" ht="20.25" customHeight="1">
      <c r="B202" s="452">
        <v>1</v>
      </c>
      <c r="C202" s="559" t="s">
        <v>225</v>
      </c>
      <c r="D202" s="559"/>
      <c r="E202" s="451"/>
      <c r="F202" s="451"/>
      <c r="G202" s="451"/>
      <c r="I202" s="542"/>
      <c r="K202" s="435"/>
    </row>
    <row r="203" spans="2:11" ht="20.25" customHeight="1">
      <c r="B203" s="452">
        <v>2</v>
      </c>
      <c r="C203" s="559" t="s">
        <v>226</v>
      </c>
      <c r="D203" s="559" t="s">
        <v>226</v>
      </c>
      <c r="E203" s="451"/>
      <c r="F203" s="451"/>
      <c r="G203" s="451"/>
      <c r="I203" s="542"/>
    </row>
    <row r="204" spans="2:11" ht="20.25" customHeight="1">
      <c r="B204" s="452">
        <v>3</v>
      </c>
      <c r="C204" s="559" t="s">
        <v>227</v>
      </c>
      <c r="D204" s="559" t="s">
        <v>227</v>
      </c>
      <c r="E204" s="451"/>
      <c r="F204" s="451"/>
      <c r="G204" s="451"/>
      <c r="I204" s="542"/>
    </row>
    <row r="205" spans="2:11" ht="20.25" customHeight="1">
      <c r="B205" s="452">
        <v>4</v>
      </c>
      <c r="C205" s="559" t="s">
        <v>228</v>
      </c>
      <c r="D205" s="559" t="s">
        <v>228</v>
      </c>
      <c r="E205" s="451"/>
      <c r="F205" s="451"/>
      <c r="G205" s="451"/>
      <c r="I205" s="542"/>
    </row>
    <row r="206" spans="2:11" ht="20.25" customHeight="1">
      <c r="B206" s="452">
        <v>5</v>
      </c>
      <c r="C206" s="559" t="s">
        <v>238</v>
      </c>
      <c r="D206" s="559" t="s">
        <v>238</v>
      </c>
      <c r="E206" s="451"/>
      <c r="F206" s="451"/>
      <c r="G206" s="451"/>
      <c r="I206" s="542"/>
    </row>
    <row r="207" spans="2:11" ht="20.25" customHeight="1">
      <c r="B207" s="452">
        <v>6</v>
      </c>
      <c r="C207" s="559" t="s">
        <v>52</v>
      </c>
      <c r="D207" s="559" t="s">
        <v>52</v>
      </c>
      <c r="E207" s="451"/>
      <c r="F207" s="451"/>
      <c r="G207" s="451"/>
      <c r="I207" s="542"/>
    </row>
    <row r="208" spans="2:11" ht="20.25" customHeight="1">
      <c r="B208" s="466" t="s">
        <v>345</v>
      </c>
      <c r="C208" s="479"/>
      <c r="D208" s="466"/>
      <c r="E208" s="480"/>
      <c r="F208" s="480"/>
      <c r="G208" s="480"/>
      <c r="I208" s="542"/>
    </row>
    <row r="209" spans="2:11" ht="20.25" customHeight="1">
      <c r="C209" s="35"/>
      <c r="D209" s="35"/>
      <c r="E209" s="81"/>
      <c r="F209" s="81"/>
      <c r="G209" s="81"/>
      <c r="I209" s="542"/>
    </row>
    <row r="210" spans="2:11" s="143" customFormat="1" ht="20.25" customHeight="1">
      <c r="B210" s="752" t="s">
        <v>200</v>
      </c>
      <c r="C210" s="752"/>
      <c r="D210" s="752"/>
      <c r="E210" s="752"/>
      <c r="F210" s="752"/>
      <c r="G210" s="752"/>
      <c r="I210" s="542"/>
      <c r="K210" s="484"/>
    </row>
    <row r="211" spans="2:11" ht="20.25" customHeight="1">
      <c r="B211" s="536" t="s">
        <v>390</v>
      </c>
      <c r="C211" s="537" t="s">
        <v>248</v>
      </c>
      <c r="D211" s="558">
        <f>D39</f>
        <v>0</v>
      </c>
      <c r="E211" s="558"/>
      <c r="F211" s="558">
        <f>F39</f>
        <v>0</v>
      </c>
      <c r="G211" s="558"/>
      <c r="I211" s="542"/>
    </row>
    <row r="212" spans="2:11" s="143" customFormat="1" ht="20.25" customHeight="1">
      <c r="B212" s="452">
        <v>1</v>
      </c>
      <c r="C212" s="481" t="s">
        <v>232</v>
      </c>
      <c r="D212" s="556"/>
      <c r="E212" s="556"/>
      <c r="F212" s="557"/>
      <c r="G212" s="557"/>
      <c r="I212" s="542"/>
      <c r="K212" s="435"/>
    </row>
    <row r="213" spans="2:11" ht="20.25" customHeight="1">
      <c r="B213" s="452">
        <v>2</v>
      </c>
      <c r="C213" s="481" t="s">
        <v>283</v>
      </c>
      <c r="D213" s="556"/>
      <c r="E213" s="556"/>
      <c r="F213" s="557"/>
      <c r="G213" s="557"/>
      <c r="I213" s="542"/>
    </row>
    <row r="214" spans="2:11" ht="20.25" customHeight="1">
      <c r="B214" s="452">
        <v>3</v>
      </c>
      <c r="C214" s="481" t="s">
        <v>75</v>
      </c>
      <c r="D214" s="556"/>
      <c r="E214" s="556"/>
      <c r="F214" s="557"/>
      <c r="G214" s="557"/>
      <c r="I214" s="542"/>
    </row>
    <row r="215" spans="2:11" ht="20.25" customHeight="1">
      <c r="B215" s="452">
        <v>4</v>
      </c>
      <c r="C215" s="481" t="s">
        <v>270</v>
      </c>
      <c r="D215" s="556"/>
      <c r="E215" s="556"/>
      <c r="F215" s="557"/>
      <c r="G215" s="557"/>
      <c r="I215" s="542"/>
    </row>
    <row r="216" spans="2:11" ht="20.25" customHeight="1">
      <c r="B216" s="452">
        <v>5</v>
      </c>
      <c r="C216" s="481" t="s">
        <v>503</v>
      </c>
      <c r="D216" s="556"/>
      <c r="E216" s="556"/>
      <c r="F216" s="557"/>
      <c r="G216" s="557"/>
      <c r="I216" s="542"/>
    </row>
    <row r="217" spans="2:11" ht="20.25" customHeight="1">
      <c r="B217" s="452">
        <v>6</v>
      </c>
      <c r="C217" s="481" t="s">
        <v>346</v>
      </c>
      <c r="D217" s="556"/>
      <c r="E217" s="556"/>
      <c r="F217" s="557"/>
      <c r="G217" s="557"/>
      <c r="I217" s="542"/>
    </row>
    <row r="218" spans="2:11" ht="20.25" customHeight="1">
      <c r="B218" s="452">
        <v>7</v>
      </c>
      <c r="C218" s="481" t="s">
        <v>591</v>
      </c>
      <c r="D218" s="556"/>
      <c r="E218" s="556"/>
      <c r="F218" s="557"/>
      <c r="G218" s="557"/>
      <c r="I218" s="542"/>
    </row>
    <row r="219" spans="2:11" ht="20.25" customHeight="1">
      <c r="B219" s="452">
        <v>8</v>
      </c>
      <c r="C219" s="481" t="s">
        <v>330</v>
      </c>
      <c r="D219" s="556"/>
      <c r="E219" s="556"/>
      <c r="F219" s="557"/>
      <c r="G219" s="557"/>
      <c r="I219" s="542"/>
    </row>
    <row r="220" spans="2:11" ht="20.25" customHeight="1">
      <c r="B220" s="466" t="s">
        <v>592</v>
      </c>
      <c r="C220" s="479"/>
      <c r="D220" s="466"/>
      <c r="E220" s="480"/>
      <c r="F220" s="480"/>
      <c r="G220" s="480"/>
      <c r="I220" s="542"/>
    </row>
    <row r="221" spans="2:11" ht="20.25" customHeight="1">
      <c r="C221" s="38"/>
      <c r="D221" s="38"/>
      <c r="E221" s="38"/>
      <c r="F221" s="38"/>
      <c r="G221" s="38"/>
      <c r="I221" s="542"/>
    </row>
    <row r="222" spans="2:11" s="143" customFormat="1" ht="20.25" customHeight="1">
      <c r="B222" s="752" t="s">
        <v>27</v>
      </c>
      <c r="C222" s="752" t="s">
        <v>27</v>
      </c>
      <c r="D222" s="752"/>
      <c r="E222" s="752"/>
      <c r="F222" s="752"/>
      <c r="G222" s="752"/>
      <c r="I222" s="542" t="s">
        <v>899</v>
      </c>
      <c r="K222" s="484"/>
    </row>
    <row r="223" spans="2:11" ht="20.25" customHeight="1">
      <c r="B223" s="536" t="s">
        <v>390</v>
      </c>
      <c r="C223" s="547" t="s">
        <v>6</v>
      </c>
      <c r="D223" s="547"/>
      <c r="E223" s="533">
        <f>D39</f>
        <v>0</v>
      </c>
      <c r="F223" s="533">
        <f>F39</f>
        <v>0</v>
      </c>
      <c r="G223" s="533" t="s">
        <v>350</v>
      </c>
      <c r="I223" s="542"/>
    </row>
    <row r="224" spans="2:11" s="143" customFormat="1" ht="20.25" customHeight="1">
      <c r="B224" s="747" t="s">
        <v>15</v>
      </c>
      <c r="C224" s="747"/>
      <c r="D224" s="747"/>
      <c r="E224" s="747"/>
      <c r="F224" s="747"/>
      <c r="G224" s="747"/>
      <c r="I224" s="542"/>
      <c r="K224" s="435"/>
    </row>
    <row r="225" spans="2:9" ht="20.25" customHeight="1">
      <c r="B225" s="452">
        <v>1</v>
      </c>
      <c r="C225" s="548" t="s">
        <v>450</v>
      </c>
      <c r="D225" s="548"/>
      <c r="E225" s="476"/>
      <c r="F225" s="476"/>
      <c r="G225" s="476">
        <v>0</v>
      </c>
      <c r="I225" s="542"/>
    </row>
    <row r="226" spans="2:9" ht="20.25" customHeight="1">
      <c r="B226" s="452">
        <v>2</v>
      </c>
      <c r="C226" s="548" t="s">
        <v>449</v>
      </c>
      <c r="D226" s="548"/>
      <c r="E226" s="476"/>
      <c r="F226" s="476"/>
      <c r="G226" s="476">
        <v>0</v>
      </c>
      <c r="I226" s="542"/>
    </row>
    <row r="227" spans="2:9" ht="20.25" customHeight="1">
      <c r="B227" s="452"/>
      <c r="C227" s="549" t="s">
        <v>30</v>
      </c>
      <c r="D227" s="549"/>
      <c r="E227" s="477">
        <f>SUM(E225:E226)</f>
        <v>0</v>
      </c>
      <c r="F227" s="477">
        <f>SUM(F225:F226)</f>
        <v>0</v>
      </c>
      <c r="G227" s="477">
        <f>SUM(G225:G226)</f>
        <v>0</v>
      </c>
      <c r="I227" s="542"/>
    </row>
    <row r="228" spans="2:9" ht="20.25" customHeight="1">
      <c r="B228" s="747" t="s">
        <v>16</v>
      </c>
      <c r="C228" s="747"/>
      <c r="D228" s="747"/>
      <c r="E228" s="747"/>
      <c r="F228" s="747"/>
      <c r="G228" s="747"/>
      <c r="I228" s="542"/>
    </row>
    <row r="229" spans="2:9" ht="20.25" customHeight="1">
      <c r="B229" s="452">
        <v>1</v>
      </c>
      <c r="C229" s="548" t="s">
        <v>31</v>
      </c>
      <c r="D229" s="548"/>
      <c r="E229" s="476"/>
      <c r="F229" s="476"/>
      <c r="G229" s="476">
        <v>0</v>
      </c>
      <c r="I229" s="542"/>
    </row>
    <row r="230" spans="2:9" ht="20.25" customHeight="1">
      <c r="B230" s="452">
        <v>2</v>
      </c>
      <c r="C230" s="548" t="s">
        <v>32</v>
      </c>
      <c r="D230" s="548"/>
      <c r="E230" s="476"/>
      <c r="F230" s="476"/>
      <c r="G230" s="476">
        <v>0</v>
      </c>
      <c r="I230" s="542"/>
    </row>
    <row r="231" spans="2:9" ht="20.25" customHeight="1">
      <c r="B231" s="452">
        <v>3</v>
      </c>
      <c r="C231" s="548" t="s">
        <v>590</v>
      </c>
      <c r="D231" s="548"/>
      <c r="E231" s="476"/>
      <c r="F231" s="476"/>
      <c r="G231" s="476">
        <v>0</v>
      </c>
      <c r="I231" s="542"/>
    </row>
    <row r="232" spans="2:9" ht="20.25" customHeight="1">
      <c r="B232" s="452">
        <v>4</v>
      </c>
      <c r="C232" s="548" t="s">
        <v>260</v>
      </c>
      <c r="D232" s="548"/>
      <c r="E232" s="476"/>
      <c r="F232" s="476"/>
      <c r="G232" s="476">
        <v>0</v>
      </c>
      <c r="I232" s="542"/>
    </row>
    <row r="233" spans="2:9" ht="20.25" customHeight="1">
      <c r="B233" s="452">
        <v>5</v>
      </c>
      <c r="C233" s="548" t="s">
        <v>33</v>
      </c>
      <c r="D233" s="548"/>
      <c r="E233" s="476"/>
      <c r="F233" s="476"/>
      <c r="G233" s="476">
        <v>0</v>
      </c>
      <c r="I233" s="542"/>
    </row>
    <row r="234" spans="2:9" ht="20.25" customHeight="1">
      <c r="B234" s="452">
        <v>6</v>
      </c>
      <c r="C234" s="548" t="s">
        <v>262</v>
      </c>
      <c r="D234" s="548"/>
      <c r="E234" s="476"/>
      <c r="F234" s="476"/>
      <c r="G234" s="476">
        <f>Policies!J18</f>
        <v>0</v>
      </c>
      <c r="I234" s="542"/>
    </row>
    <row r="235" spans="2:9" ht="20.25" customHeight="1">
      <c r="B235" s="452">
        <v>7</v>
      </c>
      <c r="C235" s="548" t="s">
        <v>34</v>
      </c>
      <c r="D235" s="548"/>
      <c r="E235" s="476"/>
      <c r="F235" s="476"/>
      <c r="G235" s="476">
        <v>0</v>
      </c>
      <c r="I235" s="542"/>
    </row>
    <row r="236" spans="2:9" ht="20.25" customHeight="1">
      <c r="B236" s="452"/>
      <c r="C236" s="549" t="s">
        <v>35</v>
      </c>
      <c r="D236" s="549"/>
      <c r="E236" s="477">
        <f>SUM(E229:E235)</f>
        <v>0</v>
      </c>
      <c r="F236" s="477">
        <f>SUM(F229:F235)</f>
        <v>0</v>
      </c>
      <c r="G236" s="477">
        <f>SUM(G229:G235)</f>
        <v>0</v>
      </c>
      <c r="I236" s="542"/>
    </row>
    <row r="237" spans="2:9" ht="20.25" customHeight="1">
      <c r="B237" s="747" t="s">
        <v>17</v>
      </c>
      <c r="C237" s="747"/>
      <c r="D237" s="747"/>
      <c r="E237" s="747"/>
      <c r="F237" s="747"/>
      <c r="G237" s="747"/>
      <c r="I237" s="542"/>
    </row>
    <row r="238" spans="2:9" ht="20.25" customHeight="1">
      <c r="B238" s="452">
        <v>1</v>
      </c>
      <c r="C238" s="548" t="s">
        <v>36</v>
      </c>
      <c r="D238" s="548"/>
      <c r="E238" s="476"/>
      <c r="F238" s="476"/>
      <c r="G238" s="476">
        <v>0</v>
      </c>
      <c r="I238" s="542"/>
    </row>
    <row r="239" spans="2:9" ht="20.25" customHeight="1">
      <c r="B239" s="452">
        <v>2</v>
      </c>
      <c r="C239" s="548" t="s">
        <v>37</v>
      </c>
      <c r="D239" s="548"/>
      <c r="E239" s="476"/>
      <c r="F239" s="476"/>
      <c r="G239" s="476">
        <v>0</v>
      </c>
      <c r="I239" s="542"/>
    </row>
    <row r="240" spans="2:9" ht="20.25" customHeight="1">
      <c r="B240" s="452">
        <v>3</v>
      </c>
      <c r="C240" s="548" t="s">
        <v>263</v>
      </c>
      <c r="D240" s="548"/>
      <c r="E240" s="476"/>
      <c r="F240" s="476"/>
      <c r="G240" s="476">
        <v>0</v>
      </c>
      <c r="I240" s="542"/>
    </row>
    <row r="241" spans="2:11" ht="20.25" customHeight="1">
      <c r="B241" s="452"/>
      <c r="C241" s="549" t="s">
        <v>38</v>
      </c>
      <c r="D241" s="549"/>
      <c r="E241" s="477">
        <f>SUM(E238:E240)</f>
        <v>0</v>
      </c>
      <c r="F241" s="477">
        <f>SUM(F238:F240)</f>
        <v>0</v>
      </c>
      <c r="G241" s="477">
        <f>SUM(G238:G240)</f>
        <v>0</v>
      </c>
      <c r="I241" s="542"/>
    </row>
    <row r="242" spans="2:11" ht="20.25" customHeight="1">
      <c r="B242" s="747" t="s">
        <v>18</v>
      </c>
      <c r="C242" s="747"/>
      <c r="D242" s="747"/>
      <c r="E242" s="747"/>
      <c r="F242" s="747"/>
      <c r="G242" s="747"/>
      <c r="I242" s="542"/>
    </row>
    <row r="243" spans="2:11" ht="20.25" customHeight="1">
      <c r="B243" s="452">
        <v>1</v>
      </c>
      <c r="C243" s="548" t="s">
        <v>351</v>
      </c>
      <c r="D243" s="548"/>
      <c r="E243" s="476"/>
      <c r="F243" s="476"/>
      <c r="G243" s="476">
        <v>0</v>
      </c>
      <c r="I243" s="542"/>
    </row>
    <row r="244" spans="2:11" ht="20.25" customHeight="1">
      <c r="B244" s="452">
        <v>2</v>
      </c>
      <c r="C244" s="548" t="s">
        <v>451</v>
      </c>
      <c r="D244" s="548"/>
      <c r="E244" s="476"/>
      <c r="F244" s="476"/>
      <c r="G244" s="476">
        <v>0</v>
      </c>
      <c r="I244" s="542"/>
    </row>
    <row r="245" spans="2:11" ht="20.25" customHeight="1">
      <c r="B245" s="452"/>
      <c r="C245" s="549" t="s">
        <v>352</v>
      </c>
      <c r="D245" s="549"/>
      <c r="E245" s="477">
        <f>SUM(E243:E244)</f>
        <v>0</v>
      </c>
      <c r="F245" s="477">
        <f>SUM(F243:F244)</f>
        <v>0</v>
      </c>
      <c r="G245" s="477">
        <f>SUM(G243:G244)</f>
        <v>0</v>
      </c>
      <c r="I245" s="542"/>
    </row>
    <row r="246" spans="2:11" ht="20.25" customHeight="1">
      <c r="B246" s="747" t="s">
        <v>19</v>
      </c>
      <c r="C246" s="747"/>
      <c r="D246" s="747"/>
      <c r="E246" s="747"/>
      <c r="F246" s="747"/>
      <c r="G246" s="747"/>
      <c r="I246" s="542"/>
    </row>
    <row r="247" spans="2:11" ht="20.25" customHeight="1">
      <c r="B247" s="452">
        <v>1</v>
      </c>
      <c r="C247" s="548" t="s">
        <v>353</v>
      </c>
      <c r="D247" s="548"/>
      <c r="E247" s="476"/>
      <c r="F247" s="476"/>
      <c r="G247" s="476">
        <v>0</v>
      </c>
      <c r="I247" s="542"/>
    </row>
    <row r="248" spans="2:11" ht="20.25" customHeight="1">
      <c r="B248" s="452">
        <v>2</v>
      </c>
      <c r="C248" s="548" t="s">
        <v>508</v>
      </c>
      <c r="D248" s="548"/>
      <c r="E248" s="476"/>
      <c r="F248" s="476"/>
      <c r="G248" s="476">
        <v>0</v>
      </c>
      <c r="I248" s="542"/>
    </row>
    <row r="249" spans="2:11" ht="20.25" customHeight="1">
      <c r="B249" s="452">
        <v>3</v>
      </c>
      <c r="C249" s="548" t="s">
        <v>354</v>
      </c>
      <c r="D249" s="548"/>
      <c r="E249" s="476"/>
      <c r="F249" s="476"/>
      <c r="G249" s="476">
        <v>0</v>
      </c>
      <c r="I249" s="542"/>
    </row>
    <row r="250" spans="2:11" ht="20.25" customHeight="1">
      <c r="B250" s="452"/>
      <c r="C250" s="549" t="s">
        <v>246</v>
      </c>
      <c r="D250" s="549"/>
      <c r="E250" s="477">
        <f>SUM(E247:E249)</f>
        <v>0</v>
      </c>
      <c r="F250" s="477">
        <f>SUM(F247:F249)</f>
        <v>0</v>
      </c>
      <c r="G250" s="477">
        <f>SUM(G247:G249)</f>
        <v>0</v>
      </c>
      <c r="I250" s="542"/>
    </row>
    <row r="251" spans="2:11" ht="20.25" customHeight="1">
      <c r="B251" s="475"/>
      <c r="C251" s="748" t="s">
        <v>245</v>
      </c>
      <c r="D251" s="748"/>
      <c r="E251" s="749">
        <f>E250+E245+E241+E236+E227</f>
        <v>0</v>
      </c>
      <c r="F251" s="749">
        <f>F250+F245+F241+F236+F227</f>
        <v>0</v>
      </c>
      <c r="G251" s="749">
        <f>G250+G245+G241+G236+G227</f>
        <v>0</v>
      </c>
      <c r="I251" s="542"/>
    </row>
    <row r="252" spans="2:11" ht="20.25" customHeight="1">
      <c r="B252" s="479" t="s">
        <v>369</v>
      </c>
      <c r="C252" s="479"/>
      <c r="D252" s="479"/>
      <c r="E252" s="479"/>
      <c r="F252" s="479"/>
      <c r="G252" s="78"/>
      <c r="I252" s="542"/>
    </row>
    <row r="253" spans="2:11" ht="20.25" customHeight="1">
      <c r="B253" s="479" t="s">
        <v>452</v>
      </c>
      <c r="C253" s="479"/>
      <c r="D253" s="479"/>
      <c r="E253" s="479"/>
      <c r="F253" s="479"/>
      <c r="G253" s="78"/>
      <c r="I253" s="542"/>
    </row>
    <row r="254" spans="2:11" ht="20.25" customHeight="1">
      <c r="C254" s="38"/>
      <c r="D254" s="38"/>
      <c r="E254" s="38"/>
      <c r="F254" s="38"/>
      <c r="G254" s="38"/>
      <c r="I254" s="542"/>
    </row>
    <row r="255" spans="2:11" ht="20.25" customHeight="1">
      <c r="B255" s="544" t="s">
        <v>23</v>
      </c>
      <c r="C255" s="544"/>
      <c r="D255" s="544"/>
      <c r="E255" s="544"/>
      <c r="F255" s="544"/>
      <c r="G255" s="544"/>
      <c r="I255" s="542"/>
    </row>
    <row r="256" spans="2:11" s="78" customFormat="1" ht="20.25" customHeight="1">
      <c r="B256" s="536" t="s">
        <v>390</v>
      </c>
      <c r="C256" s="547" t="s">
        <v>6</v>
      </c>
      <c r="D256" s="547"/>
      <c r="E256" s="533">
        <f>D39</f>
        <v>0</v>
      </c>
      <c r="F256" s="533">
        <f>F39</f>
        <v>0</v>
      </c>
      <c r="G256" s="533" t="s">
        <v>350</v>
      </c>
      <c r="I256" s="542"/>
      <c r="K256" s="435"/>
    </row>
    <row r="257" spans="2:11" s="143" customFormat="1" ht="20.25" customHeight="1">
      <c r="B257" s="452">
        <v>1</v>
      </c>
      <c r="C257" s="548" t="s">
        <v>24</v>
      </c>
      <c r="D257" s="548"/>
      <c r="E257" s="476"/>
      <c r="F257" s="476"/>
      <c r="G257" s="476"/>
      <c r="I257" s="542"/>
      <c r="K257" s="435"/>
    </row>
    <row r="258" spans="2:11" ht="20.25" customHeight="1">
      <c r="B258" s="452">
        <v>2</v>
      </c>
      <c r="C258" s="548" t="s">
        <v>25</v>
      </c>
      <c r="D258" s="548"/>
      <c r="E258" s="476"/>
      <c r="F258" s="476"/>
      <c r="G258" s="476"/>
      <c r="I258" s="542"/>
    </row>
    <row r="259" spans="2:11" ht="20.25" customHeight="1">
      <c r="B259" s="452">
        <v>3</v>
      </c>
      <c r="C259" s="548" t="s">
        <v>26</v>
      </c>
      <c r="D259" s="548"/>
      <c r="E259" s="476"/>
      <c r="F259" s="476"/>
      <c r="G259" s="476"/>
      <c r="I259" s="542"/>
    </row>
    <row r="260" spans="2:11" ht="20.25" customHeight="1">
      <c r="B260" s="452"/>
      <c r="C260" s="549" t="s">
        <v>349</v>
      </c>
      <c r="D260" s="549"/>
      <c r="E260" s="477">
        <f>SUM(E257:E259)</f>
        <v>0</v>
      </c>
      <c r="F260" s="477">
        <f>SUM(F257:F259)</f>
        <v>0</v>
      </c>
      <c r="G260" s="477">
        <f>SUM(G257:G259)</f>
        <v>0</v>
      </c>
      <c r="I260" s="542"/>
    </row>
    <row r="261" spans="2:11" ht="20.25" customHeight="1">
      <c r="C261" s="139"/>
      <c r="D261" s="139"/>
      <c r="E261" s="140"/>
      <c r="F261" s="140"/>
      <c r="G261" s="140"/>
      <c r="I261" s="542"/>
    </row>
    <row r="262" spans="2:11" ht="20.25" customHeight="1">
      <c r="B262" s="544" t="s">
        <v>491</v>
      </c>
      <c r="C262" s="544" t="s">
        <v>156</v>
      </c>
      <c r="D262" s="544"/>
      <c r="E262" s="544"/>
      <c r="F262" s="544"/>
      <c r="G262" s="544"/>
      <c r="I262" s="542"/>
    </row>
    <row r="263" spans="2:11" ht="20.25" customHeight="1">
      <c r="B263" s="536" t="s">
        <v>390</v>
      </c>
      <c r="C263" s="538" t="s">
        <v>6</v>
      </c>
      <c r="D263" s="538" t="s">
        <v>453</v>
      </c>
      <c r="E263" s="533" t="s">
        <v>608</v>
      </c>
      <c r="F263" s="533" t="s">
        <v>157</v>
      </c>
      <c r="G263" s="533" t="s">
        <v>609</v>
      </c>
      <c r="I263" s="542"/>
    </row>
    <row r="264" spans="2:11" s="143" customFormat="1" ht="20.25" customHeight="1">
      <c r="B264" s="452">
        <v>1</v>
      </c>
      <c r="C264" s="477" t="s">
        <v>39</v>
      </c>
      <c r="D264" s="451"/>
      <c r="E264" s="450"/>
      <c r="F264" s="464"/>
      <c r="G264" s="450"/>
      <c r="I264" s="542"/>
      <c r="K264" s="435"/>
    </row>
    <row r="265" spans="2:11" ht="20.25" customHeight="1">
      <c r="B265" s="452">
        <v>2</v>
      </c>
      <c r="C265" s="477" t="s">
        <v>40</v>
      </c>
      <c r="D265" s="482"/>
      <c r="E265" s="482"/>
      <c r="F265" s="464"/>
      <c r="G265" s="464"/>
      <c r="I265" s="542"/>
    </row>
    <row r="266" spans="2:11" ht="20.25" customHeight="1">
      <c r="B266" s="452">
        <v>3</v>
      </c>
      <c r="C266" s="477" t="s">
        <v>158</v>
      </c>
      <c r="D266" s="482"/>
      <c r="E266" s="482"/>
      <c r="F266" s="464"/>
      <c r="G266" s="464"/>
      <c r="I266" s="542"/>
    </row>
    <row r="267" spans="2:11" ht="20.25" customHeight="1">
      <c r="B267" s="452">
        <v>4</v>
      </c>
      <c r="C267" s="477" t="s">
        <v>355</v>
      </c>
      <c r="D267" s="482"/>
      <c r="E267" s="482"/>
      <c r="F267" s="464"/>
      <c r="G267" s="464"/>
      <c r="I267" s="542"/>
    </row>
    <row r="268" spans="2:11" ht="20.25" customHeight="1">
      <c r="B268" s="452">
        <v>5</v>
      </c>
      <c r="C268" s="477" t="s">
        <v>382</v>
      </c>
      <c r="D268" s="482"/>
      <c r="E268" s="482"/>
      <c r="F268" s="464"/>
      <c r="G268" s="464"/>
      <c r="I268" s="542"/>
    </row>
    <row r="269" spans="2:11" ht="20.25" customHeight="1">
      <c r="B269" s="452">
        <v>6</v>
      </c>
      <c r="C269" s="477" t="s">
        <v>456</v>
      </c>
      <c r="D269" s="482"/>
      <c r="E269" s="482"/>
      <c r="F269" s="464"/>
      <c r="G269" s="464"/>
      <c r="I269" s="542"/>
    </row>
    <row r="270" spans="2:11" ht="20.25" customHeight="1">
      <c r="I270" s="542"/>
    </row>
    <row r="271" spans="2:11" ht="20.25" customHeight="1">
      <c r="B271" s="544" t="s">
        <v>892</v>
      </c>
      <c r="C271" s="544" t="s">
        <v>156</v>
      </c>
      <c r="D271" s="544"/>
      <c r="E271" s="544"/>
      <c r="F271" s="544"/>
      <c r="G271" s="544"/>
      <c r="I271" s="542"/>
    </row>
    <row r="272" spans="2:11" ht="20.25" customHeight="1">
      <c r="B272" s="536" t="s">
        <v>390</v>
      </c>
      <c r="C272" s="533" t="s">
        <v>457</v>
      </c>
      <c r="D272" s="533" t="s">
        <v>459</v>
      </c>
      <c r="E272" s="533" t="s">
        <v>458</v>
      </c>
      <c r="F272" s="533" t="s">
        <v>459</v>
      </c>
      <c r="G272" s="533" t="s">
        <v>458</v>
      </c>
      <c r="I272" s="542"/>
    </row>
    <row r="273" spans="1:11" ht="20.25" customHeight="1">
      <c r="B273" s="452">
        <v>1</v>
      </c>
      <c r="C273" s="500" t="s">
        <v>72</v>
      </c>
      <c r="D273" s="499" t="s">
        <v>361</v>
      </c>
      <c r="E273" s="501">
        <v>7.0000000000000007E-2</v>
      </c>
      <c r="F273" s="499" t="s">
        <v>723</v>
      </c>
      <c r="G273" s="501">
        <v>0.1</v>
      </c>
      <c r="I273" s="542"/>
    </row>
    <row r="274" spans="1:11" ht="20.25" customHeight="1">
      <c r="B274" s="452">
        <v>2</v>
      </c>
      <c r="C274" s="500" t="s">
        <v>359</v>
      </c>
      <c r="D274" s="499">
        <f>$D$39</f>
        <v>0</v>
      </c>
      <c r="E274" s="501">
        <v>7.0000000000000007E-2</v>
      </c>
      <c r="F274" s="499">
        <f>$F$39</f>
        <v>0</v>
      </c>
      <c r="G274" s="501">
        <v>0</v>
      </c>
      <c r="I274" s="542"/>
    </row>
    <row r="275" spans="1:11" ht="20.25" customHeight="1">
      <c r="B275" s="452">
        <v>3</v>
      </c>
      <c r="C275" s="500" t="s">
        <v>13</v>
      </c>
      <c r="D275" s="499">
        <f t="shared" ref="D275:D277" si="3">$D$39</f>
        <v>0</v>
      </c>
      <c r="E275" s="502">
        <v>60</v>
      </c>
      <c r="F275" s="499">
        <f t="shared" ref="F275:F276" si="4">$F$39</f>
        <v>0</v>
      </c>
      <c r="G275" s="502" t="s">
        <v>136</v>
      </c>
      <c r="I275" s="542"/>
    </row>
    <row r="276" spans="1:11" ht="20.25" customHeight="1">
      <c r="B276" s="452">
        <v>4</v>
      </c>
      <c r="C276" s="500" t="s">
        <v>356</v>
      </c>
      <c r="D276" s="499">
        <f t="shared" si="3"/>
        <v>0</v>
      </c>
      <c r="E276" s="502">
        <v>80</v>
      </c>
      <c r="F276" s="499">
        <f t="shared" si="4"/>
        <v>0</v>
      </c>
      <c r="G276" s="502">
        <v>80</v>
      </c>
      <c r="I276" s="542"/>
    </row>
    <row r="277" spans="1:11" ht="20.25" customHeight="1">
      <c r="B277" s="452">
        <v>5</v>
      </c>
      <c r="C277" s="500" t="s">
        <v>366</v>
      </c>
      <c r="D277" s="499">
        <f t="shared" si="3"/>
        <v>0</v>
      </c>
      <c r="E277" s="501">
        <v>0.3</v>
      </c>
      <c r="F277" s="499" t="s">
        <v>724</v>
      </c>
      <c r="G277" s="501" t="s">
        <v>136</v>
      </c>
      <c r="I277" s="542"/>
    </row>
    <row r="278" spans="1:11" ht="20.25" customHeight="1">
      <c r="B278" s="550">
        <v>6</v>
      </c>
      <c r="C278" s="552" t="s">
        <v>360</v>
      </c>
      <c r="D278" s="499" t="s">
        <v>39</v>
      </c>
      <c r="E278" s="501">
        <v>0.08</v>
      </c>
      <c r="F278" s="499" t="s">
        <v>40</v>
      </c>
      <c r="G278" s="501">
        <v>0.11</v>
      </c>
      <c r="I278" s="542"/>
    </row>
    <row r="279" spans="1:11" ht="20.25" customHeight="1">
      <c r="B279" s="550"/>
      <c r="C279" s="553"/>
      <c r="D279" s="499" t="s">
        <v>355</v>
      </c>
      <c r="E279" s="501">
        <v>0.12</v>
      </c>
      <c r="F279" s="499" t="s">
        <v>158</v>
      </c>
      <c r="G279" s="501">
        <v>0.18</v>
      </c>
      <c r="I279" s="542"/>
    </row>
    <row r="280" spans="1:11" ht="20.25" customHeight="1">
      <c r="B280" s="551">
        <v>7</v>
      </c>
      <c r="C280" s="552" t="s">
        <v>725</v>
      </c>
      <c r="D280" s="499" t="s">
        <v>15</v>
      </c>
      <c r="E280" s="501">
        <v>0.05</v>
      </c>
      <c r="F280" s="499" t="s">
        <v>19</v>
      </c>
      <c r="G280" s="501">
        <v>7.0000000000000007E-2</v>
      </c>
      <c r="I280" s="542"/>
    </row>
    <row r="281" spans="1:11" ht="20.25" customHeight="1">
      <c r="B281" s="551"/>
      <c r="C281" s="554"/>
      <c r="D281" s="499" t="s">
        <v>16</v>
      </c>
      <c r="E281" s="501">
        <v>7.0000000000000007E-2</v>
      </c>
      <c r="F281" s="499" t="s">
        <v>17</v>
      </c>
      <c r="G281" s="501">
        <v>0.11</v>
      </c>
      <c r="I281" s="542"/>
    </row>
    <row r="282" spans="1:11" ht="20.25" customHeight="1">
      <c r="B282" s="551"/>
      <c r="C282" s="553"/>
      <c r="D282" s="499" t="s">
        <v>18</v>
      </c>
      <c r="E282" s="501">
        <v>0.06</v>
      </c>
      <c r="F282" s="499"/>
      <c r="G282" s="501"/>
      <c r="I282" s="542"/>
    </row>
    <row r="283" spans="1:11" s="1" customFormat="1" ht="45" customHeight="1">
      <c r="A283" s="68"/>
      <c r="B283" s="555" t="s">
        <v>801</v>
      </c>
      <c r="C283" s="555"/>
      <c r="D283" s="555"/>
      <c r="E283" s="555"/>
      <c r="F283" s="555"/>
      <c r="G283" s="555"/>
      <c r="H283" s="498"/>
      <c r="I283" s="542"/>
      <c r="J283" s="8"/>
    </row>
    <row r="284" spans="1:11" ht="20.25" customHeight="1">
      <c r="I284" s="542"/>
    </row>
    <row r="285" spans="1:11" s="143" customFormat="1" ht="20.25" customHeight="1">
      <c r="B285" s="544" t="s">
        <v>468</v>
      </c>
      <c r="C285" s="544"/>
      <c r="D285" s="544"/>
      <c r="E285" s="544"/>
      <c r="F285" s="544"/>
      <c r="G285" s="544"/>
      <c r="I285" s="542"/>
      <c r="K285" s="484"/>
    </row>
    <row r="286" spans="1:11" s="483" customFormat="1" ht="20.25" customHeight="1">
      <c r="B286" s="545" t="s">
        <v>469</v>
      </c>
      <c r="C286" s="545"/>
      <c r="D286" s="545"/>
      <c r="E286" s="545"/>
      <c r="F286" s="545"/>
      <c r="G286" s="545"/>
      <c r="I286" s="542"/>
      <c r="K286" s="484"/>
    </row>
    <row r="287" spans="1:11" ht="20.25" customHeight="1">
      <c r="B287" s="536" t="s">
        <v>390</v>
      </c>
      <c r="C287" s="547" t="s">
        <v>197</v>
      </c>
      <c r="D287" s="547"/>
      <c r="E287" s="547"/>
      <c r="F287" s="533" t="s">
        <v>464</v>
      </c>
      <c r="G287" s="533" t="s">
        <v>181</v>
      </c>
      <c r="I287" s="542"/>
    </row>
    <row r="288" spans="1:11" ht="20.25" customHeight="1">
      <c r="B288" s="452">
        <v>1</v>
      </c>
      <c r="C288" s="546" t="s">
        <v>466</v>
      </c>
      <c r="D288" s="546"/>
      <c r="E288" s="546"/>
      <c r="F288" s="451"/>
      <c r="G288" s="451"/>
      <c r="I288" s="542"/>
    </row>
    <row r="289" spans="2:11" s="85" customFormat="1" ht="20.25" customHeight="1">
      <c r="B289" s="452">
        <v>2</v>
      </c>
      <c r="C289" s="546" t="s">
        <v>363</v>
      </c>
      <c r="D289" s="546"/>
      <c r="E289" s="546"/>
      <c r="F289" s="451"/>
      <c r="G289" s="451"/>
      <c r="I289" s="542"/>
      <c r="K289" s="488"/>
    </row>
    <row r="290" spans="2:11" ht="20.25" customHeight="1">
      <c r="B290" s="452">
        <v>3</v>
      </c>
      <c r="C290" s="546" t="s">
        <v>364</v>
      </c>
      <c r="D290" s="546"/>
      <c r="E290" s="546"/>
      <c r="F290" s="451"/>
      <c r="G290" s="451"/>
      <c r="I290" s="542"/>
    </row>
    <row r="291" spans="2:11" ht="20.25" customHeight="1">
      <c r="B291" s="452">
        <v>4</v>
      </c>
      <c r="C291" s="546" t="s">
        <v>605</v>
      </c>
      <c r="D291" s="546"/>
      <c r="E291" s="546"/>
      <c r="F291" s="451"/>
      <c r="G291" s="451"/>
      <c r="I291" s="542"/>
    </row>
    <row r="292" spans="2:11" ht="20.25" customHeight="1">
      <c r="B292" s="452">
        <v>5</v>
      </c>
      <c r="C292" s="546" t="s">
        <v>196</v>
      </c>
      <c r="D292" s="546"/>
      <c r="E292" s="546"/>
      <c r="F292" s="451"/>
      <c r="G292" s="451"/>
      <c r="I292" s="542"/>
    </row>
    <row r="293" spans="2:11" ht="20.25" customHeight="1">
      <c r="B293" s="452">
        <v>6</v>
      </c>
      <c r="C293" s="546" t="s">
        <v>362</v>
      </c>
      <c r="D293" s="546"/>
      <c r="E293" s="546"/>
      <c r="F293" s="451"/>
      <c r="G293" s="451"/>
      <c r="I293" s="542"/>
    </row>
    <row r="294" spans="2:11" ht="20.25" customHeight="1">
      <c r="B294" s="452">
        <v>7</v>
      </c>
      <c r="C294" s="546" t="s">
        <v>376</v>
      </c>
      <c r="D294" s="546"/>
      <c r="E294" s="546"/>
      <c r="F294" s="451"/>
      <c r="G294" s="451"/>
      <c r="I294" s="542"/>
    </row>
    <row r="295" spans="2:11" ht="20.25" customHeight="1">
      <c r="B295" s="452">
        <v>8</v>
      </c>
      <c r="C295" s="546" t="s">
        <v>607</v>
      </c>
      <c r="D295" s="546"/>
      <c r="E295" s="546"/>
      <c r="F295" s="451"/>
      <c r="G295" s="451"/>
      <c r="I295" s="542"/>
    </row>
    <row r="296" spans="2:11" ht="20.25" customHeight="1">
      <c r="B296" s="452">
        <v>9</v>
      </c>
      <c r="C296" s="546" t="s">
        <v>377</v>
      </c>
      <c r="D296" s="546"/>
      <c r="E296" s="546"/>
      <c r="F296" s="451"/>
      <c r="G296" s="451"/>
      <c r="I296" s="542"/>
    </row>
    <row r="297" spans="2:11" ht="20.25" customHeight="1">
      <c r="B297" s="452">
        <v>10</v>
      </c>
      <c r="C297" s="546" t="s">
        <v>378</v>
      </c>
      <c r="D297" s="546"/>
      <c r="E297" s="546"/>
      <c r="F297" s="451"/>
      <c r="G297" s="451"/>
      <c r="I297" s="542"/>
    </row>
    <row r="298" spans="2:11" ht="20.25" customHeight="1">
      <c r="B298" s="452">
        <v>11</v>
      </c>
      <c r="C298" s="546" t="s">
        <v>463</v>
      </c>
      <c r="D298" s="546"/>
      <c r="E298" s="546"/>
      <c r="F298" s="451"/>
      <c r="G298" s="451"/>
      <c r="I298" s="542"/>
    </row>
    <row r="299" spans="2:11" ht="20.25" customHeight="1">
      <c r="B299" s="452">
        <v>12</v>
      </c>
      <c r="C299" s="546" t="s">
        <v>606</v>
      </c>
      <c r="D299" s="546"/>
      <c r="E299" s="546"/>
      <c r="F299" s="451"/>
      <c r="G299" s="451"/>
      <c r="I299" s="542"/>
    </row>
    <row r="300" spans="2:11" ht="20.25" customHeight="1">
      <c r="B300" s="452">
        <v>13</v>
      </c>
      <c r="C300" s="546" t="s">
        <v>886</v>
      </c>
      <c r="D300" s="546"/>
      <c r="E300" s="546"/>
      <c r="F300" s="451"/>
      <c r="G300" s="451"/>
      <c r="I300" s="542"/>
    </row>
    <row r="301" spans="2:11" ht="20.25" customHeight="1">
      <c r="C301" s="35"/>
      <c r="D301" s="35"/>
      <c r="E301" s="35"/>
      <c r="F301" s="81"/>
      <c r="G301" s="81"/>
      <c r="I301" s="542"/>
    </row>
    <row r="302" spans="2:11" ht="20.25" customHeight="1">
      <c r="B302" s="544" t="s">
        <v>465</v>
      </c>
      <c r="C302" s="544"/>
      <c r="D302" s="544"/>
      <c r="E302" s="544"/>
      <c r="F302" s="544"/>
      <c r="G302" s="544"/>
      <c r="I302" s="542"/>
    </row>
    <row r="303" spans="2:11" ht="20.25" customHeight="1">
      <c r="B303" s="545" t="s">
        <v>885</v>
      </c>
      <c r="C303" s="545"/>
      <c r="D303" s="545"/>
      <c r="E303" s="545"/>
      <c r="F303" s="545"/>
      <c r="G303" s="545"/>
      <c r="I303" s="542"/>
    </row>
    <row r="304" spans="2:11" ht="20.25" customHeight="1">
      <c r="B304" s="545"/>
      <c r="C304" s="545"/>
      <c r="D304" s="545"/>
      <c r="E304" s="545"/>
      <c r="F304" s="545"/>
      <c r="G304" s="545"/>
      <c r="I304" s="542"/>
    </row>
    <row r="305" spans="2:9" ht="20.25" customHeight="1">
      <c r="B305" s="545"/>
      <c r="C305" s="545"/>
      <c r="D305" s="545"/>
      <c r="E305" s="545"/>
      <c r="F305" s="545"/>
      <c r="G305" s="545"/>
      <c r="I305" s="542"/>
    </row>
    <row r="306" spans="2:9" ht="20.25" customHeight="1">
      <c r="B306" s="485" t="s">
        <v>199</v>
      </c>
      <c r="C306" s="467"/>
      <c r="D306" s="753"/>
      <c r="E306" s="754"/>
      <c r="F306" s="487" t="s">
        <v>176</v>
      </c>
      <c r="G306" s="754"/>
      <c r="I306" s="542"/>
    </row>
    <row r="307" spans="2:9" ht="20.25" customHeight="1">
      <c r="B307" s="486" t="s">
        <v>467</v>
      </c>
      <c r="C307" s="467"/>
      <c r="D307" s="753"/>
      <c r="E307" s="754"/>
      <c r="F307" s="487" t="s">
        <v>177</v>
      </c>
      <c r="G307" s="754"/>
      <c r="I307" s="542"/>
    </row>
  </sheetData>
  <protectedRanges>
    <protectedRange sqref="H45:XFD45 A1:XFD44 A45:C1048576 D46:E305 D308:E1048576 E306:E307 F46:XFD1048576" name="Range1"/>
    <protectedRange sqref="D45:G45" name="Range1_1"/>
  </protectedRanges>
  <mergeCells count="302">
    <mergeCell ref="B2:G6"/>
    <mergeCell ref="C7:G7"/>
    <mergeCell ref="C8:G8"/>
    <mergeCell ref="C9:G9"/>
    <mergeCell ref="C10:G10"/>
    <mergeCell ref="C11:G11"/>
    <mergeCell ref="C12:G12"/>
    <mergeCell ref="B14:G14"/>
    <mergeCell ref="B15:G16"/>
    <mergeCell ref="C18:G18"/>
    <mergeCell ref="C19:G19"/>
    <mergeCell ref="C20:G20"/>
    <mergeCell ref="C21:G21"/>
    <mergeCell ref="C22:G22"/>
    <mergeCell ref="C23:G23"/>
    <mergeCell ref="C24:G24"/>
    <mergeCell ref="C25:G25"/>
    <mergeCell ref="C26:G26"/>
    <mergeCell ref="C27:G27"/>
    <mergeCell ref="C28:G28"/>
    <mergeCell ref="C29:G29"/>
    <mergeCell ref="C30:G30"/>
    <mergeCell ref="C31:G31"/>
    <mergeCell ref="B33:G33"/>
    <mergeCell ref="B34:C34"/>
    <mergeCell ref="D34:E34"/>
    <mergeCell ref="B35:C35"/>
    <mergeCell ref="D35:E35"/>
    <mergeCell ref="B37:G37"/>
    <mergeCell ref="B38:C38"/>
    <mergeCell ref="D38:E38"/>
    <mergeCell ref="F38:G38"/>
    <mergeCell ref="B39:C39"/>
    <mergeCell ref="D39:E39"/>
    <mergeCell ref="F39:G39"/>
    <mergeCell ref="B40:C40"/>
    <mergeCell ref="D40:E40"/>
    <mergeCell ref="F40:G40"/>
    <mergeCell ref="B41:C41"/>
    <mergeCell ref="D41:E41"/>
    <mergeCell ref="F41:G41"/>
    <mergeCell ref="B42:C42"/>
    <mergeCell ref="D42:E42"/>
    <mergeCell ref="F42:G42"/>
    <mergeCell ref="B43:C43"/>
    <mergeCell ref="D43:E43"/>
    <mergeCell ref="F43:G43"/>
    <mergeCell ref="B44:C44"/>
    <mergeCell ref="D44:E44"/>
    <mergeCell ref="F44:G44"/>
    <mergeCell ref="B45:C45"/>
    <mergeCell ref="D45:E45"/>
    <mergeCell ref="F45:G45"/>
    <mergeCell ref="B47:G47"/>
    <mergeCell ref="B48:C48"/>
    <mergeCell ref="B49:C49"/>
    <mergeCell ref="B50:C50"/>
    <mergeCell ref="B51:C51"/>
    <mergeCell ref="B52:C52"/>
    <mergeCell ref="B53:C53"/>
    <mergeCell ref="B54:C54"/>
    <mergeCell ref="B56:G56"/>
    <mergeCell ref="B57:C57"/>
    <mergeCell ref="D57:E57"/>
    <mergeCell ref="F57:G57"/>
    <mergeCell ref="B58:C58"/>
    <mergeCell ref="D58:E58"/>
    <mergeCell ref="F58:G58"/>
    <mergeCell ref="B59:C59"/>
    <mergeCell ref="D59:E59"/>
    <mergeCell ref="F59:G59"/>
    <mergeCell ref="B60:C60"/>
    <mergeCell ref="B62:G62"/>
    <mergeCell ref="B63:C63"/>
    <mergeCell ref="D63:G63"/>
    <mergeCell ref="B64:C64"/>
    <mergeCell ref="B65:C65"/>
    <mergeCell ref="B66:C66"/>
    <mergeCell ref="B67:C67"/>
    <mergeCell ref="B68:C68"/>
    <mergeCell ref="B70:C70"/>
    <mergeCell ref="D70:G70"/>
    <mergeCell ref="B71:C71"/>
    <mergeCell ref="B72:C72"/>
    <mergeCell ref="B73:C73"/>
    <mergeCell ref="B74:C74"/>
    <mergeCell ref="B75:C75"/>
    <mergeCell ref="B78:G78"/>
    <mergeCell ref="B79:D79"/>
    <mergeCell ref="B80:D80"/>
    <mergeCell ref="B81:D81"/>
    <mergeCell ref="B82:D82"/>
    <mergeCell ref="B83:D83"/>
    <mergeCell ref="B84:D84"/>
    <mergeCell ref="B85:D85"/>
    <mergeCell ref="B86:F86"/>
    <mergeCell ref="B88:G88"/>
    <mergeCell ref="C89:E89"/>
    <mergeCell ref="C90:E90"/>
    <mergeCell ref="C91:E91"/>
    <mergeCell ref="C92:E92"/>
    <mergeCell ref="C93:E93"/>
    <mergeCell ref="C94:E94"/>
    <mergeCell ref="C95:E95"/>
    <mergeCell ref="F95:G95"/>
    <mergeCell ref="B97:G97"/>
    <mergeCell ref="C98:E98"/>
    <mergeCell ref="F98:G98"/>
    <mergeCell ref="C99:E99"/>
    <mergeCell ref="F99:G99"/>
    <mergeCell ref="C100:E100"/>
    <mergeCell ref="F100:G100"/>
    <mergeCell ref="C101:E101"/>
    <mergeCell ref="F101:G101"/>
    <mergeCell ref="C102:E102"/>
    <mergeCell ref="F102:G102"/>
    <mergeCell ref="C103:E103"/>
    <mergeCell ref="F103:G103"/>
    <mergeCell ref="C104:E104"/>
    <mergeCell ref="F104:G104"/>
    <mergeCell ref="B106:G106"/>
    <mergeCell ref="C107:E107"/>
    <mergeCell ref="F107:G107"/>
    <mergeCell ref="C108:E108"/>
    <mergeCell ref="F108:G108"/>
    <mergeCell ref="C109:E109"/>
    <mergeCell ref="F109:G109"/>
    <mergeCell ref="C110:E110"/>
    <mergeCell ref="F110:G110"/>
    <mergeCell ref="C111:E111"/>
    <mergeCell ref="F111:G111"/>
    <mergeCell ref="C112:E112"/>
    <mergeCell ref="F112:G112"/>
    <mergeCell ref="C113:E113"/>
    <mergeCell ref="F113:G113"/>
    <mergeCell ref="C114:E114"/>
    <mergeCell ref="F114:G114"/>
    <mergeCell ref="B116:G116"/>
    <mergeCell ref="C117:D117"/>
    <mergeCell ref="C118:D118"/>
    <mergeCell ref="C129:D129"/>
    <mergeCell ref="C119:D119"/>
    <mergeCell ref="C120:D120"/>
    <mergeCell ref="C121:D121"/>
    <mergeCell ref="C122:D122"/>
    <mergeCell ref="B124:G124"/>
    <mergeCell ref="C125:D125"/>
    <mergeCell ref="C126:D126"/>
    <mergeCell ref="C127:D127"/>
    <mergeCell ref="C128:D128"/>
    <mergeCell ref="C130:D130"/>
    <mergeCell ref="B132:G132"/>
    <mergeCell ref="C133:F133"/>
    <mergeCell ref="C134:F134"/>
    <mergeCell ref="C135:F135"/>
    <mergeCell ref="C136:F136"/>
    <mergeCell ref="C137:F137"/>
    <mergeCell ref="C138:F138"/>
    <mergeCell ref="C139:F139"/>
    <mergeCell ref="C140:F140"/>
    <mergeCell ref="C141:F141"/>
    <mergeCell ref="C142:F142"/>
    <mergeCell ref="C143:F143"/>
    <mergeCell ref="B145:G145"/>
    <mergeCell ref="C146:D146"/>
    <mergeCell ref="C147:D147"/>
    <mergeCell ref="C148:D148"/>
    <mergeCell ref="C149:D149"/>
    <mergeCell ref="C150:D150"/>
    <mergeCell ref="C151:D151"/>
    <mergeCell ref="C152:D152"/>
    <mergeCell ref="B155:G155"/>
    <mergeCell ref="C156:D156"/>
    <mergeCell ref="B157:G157"/>
    <mergeCell ref="C158:D158"/>
    <mergeCell ref="C159:D159"/>
    <mergeCell ref="C160:D160"/>
    <mergeCell ref="C161:D161"/>
    <mergeCell ref="C162:D162"/>
    <mergeCell ref="C163:D163"/>
    <mergeCell ref="C164:D164"/>
    <mergeCell ref="B165:G165"/>
    <mergeCell ref="C166:D166"/>
    <mergeCell ref="C167:D167"/>
    <mergeCell ref="C168:D168"/>
    <mergeCell ref="C169:D169"/>
    <mergeCell ref="C170:D170"/>
    <mergeCell ref="C171:D171"/>
    <mergeCell ref="B172:G172"/>
    <mergeCell ref="C173:D173"/>
    <mergeCell ref="C174:D174"/>
    <mergeCell ref="C175:D175"/>
    <mergeCell ref="B176:G176"/>
    <mergeCell ref="C177:D177"/>
    <mergeCell ref="C178:D178"/>
    <mergeCell ref="C179:D179"/>
    <mergeCell ref="B180:G180"/>
    <mergeCell ref="C181:D181"/>
    <mergeCell ref="C182:D182"/>
    <mergeCell ref="C183:D183"/>
    <mergeCell ref="C184:D184"/>
    <mergeCell ref="B185:G185"/>
    <mergeCell ref="C186:D186"/>
    <mergeCell ref="B187:G187"/>
    <mergeCell ref="C188:D188"/>
    <mergeCell ref="B190:G190"/>
    <mergeCell ref="C191:D191"/>
    <mergeCell ref="C192:D192"/>
    <mergeCell ref="C193:D193"/>
    <mergeCell ref="C194:D194"/>
    <mergeCell ref="C195:D195"/>
    <mergeCell ref="C196:D196"/>
    <mergeCell ref="C197:D197"/>
    <mergeCell ref="C198:D198"/>
    <mergeCell ref="B200:G200"/>
    <mergeCell ref="C201:D201"/>
    <mergeCell ref="C202:D202"/>
    <mergeCell ref="C203:D203"/>
    <mergeCell ref="C204:D204"/>
    <mergeCell ref="C205:D205"/>
    <mergeCell ref="C206:D206"/>
    <mergeCell ref="C207:D207"/>
    <mergeCell ref="B210:G210"/>
    <mergeCell ref="D211:E211"/>
    <mergeCell ref="F211:G211"/>
    <mergeCell ref="D212:E212"/>
    <mergeCell ref="F212:G212"/>
    <mergeCell ref="D213:E213"/>
    <mergeCell ref="F213:G213"/>
    <mergeCell ref="D214:E214"/>
    <mergeCell ref="F214:G214"/>
    <mergeCell ref="D215:E215"/>
    <mergeCell ref="F215:G215"/>
    <mergeCell ref="D216:E216"/>
    <mergeCell ref="F216:G216"/>
    <mergeCell ref="D217:E217"/>
    <mergeCell ref="F217:G217"/>
    <mergeCell ref="D218:E218"/>
    <mergeCell ref="F218:G218"/>
    <mergeCell ref="D219:E219"/>
    <mergeCell ref="F219:G219"/>
    <mergeCell ref="B222:G222"/>
    <mergeCell ref="C223:D223"/>
    <mergeCell ref="B224:G224"/>
    <mergeCell ref="C225:D225"/>
    <mergeCell ref="C226:D226"/>
    <mergeCell ref="C227:D227"/>
    <mergeCell ref="B228:G228"/>
    <mergeCell ref="C229:D229"/>
    <mergeCell ref="C230:D230"/>
    <mergeCell ref="C231:D231"/>
    <mergeCell ref="C232:D232"/>
    <mergeCell ref="C233:D233"/>
    <mergeCell ref="C234:D234"/>
    <mergeCell ref="C235:D235"/>
    <mergeCell ref="C236:D236"/>
    <mergeCell ref="B237:G237"/>
    <mergeCell ref="C238:D238"/>
    <mergeCell ref="C239:D239"/>
    <mergeCell ref="C240:D240"/>
    <mergeCell ref="C241:D241"/>
    <mergeCell ref="B242:G242"/>
    <mergeCell ref="C243:D243"/>
    <mergeCell ref="C244:D244"/>
    <mergeCell ref="C245:D245"/>
    <mergeCell ref="B246:G246"/>
    <mergeCell ref="C247:D247"/>
    <mergeCell ref="C248:D248"/>
    <mergeCell ref="C249:D249"/>
    <mergeCell ref="C250:D250"/>
    <mergeCell ref="C251:D251"/>
    <mergeCell ref="B285:G285"/>
    <mergeCell ref="B286:G286"/>
    <mergeCell ref="B255:G255"/>
    <mergeCell ref="C256:D256"/>
    <mergeCell ref="C257:D257"/>
    <mergeCell ref="C258:D258"/>
    <mergeCell ref="C259:D259"/>
    <mergeCell ref="C260:D260"/>
    <mergeCell ref="B262:G262"/>
    <mergeCell ref="B271:G271"/>
    <mergeCell ref="B278:B279"/>
    <mergeCell ref="B280:B282"/>
    <mergeCell ref="C278:C279"/>
    <mergeCell ref="C280:C282"/>
    <mergeCell ref="B283:G283"/>
    <mergeCell ref="B302:G302"/>
    <mergeCell ref="B303:G305"/>
    <mergeCell ref="C295:E295"/>
    <mergeCell ref="C296:E296"/>
    <mergeCell ref="C297:E297"/>
    <mergeCell ref="C298:E298"/>
    <mergeCell ref="C299:E299"/>
    <mergeCell ref="C287:E287"/>
    <mergeCell ref="C288:E288"/>
    <mergeCell ref="C289:E289"/>
    <mergeCell ref="C290:E290"/>
    <mergeCell ref="C291:E291"/>
    <mergeCell ref="C292:E292"/>
    <mergeCell ref="C293:E293"/>
    <mergeCell ref="C294:E294"/>
    <mergeCell ref="C300:E300"/>
  </mergeCells>
  <dataValidations count="13">
    <dataValidation type="list" allowBlank="1" showInputMessage="1" showErrorMessage="1" sqref="F99:G99" xr:uid="{00000000-0002-0000-0000-000000000000}">
      <formula1>$K$99:$K$101</formula1>
    </dataValidation>
    <dataValidation type="list" allowBlank="1" showInputMessage="1" showErrorMessage="1" sqref="F94:G94" xr:uid="{00000000-0002-0000-0000-000001000000}">
      <formula1>$K$121:$K$123</formula1>
    </dataValidation>
    <dataValidation type="list" allowBlank="1" showInputMessage="1" showErrorMessage="1" sqref="F92:G92" xr:uid="{00000000-0002-0000-0000-000002000000}">
      <formula1>$K$92:$K$95</formula1>
    </dataValidation>
    <dataValidation type="list" allowBlank="1" showInputMessage="1" showErrorMessage="1" sqref="G86" xr:uid="{00000000-0002-0000-0000-000003000000}">
      <formula1>$K$87:$K$90</formula1>
    </dataValidation>
    <dataValidation type="list" allowBlank="1" showInputMessage="1" showErrorMessage="1" sqref="E80" xr:uid="{00000000-0002-0000-0000-000004000000}">
      <formula1>$K$80:$K$85</formula1>
    </dataValidation>
    <dataValidation type="list" showInputMessage="1" showErrorMessage="1" sqref="D52:G52" xr:uid="{00000000-0002-0000-0000-000005000000}">
      <formula1>$K$53:$K$56</formula1>
    </dataValidation>
    <dataValidation type="list" allowBlank="1" showInputMessage="1" showErrorMessage="1" sqref="D43:G43 D51:G51" xr:uid="{00000000-0002-0000-0000-000006000000}">
      <formula1>$K$48:$K$51</formula1>
    </dataValidation>
    <dataValidation type="list" allowBlank="1" showInputMessage="1" showErrorMessage="1" sqref="D40:G40" xr:uid="{00000000-0002-0000-0000-000007000000}">
      <formula1>$K$40:$K$46</formula1>
    </dataValidation>
    <dataValidation type="list" allowBlank="1" showInputMessage="1" showErrorMessage="1" sqref="H75:H76 H68" xr:uid="{00000000-0002-0000-0000-000008000000}">
      <formula1>$K$15:$K$18</formula1>
    </dataValidation>
    <dataValidation type="list" allowBlank="1" showInputMessage="1" showErrorMessage="1" sqref="F93:G93 D129 D118:D122" xr:uid="{00000000-0002-0000-0000-000009000000}">
      <formula1>$K$117:$K$119</formula1>
    </dataValidation>
    <dataValidation type="list" allowBlank="1" showInputMessage="1" showErrorMessage="1" sqref="D68:F68 F114:G114 F95:G95 G81 F104:G104 D75:F75 G126:G130 G118:G122" xr:uid="{00000000-0002-0000-0000-00000A000000}">
      <formula1>$K$67:$K$69</formula1>
    </dataValidation>
    <dataValidation allowBlank="1" showDropDown="1" showInputMessage="1" showErrorMessage="1" sqref="G90 G289:G301" xr:uid="{00000000-0002-0000-0000-00000B000000}"/>
    <dataValidation type="list" allowBlank="1" showInputMessage="1" showErrorMessage="1" sqref="G134:G143" xr:uid="{00000000-0002-0000-0000-00000D000000}">
      <formula1>$K$134:$K$136</formula1>
    </dataValidation>
  </dataValidations>
  <hyperlinks>
    <hyperlink ref="C19:G19" location="Data!B33" display="Client Details - Personal, Family &amp; Communication Details" xr:uid="{00000000-0004-0000-0000-000000000000}"/>
    <hyperlink ref="C20:G20" location="Data!B62" display="Major Goals - Children's Future, House Purchase, Retirement, Car, Vacations" xr:uid="{00000000-0004-0000-0000-000001000000}"/>
    <hyperlink ref="C21:G21" location="Data!B116" display="Other Goals, High-end Goals &amp; Financial Well-being" xr:uid="{00000000-0004-0000-0000-000002000000}"/>
    <hyperlink ref="C22:G22" location="Data!B145" display="Income - Salary, Bonus, Business, Rental etc" xr:uid="{00000000-0004-0000-0000-000003000000}"/>
    <hyperlink ref="C23:G23" location="Data!B155" display="Expenditures - Household &amp; Lifestyle Expenses, Insurance Premiums etc" xr:uid="{00000000-0004-0000-0000-000004000000}"/>
    <hyperlink ref="C24:G24" location="Data!B190" display="Regular Investments - RDs, SIPs, Insurance Premiums, PPF/EPF" xr:uid="{00000000-0004-0000-0000-000005000000}"/>
    <hyperlink ref="C25:G25" location="Data!B200" display="Insurance Policies - Life Insurance, General Insurance" xr:uid="{00000000-0004-0000-0000-000006000000}"/>
    <hyperlink ref="C26:G26" location="Data!B210" display="Employment Benefits - EPF, Gratuity, Group Insurance etc" xr:uid="{00000000-0004-0000-0000-000007000000}"/>
    <hyperlink ref="C27:G27" location="Data!B222" display="Investment Assets - Liquid, Debt, Equity, Gold, Real Estate" xr:uid="{00000000-0004-0000-0000-000008000000}"/>
    <hyperlink ref="C28:G28" location="Data!B255" display="Personal Assets - House, Car &amp; Jewellery" xr:uid="{00000000-0004-0000-0000-000009000000}"/>
    <hyperlink ref="C29:G29" location="Data!B262" display="Personal Liabilities - Home Loan, Vehicle Loan, Personal Loan" xr:uid="{00000000-0004-0000-0000-00000A000000}"/>
    <hyperlink ref="C30:G30" location="Data!B277" display="Assumptions - Inflation, Income Growth, Returns, Loan Rates etc" xr:uid="{00000000-0004-0000-0000-00000B000000}"/>
    <hyperlink ref="C31:G31" location="Data!B284" display="Documents Submission &amp; Declaration" xr:uid="{00000000-0004-0000-0000-00000C000000}"/>
  </hyperlinks>
  <pageMargins left="0.59055118110236227" right="0.59055118110236227" top="0.78740157480314965" bottom="0.39370078740157483" header="0.39370078740157483" footer="0.19685039370078741"/>
  <pageSetup paperSize="9" scale="93" orientation="portrait" r:id="rId1"/>
  <headerFooter>
    <oddHeader>&amp;L&amp;"-,Bold Italic"&amp;10Financial Blueprint of &amp;F and Family</oddHeader>
    <oddFooter>&amp;L&amp;"-,Bold"&amp;10Prepared by Arun Kumar, QPFP&amp;R&amp;"-,Bold"&amp;10Page &amp;P of &amp;N</oddFooter>
  </headerFooter>
  <rowBreaks count="9" manualBreakCount="9">
    <brk id="31" max="6" man="1"/>
    <brk id="60" max="6" man="1"/>
    <brk id="95" max="6" man="1"/>
    <brk id="130" max="6" man="1"/>
    <brk id="153" max="6" man="1"/>
    <brk id="188" max="6" man="1"/>
    <brk id="220" max="6" man="1"/>
    <brk id="253" max="6" man="1"/>
    <brk id="284" max="6"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24"/>
  <sheetViews>
    <sheetView showGridLines="0" topLeftCell="A42" zoomScaleNormal="100" workbookViewId="0">
      <selection activeCell="B31" sqref="B31:K33"/>
    </sheetView>
  </sheetViews>
  <sheetFormatPr defaultColWidth="9.109375" defaultRowHeight="20.100000000000001" customHeight="1"/>
  <cols>
    <col min="1" max="1" width="8.33203125" style="231" customWidth="1"/>
    <col min="2" max="2" width="8.33203125" style="58" customWidth="1"/>
    <col min="3" max="3" width="15.88671875" style="58" customWidth="1"/>
    <col min="4" max="4" width="18.33203125" style="58" customWidth="1"/>
    <col min="5" max="6" width="15.6640625" style="58" customWidth="1"/>
    <col min="7" max="7" width="12" style="231" customWidth="1"/>
    <col min="8" max="8" width="12.6640625" style="231" customWidth="1"/>
    <col min="9" max="11" width="12.6640625" style="58" customWidth="1"/>
    <col min="12" max="12" width="10.88671875" style="58" hidden="1" customWidth="1"/>
    <col min="13" max="13" width="8.33203125" style="58" hidden="1" customWidth="1"/>
    <col min="14" max="16384" width="9.109375" style="58"/>
  </cols>
  <sheetData>
    <row r="1" spans="1:13" s="230" customFormat="1" ht="39.9" customHeight="1">
      <c r="A1" s="227" t="s">
        <v>620</v>
      </c>
      <c r="B1" s="228"/>
      <c r="C1" s="228"/>
      <c r="D1" s="228"/>
      <c r="E1" s="228"/>
      <c r="F1" s="228"/>
      <c r="G1" s="228"/>
      <c r="H1" s="229"/>
      <c r="I1" s="228"/>
    </row>
    <row r="2" spans="1:13" ht="20.100000000000001" customHeight="1">
      <c r="A2" s="232" t="s">
        <v>120</v>
      </c>
      <c r="B2" s="233" t="s">
        <v>621</v>
      </c>
      <c r="C2" s="233"/>
      <c r="D2" s="233"/>
      <c r="E2" s="233"/>
      <c r="F2" s="233"/>
      <c r="G2" s="232" t="s">
        <v>208</v>
      </c>
      <c r="H2" s="232" t="s">
        <v>622</v>
      </c>
    </row>
    <row r="3" spans="1:13" ht="39.9" customHeight="1">
      <c r="A3" s="234">
        <v>1</v>
      </c>
      <c r="B3" s="581" t="s">
        <v>623</v>
      </c>
      <c r="C3" s="581"/>
      <c r="D3" s="581"/>
      <c r="E3" s="581"/>
      <c r="F3" s="581"/>
      <c r="G3" s="235"/>
      <c r="H3" s="236"/>
    </row>
    <row r="4" spans="1:13" ht="20.100000000000001" customHeight="1">
      <c r="A4" s="231" t="s">
        <v>312</v>
      </c>
      <c r="B4" s="237" t="s">
        <v>624</v>
      </c>
      <c r="G4" s="582" t="s">
        <v>313</v>
      </c>
      <c r="H4" s="584">
        <f>VLOOKUP(G4,scores,2,FALSE)</f>
        <v>20</v>
      </c>
    </row>
    <row r="5" spans="1:13" ht="20.100000000000001" customHeight="1">
      <c r="A5" s="231" t="s">
        <v>313</v>
      </c>
      <c r="B5" s="237" t="s">
        <v>625</v>
      </c>
      <c r="G5" s="582"/>
      <c r="H5" s="584"/>
      <c r="L5" s="496" t="s">
        <v>312</v>
      </c>
      <c r="M5" s="496">
        <v>10</v>
      </c>
    </row>
    <row r="6" spans="1:13" ht="20.100000000000001" customHeight="1">
      <c r="A6" s="231" t="s">
        <v>314</v>
      </c>
      <c r="B6" s="237" t="s">
        <v>626</v>
      </c>
      <c r="G6" s="582"/>
      <c r="H6" s="584"/>
      <c r="L6" s="496" t="s">
        <v>313</v>
      </c>
      <c r="M6" s="496">
        <v>20</v>
      </c>
    </row>
    <row r="7" spans="1:13" ht="20.100000000000001" customHeight="1">
      <c r="A7" s="238" t="s">
        <v>315</v>
      </c>
      <c r="B7" s="239" t="s">
        <v>627</v>
      </c>
      <c r="C7" s="240"/>
      <c r="D7" s="240"/>
      <c r="E7" s="240"/>
      <c r="F7" s="240"/>
      <c r="G7" s="583"/>
      <c r="H7" s="585"/>
      <c r="L7" s="496" t="s">
        <v>314</v>
      </c>
      <c r="M7" s="496">
        <v>30</v>
      </c>
    </row>
    <row r="8" spans="1:13" ht="39.9" customHeight="1">
      <c r="A8" s="234">
        <v>2</v>
      </c>
      <c r="B8" s="586" t="s">
        <v>628</v>
      </c>
      <c r="C8" s="586"/>
      <c r="D8" s="586"/>
      <c r="E8" s="586"/>
      <c r="F8" s="586"/>
      <c r="G8" s="235"/>
      <c r="H8" s="236"/>
      <c r="L8" s="496" t="s">
        <v>315</v>
      </c>
      <c r="M8" s="496">
        <v>40</v>
      </c>
    </row>
    <row r="9" spans="1:13" ht="20.100000000000001" customHeight="1">
      <c r="A9" s="231" t="s">
        <v>312</v>
      </c>
      <c r="B9" s="237" t="s">
        <v>629</v>
      </c>
      <c r="G9" s="582" t="s">
        <v>313</v>
      </c>
      <c r="H9" s="584">
        <f>VLOOKUP(G9,scores,2,FALSE)</f>
        <v>20</v>
      </c>
    </row>
    <row r="10" spans="1:13" ht="20.100000000000001" customHeight="1">
      <c r="A10" s="231" t="s">
        <v>313</v>
      </c>
      <c r="B10" s="237" t="s">
        <v>630</v>
      </c>
      <c r="G10" s="582"/>
      <c r="H10" s="584"/>
    </row>
    <row r="11" spans="1:13" ht="20.100000000000001" customHeight="1">
      <c r="A11" s="231" t="s">
        <v>314</v>
      </c>
      <c r="B11" s="237" t="s">
        <v>631</v>
      </c>
      <c r="G11" s="582"/>
      <c r="H11" s="584"/>
    </row>
    <row r="12" spans="1:13" ht="20.100000000000001" customHeight="1">
      <c r="A12" s="238" t="s">
        <v>315</v>
      </c>
      <c r="B12" s="239" t="s">
        <v>632</v>
      </c>
      <c r="C12" s="240"/>
      <c r="D12" s="240"/>
      <c r="E12" s="240"/>
      <c r="F12" s="240"/>
      <c r="G12" s="583"/>
      <c r="H12" s="585"/>
    </row>
    <row r="13" spans="1:13" ht="39.9" customHeight="1">
      <c r="A13" s="234">
        <v>3</v>
      </c>
      <c r="B13" s="587" t="s">
        <v>633</v>
      </c>
      <c r="C13" s="587"/>
      <c r="D13" s="587"/>
      <c r="E13" s="587"/>
      <c r="F13" s="587"/>
      <c r="G13" s="235"/>
      <c r="H13" s="236"/>
    </row>
    <row r="14" spans="1:13" ht="20.100000000000001" customHeight="1">
      <c r="A14" s="231" t="s">
        <v>312</v>
      </c>
      <c r="B14" s="237" t="s">
        <v>634</v>
      </c>
      <c r="G14" s="582" t="s">
        <v>314</v>
      </c>
      <c r="H14" s="584">
        <f>VLOOKUP(G14,scores,2,FALSE)</f>
        <v>30</v>
      </c>
    </row>
    <row r="15" spans="1:13" ht="20.100000000000001" customHeight="1">
      <c r="A15" s="231" t="s">
        <v>313</v>
      </c>
      <c r="B15" s="237" t="s">
        <v>635</v>
      </c>
      <c r="G15" s="582"/>
      <c r="H15" s="584"/>
    </row>
    <row r="16" spans="1:13" ht="20.100000000000001" customHeight="1">
      <c r="A16" s="231" t="s">
        <v>314</v>
      </c>
      <c r="B16" s="237" t="s">
        <v>636</v>
      </c>
      <c r="G16" s="582"/>
      <c r="H16" s="584"/>
    </row>
    <row r="17" spans="1:8" ht="20.100000000000001" customHeight="1">
      <c r="A17" s="238" t="s">
        <v>315</v>
      </c>
      <c r="B17" s="239" t="s">
        <v>637</v>
      </c>
      <c r="C17" s="240"/>
      <c r="D17" s="240"/>
      <c r="E17" s="240"/>
      <c r="F17" s="240"/>
      <c r="G17" s="583"/>
      <c r="H17" s="585"/>
    </row>
    <row r="18" spans="1:8" ht="39.9" customHeight="1">
      <c r="A18" s="234">
        <v>4</v>
      </c>
      <c r="B18" s="581" t="s">
        <v>638</v>
      </c>
      <c r="C18" s="581"/>
      <c r="D18" s="581"/>
      <c r="E18" s="581"/>
      <c r="F18" s="581"/>
      <c r="G18" s="235"/>
      <c r="H18" s="236"/>
    </row>
    <row r="19" spans="1:8" ht="20.100000000000001" customHeight="1">
      <c r="A19" s="231" t="s">
        <v>312</v>
      </c>
      <c r="B19" s="237" t="s">
        <v>639</v>
      </c>
      <c r="G19" s="582" t="s">
        <v>314</v>
      </c>
      <c r="H19" s="584">
        <f>VLOOKUP(G19,scores,2,FALSE)</f>
        <v>30</v>
      </c>
    </row>
    <row r="20" spans="1:8" ht="20.100000000000001" customHeight="1">
      <c r="A20" s="231" t="s">
        <v>313</v>
      </c>
      <c r="B20" s="237" t="s">
        <v>640</v>
      </c>
      <c r="G20" s="582"/>
      <c r="H20" s="584"/>
    </row>
    <row r="21" spans="1:8" ht="20.100000000000001" customHeight="1">
      <c r="A21" s="231" t="s">
        <v>314</v>
      </c>
      <c r="B21" s="237" t="s">
        <v>641</v>
      </c>
      <c r="G21" s="582"/>
      <c r="H21" s="584"/>
    </row>
    <row r="22" spans="1:8" ht="20.100000000000001" customHeight="1">
      <c r="A22" s="238" t="s">
        <v>315</v>
      </c>
      <c r="B22" s="239" t="s">
        <v>642</v>
      </c>
      <c r="C22" s="240"/>
      <c r="D22" s="240"/>
      <c r="E22" s="240"/>
      <c r="F22" s="240"/>
      <c r="G22" s="583"/>
      <c r="H22" s="585"/>
    </row>
    <row r="23" spans="1:8" ht="39.9" customHeight="1">
      <c r="A23" s="234">
        <v>5</v>
      </c>
      <c r="B23" s="581" t="s">
        <v>643</v>
      </c>
      <c r="C23" s="581"/>
      <c r="D23" s="581"/>
      <c r="E23" s="581"/>
      <c r="F23" s="581"/>
      <c r="G23" s="235"/>
      <c r="H23" s="236"/>
    </row>
    <row r="24" spans="1:8" ht="20.100000000000001" customHeight="1">
      <c r="A24" s="231" t="s">
        <v>312</v>
      </c>
      <c r="B24" s="237" t="s">
        <v>644</v>
      </c>
      <c r="G24" s="582" t="s">
        <v>313</v>
      </c>
      <c r="H24" s="584">
        <f>VLOOKUP(G24,scores,2,FALSE)</f>
        <v>20</v>
      </c>
    </row>
    <row r="25" spans="1:8" ht="20.100000000000001" customHeight="1">
      <c r="A25" s="231" t="s">
        <v>313</v>
      </c>
      <c r="B25" s="237" t="s">
        <v>645</v>
      </c>
      <c r="G25" s="582"/>
      <c r="H25" s="584"/>
    </row>
    <row r="26" spans="1:8" ht="20.100000000000001" customHeight="1">
      <c r="A26" s="231" t="s">
        <v>314</v>
      </c>
      <c r="B26" s="237" t="s">
        <v>646</v>
      </c>
      <c r="G26" s="582"/>
      <c r="H26" s="584"/>
    </row>
    <row r="27" spans="1:8" ht="20.100000000000001" customHeight="1">
      <c r="A27" s="238" t="s">
        <v>315</v>
      </c>
      <c r="B27" s="239" t="s">
        <v>647</v>
      </c>
      <c r="C27" s="240"/>
      <c r="D27" s="240"/>
      <c r="E27" s="240"/>
      <c r="F27" s="240"/>
      <c r="G27" s="583"/>
      <c r="H27" s="585"/>
    </row>
    <row r="28" spans="1:8" ht="39.9" customHeight="1">
      <c r="A28" s="234">
        <v>6</v>
      </c>
      <c r="B28" s="581" t="s">
        <v>648</v>
      </c>
      <c r="C28" s="581"/>
      <c r="D28" s="581"/>
      <c r="E28" s="581"/>
      <c r="F28" s="581"/>
      <c r="G28" s="235"/>
      <c r="H28" s="236"/>
    </row>
    <row r="29" spans="1:8" ht="20.100000000000001" customHeight="1">
      <c r="A29" s="231" t="s">
        <v>312</v>
      </c>
      <c r="B29" s="237" t="s">
        <v>649</v>
      </c>
      <c r="G29" s="582" t="s">
        <v>315</v>
      </c>
      <c r="H29" s="584">
        <f>VLOOKUP(G29,scores,2,FALSE)</f>
        <v>40</v>
      </c>
    </row>
    <row r="30" spans="1:8" ht="20.100000000000001" customHeight="1">
      <c r="A30" s="231" t="s">
        <v>313</v>
      </c>
      <c r="B30" s="237" t="s">
        <v>650</v>
      </c>
      <c r="G30" s="582"/>
      <c r="H30" s="584"/>
    </row>
    <row r="31" spans="1:8" ht="20.100000000000001" customHeight="1">
      <c r="A31" s="231" t="s">
        <v>314</v>
      </c>
      <c r="B31" s="237" t="s">
        <v>651</v>
      </c>
      <c r="G31" s="582"/>
      <c r="H31" s="584"/>
    </row>
    <row r="32" spans="1:8" ht="20.100000000000001" customHeight="1">
      <c r="A32" s="238" t="s">
        <v>315</v>
      </c>
      <c r="B32" s="239" t="s">
        <v>652</v>
      </c>
      <c r="C32" s="240"/>
      <c r="D32" s="240"/>
      <c r="E32" s="240"/>
      <c r="F32" s="240"/>
      <c r="G32" s="583"/>
      <c r="H32" s="585"/>
    </row>
    <row r="33" spans="1:8" ht="39.9" customHeight="1">
      <c r="A33" s="234">
        <v>7</v>
      </c>
      <c r="B33" s="581" t="s">
        <v>653</v>
      </c>
      <c r="C33" s="581"/>
      <c r="D33" s="581"/>
      <c r="E33" s="581"/>
      <c r="F33" s="581"/>
      <c r="G33" s="235"/>
      <c r="H33" s="236"/>
    </row>
    <row r="34" spans="1:8" ht="20.100000000000001" customHeight="1">
      <c r="A34" s="231" t="s">
        <v>312</v>
      </c>
      <c r="B34" s="237" t="s">
        <v>654</v>
      </c>
      <c r="G34" s="582" t="s">
        <v>313</v>
      </c>
      <c r="H34" s="584">
        <f>VLOOKUP(G34,scores,2,FALSE)</f>
        <v>20</v>
      </c>
    </row>
    <row r="35" spans="1:8" ht="20.100000000000001" customHeight="1">
      <c r="A35" s="231" t="s">
        <v>313</v>
      </c>
      <c r="B35" s="237" t="s">
        <v>655</v>
      </c>
      <c r="G35" s="582"/>
      <c r="H35" s="584"/>
    </row>
    <row r="36" spans="1:8" ht="20.100000000000001" customHeight="1">
      <c r="A36" s="231" t="s">
        <v>314</v>
      </c>
      <c r="B36" s="237" t="s">
        <v>656</v>
      </c>
      <c r="G36" s="582"/>
      <c r="H36" s="584"/>
    </row>
    <row r="37" spans="1:8" ht="20.100000000000001" customHeight="1">
      <c r="A37" s="238" t="s">
        <v>315</v>
      </c>
      <c r="B37" s="239" t="s">
        <v>657</v>
      </c>
      <c r="C37" s="240"/>
      <c r="D37" s="240"/>
      <c r="E37" s="240"/>
      <c r="F37" s="240"/>
      <c r="G37" s="583"/>
      <c r="H37" s="585"/>
    </row>
    <row r="38" spans="1:8" ht="39.9" customHeight="1">
      <c r="A38" s="234">
        <v>8</v>
      </c>
      <c r="B38" s="581" t="s">
        <v>658</v>
      </c>
      <c r="C38" s="581"/>
      <c r="D38" s="581"/>
      <c r="E38" s="581"/>
      <c r="F38" s="581"/>
      <c r="G38" s="235"/>
      <c r="H38" s="236"/>
    </row>
    <row r="39" spans="1:8" ht="20.100000000000001" customHeight="1">
      <c r="A39" s="231" t="s">
        <v>312</v>
      </c>
      <c r="B39" s="237" t="s">
        <v>659</v>
      </c>
      <c r="G39" s="582" t="s">
        <v>314</v>
      </c>
      <c r="H39" s="584">
        <f>VLOOKUP(G39,scores,2,FALSE)</f>
        <v>30</v>
      </c>
    </row>
    <row r="40" spans="1:8" ht="20.100000000000001" customHeight="1">
      <c r="A40" s="231" t="s">
        <v>313</v>
      </c>
      <c r="B40" s="237" t="s">
        <v>660</v>
      </c>
      <c r="G40" s="582"/>
      <c r="H40" s="584"/>
    </row>
    <row r="41" spans="1:8" ht="20.100000000000001" customHeight="1">
      <c r="A41" s="231" t="s">
        <v>314</v>
      </c>
      <c r="B41" s="237" t="s">
        <v>661</v>
      </c>
      <c r="G41" s="582"/>
      <c r="H41" s="584"/>
    </row>
    <row r="42" spans="1:8" ht="20.100000000000001" customHeight="1">
      <c r="A42" s="238" t="s">
        <v>315</v>
      </c>
      <c r="B42" s="239" t="s">
        <v>662</v>
      </c>
      <c r="C42" s="240"/>
      <c r="D42" s="240"/>
      <c r="E42" s="240"/>
      <c r="F42" s="240"/>
      <c r="G42" s="583"/>
      <c r="H42" s="585"/>
    </row>
    <row r="43" spans="1:8" ht="39.9" customHeight="1">
      <c r="A43" s="234">
        <v>9</v>
      </c>
      <c r="B43" s="581" t="s">
        <v>663</v>
      </c>
      <c r="C43" s="581"/>
      <c r="D43" s="581"/>
      <c r="E43" s="581"/>
      <c r="F43" s="581"/>
      <c r="G43" s="235"/>
      <c r="H43" s="236"/>
    </row>
    <row r="44" spans="1:8" ht="20.100000000000001" customHeight="1">
      <c r="A44" s="231" t="s">
        <v>312</v>
      </c>
      <c r="B44" s="237" t="s">
        <v>664</v>
      </c>
      <c r="G44" s="582" t="s">
        <v>314</v>
      </c>
      <c r="H44" s="584">
        <f>VLOOKUP(G44,scores,2,FALSE)</f>
        <v>30</v>
      </c>
    </row>
    <row r="45" spans="1:8" ht="20.100000000000001" customHeight="1">
      <c r="A45" s="231" t="s">
        <v>313</v>
      </c>
      <c r="B45" s="237" t="s">
        <v>665</v>
      </c>
      <c r="G45" s="582"/>
      <c r="H45" s="584"/>
    </row>
    <row r="46" spans="1:8" ht="20.100000000000001" customHeight="1">
      <c r="A46" s="231" t="s">
        <v>314</v>
      </c>
      <c r="B46" s="237" t="s">
        <v>666</v>
      </c>
      <c r="G46" s="582"/>
      <c r="H46" s="584"/>
    </row>
    <row r="47" spans="1:8" ht="20.100000000000001" customHeight="1">
      <c r="A47" s="238" t="s">
        <v>315</v>
      </c>
      <c r="B47" s="239" t="s">
        <v>667</v>
      </c>
      <c r="C47" s="240"/>
      <c r="D47" s="240"/>
      <c r="E47" s="240"/>
      <c r="F47" s="240"/>
      <c r="G47" s="583"/>
      <c r="H47" s="585"/>
    </row>
    <row r="48" spans="1:8" ht="39.9" customHeight="1">
      <c r="A48" s="234">
        <v>10</v>
      </c>
      <c r="B48" s="581" t="s">
        <v>668</v>
      </c>
      <c r="C48" s="581"/>
      <c r="D48" s="581"/>
      <c r="E48" s="581"/>
      <c r="F48" s="581"/>
      <c r="G48" s="235"/>
      <c r="H48" s="236"/>
    </row>
    <row r="49" spans="1:8" ht="20.100000000000001" customHeight="1">
      <c r="A49" s="231" t="s">
        <v>312</v>
      </c>
      <c r="B49" s="237" t="s">
        <v>669</v>
      </c>
      <c r="G49" s="582" t="s">
        <v>313</v>
      </c>
      <c r="H49" s="584">
        <f>VLOOKUP(G49,scores,2,FALSE)</f>
        <v>20</v>
      </c>
    </row>
    <row r="50" spans="1:8" ht="20.100000000000001" customHeight="1">
      <c r="A50" s="231" t="s">
        <v>313</v>
      </c>
      <c r="B50" s="237" t="s">
        <v>670</v>
      </c>
      <c r="G50" s="582"/>
      <c r="H50" s="584"/>
    </row>
    <row r="51" spans="1:8" ht="20.100000000000001" customHeight="1">
      <c r="A51" s="231" t="s">
        <v>314</v>
      </c>
      <c r="B51" s="237" t="s">
        <v>671</v>
      </c>
      <c r="G51" s="582"/>
      <c r="H51" s="584"/>
    </row>
    <row r="52" spans="1:8" ht="20.100000000000001" customHeight="1">
      <c r="A52" s="238" t="s">
        <v>315</v>
      </c>
      <c r="B52" s="239" t="s">
        <v>672</v>
      </c>
      <c r="C52" s="240"/>
      <c r="D52" s="240"/>
      <c r="E52" s="240"/>
      <c r="F52" s="240"/>
      <c r="G52" s="583"/>
      <c r="H52" s="585"/>
    </row>
    <row r="53" spans="1:8" ht="39.9" customHeight="1">
      <c r="A53" s="234">
        <v>11</v>
      </c>
      <c r="B53" s="581" t="s">
        <v>460</v>
      </c>
      <c r="C53" s="581"/>
      <c r="D53" s="581"/>
      <c r="E53" s="581"/>
      <c r="F53" s="581"/>
      <c r="G53" s="235"/>
      <c r="H53" s="236"/>
    </row>
    <row r="54" spans="1:8" ht="20.100000000000001" customHeight="1">
      <c r="A54" s="231" t="s">
        <v>312</v>
      </c>
      <c r="B54" s="237" t="s">
        <v>189</v>
      </c>
      <c r="G54" s="582" t="s">
        <v>315</v>
      </c>
      <c r="H54" s="584">
        <f>VLOOKUP(G54,scores,2,FALSE)</f>
        <v>40</v>
      </c>
    </row>
    <row r="55" spans="1:8" ht="20.100000000000001" customHeight="1">
      <c r="A55" s="231" t="s">
        <v>313</v>
      </c>
      <c r="B55" s="237" t="s">
        <v>182</v>
      </c>
      <c r="G55" s="582"/>
      <c r="H55" s="584"/>
    </row>
    <row r="56" spans="1:8" ht="20.100000000000001" customHeight="1">
      <c r="A56" s="231" t="s">
        <v>314</v>
      </c>
      <c r="B56" s="237" t="s">
        <v>206</v>
      </c>
      <c r="G56" s="582"/>
      <c r="H56" s="584"/>
    </row>
    <row r="57" spans="1:8" ht="20.100000000000001" customHeight="1">
      <c r="A57" s="238" t="s">
        <v>315</v>
      </c>
      <c r="B57" s="239" t="s">
        <v>205</v>
      </c>
      <c r="C57" s="240"/>
      <c r="D57" s="240"/>
      <c r="E57" s="240"/>
      <c r="F57" s="240"/>
      <c r="G57" s="583"/>
      <c r="H57" s="585"/>
    </row>
    <row r="58" spans="1:8" ht="39.9" customHeight="1">
      <c r="A58" s="234">
        <v>12</v>
      </c>
      <c r="B58" s="581" t="s">
        <v>275</v>
      </c>
      <c r="C58" s="581"/>
      <c r="D58" s="581"/>
      <c r="E58" s="581"/>
      <c r="F58" s="581"/>
      <c r="G58" s="235"/>
      <c r="H58" s="236"/>
    </row>
    <row r="59" spans="1:8" ht="20.100000000000001" customHeight="1">
      <c r="A59" s="231" t="s">
        <v>312</v>
      </c>
      <c r="B59" s="237" t="s">
        <v>277</v>
      </c>
      <c r="G59" s="582" t="s">
        <v>313</v>
      </c>
      <c r="H59" s="584">
        <f>VLOOKUP(G59,scores,2,FALSE)</f>
        <v>20</v>
      </c>
    </row>
    <row r="60" spans="1:8" ht="20.100000000000001" customHeight="1">
      <c r="A60" s="231" t="s">
        <v>313</v>
      </c>
      <c r="B60" s="237" t="s">
        <v>184</v>
      </c>
      <c r="G60" s="582"/>
      <c r="H60" s="584"/>
    </row>
    <row r="61" spans="1:8" ht="20.100000000000001" customHeight="1">
      <c r="A61" s="231" t="s">
        <v>314</v>
      </c>
      <c r="B61" s="237" t="s">
        <v>276</v>
      </c>
      <c r="G61" s="582"/>
      <c r="H61" s="584"/>
    </row>
    <row r="62" spans="1:8" ht="20.100000000000001" customHeight="1">
      <c r="A62" s="238" t="s">
        <v>315</v>
      </c>
      <c r="B62" s="239" t="s">
        <v>183</v>
      </c>
      <c r="C62" s="240"/>
      <c r="D62" s="240"/>
      <c r="E62" s="240"/>
      <c r="F62" s="240"/>
      <c r="G62" s="583"/>
      <c r="H62" s="585"/>
    </row>
    <row r="63" spans="1:8" ht="39.9" customHeight="1">
      <c r="A63" s="234">
        <v>13</v>
      </c>
      <c r="B63" s="581" t="s">
        <v>462</v>
      </c>
      <c r="C63" s="581"/>
      <c r="D63" s="581"/>
      <c r="E63" s="581"/>
      <c r="F63" s="581"/>
      <c r="G63" s="235"/>
      <c r="H63" s="236"/>
    </row>
    <row r="64" spans="1:8" ht="20.100000000000001" customHeight="1">
      <c r="A64" s="231" t="s">
        <v>312</v>
      </c>
      <c r="B64" s="237" t="s">
        <v>673</v>
      </c>
      <c r="G64" s="582" t="s">
        <v>314</v>
      </c>
      <c r="H64" s="584">
        <f>VLOOKUP(G64,scores,2,FALSE)</f>
        <v>30</v>
      </c>
    </row>
    <row r="65" spans="1:8" ht="20.100000000000001" customHeight="1">
      <c r="A65" s="231" t="s">
        <v>313</v>
      </c>
      <c r="B65" s="237" t="s">
        <v>674</v>
      </c>
      <c r="G65" s="582"/>
      <c r="H65" s="584"/>
    </row>
    <row r="66" spans="1:8" ht="20.100000000000001" customHeight="1">
      <c r="A66" s="231" t="s">
        <v>314</v>
      </c>
      <c r="B66" s="237" t="s">
        <v>675</v>
      </c>
      <c r="G66" s="582"/>
      <c r="H66" s="584"/>
    </row>
    <row r="67" spans="1:8" ht="20.100000000000001" customHeight="1">
      <c r="A67" s="238" t="s">
        <v>315</v>
      </c>
      <c r="B67" s="239" t="s">
        <v>676</v>
      </c>
      <c r="C67" s="240"/>
      <c r="D67" s="240"/>
      <c r="E67" s="240"/>
      <c r="F67" s="240"/>
      <c r="G67" s="583"/>
      <c r="H67" s="585"/>
    </row>
    <row r="68" spans="1:8" ht="39.9" customHeight="1">
      <c r="A68" s="234">
        <v>14</v>
      </c>
      <c r="B68" s="581" t="s">
        <v>677</v>
      </c>
      <c r="C68" s="581"/>
      <c r="D68" s="581"/>
      <c r="E68" s="581"/>
      <c r="F68" s="581"/>
      <c r="G68" s="235"/>
      <c r="H68" s="236"/>
    </row>
    <row r="69" spans="1:8" ht="20.100000000000001" customHeight="1">
      <c r="A69" s="231" t="s">
        <v>312</v>
      </c>
      <c r="B69" s="237" t="s">
        <v>185</v>
      </c>
      <c r="G69" s="582" t="s">
        <v>314</v>
      </c>
      <c r="H69" s="584">
        <f>VLOOKUP(G69,scores,2,FALSE)</f>
        <v>30</v>
      </c>
    </row>
    <row r="70" spans="1:8" ht="20.100000000000001" customHeight="1">
      <c r="A70" s="231" t="s">
        <v>313</v>
      </c>
      <c r="B70" s="237" t="s">
        <v>186</v>
      </c>
      <c r="G70" s="582"/>
      <c r="H70" s="584"/>
    </row>
    <row r="71" spans="1:8" ht="20.100000000000001" customHeight="1">
      <c r="A71" s="231" t="s">
        <v>314</v>
      </c>
      <c r="B71" s="237" t="s">
        <v>249</v>
      </c>
      <c r="G71" s="582"/>
      <c r="H71" s="584"/>
    </row>
    <row r="72" spans="1:8" ht="20.100000000000001" customHeight="1">
      <c r="A72" s="238" t="s">
        <v>315</v>
      </c>
      <c r="B72" s="239" t="s">
        <v>678</v>
      </c>
      <c r="C72" s="240"/>
      <c r="D72" s="240"/>
      <c r="E72" s="240"/>
      <c r="F72" s="240"/>
      <c r="G72" s="583"/>
      <c r="H72" s="585"/>
    </row>
    <row r="73" spans="1:8" ht="39.9" customHeight="1">
      <c r="A73" s="234">
        <v>15</v>
      </c>
      <c r="B73" s="581" t="s">
        <v>461</v>
      </c>
      <c r="C73" s="581"/>
      <c r="D73" s="581"/>
      <c r="E73" s="581"/>
      <c r="F73" s="581"/>
      <c r="G73" s="235"/>
      <c r="H73" s="236"/>
    </row>
    <row r="74" spans="1:8" ht="20.100000000000001" customHeight="1">
      <c r="A74" s="231" t="s">
        <v>312</v>
      </c>
      <c r="B74" s="237" t="s">
        <v>188</v>
      </c>
      <c r="G74" s="582" t="s">
        <v>313</v>
      </c>
      <c r="H74" s="584">
        <f>VLOOKUP(G74,scores,2,FALSE)</f>
        <v>20</v>
      </c>
    </row>
    <row r="75" spans="1:8" ht="20.100000000000001" customHeight="1">
      <c r="A75" s="231" t="s">
        <v>313</v>
      </c>
      <c r="B75" s="237" t="s">
        <v>187</v>
      </c>
      <c r="G75" s="582"/>
      <c r="H75" s="584"/>
    </row>
    <row r="76" spans="1:8" ht="20.100000000000001" customHeight="1">
      <c r="A76" s="231" t="s">
        <v>314</v>
      </c>
      <c r="B76" s="237" t="s">
        <v>274</v>
      </c>
      <c r="G76" s="582"/>
      <c r="H76" s="584"/>
    </row>
    <row r="77" spans="1:8" ht="20.100000000000001" customHeight="1">
      <c r="A77" s="238" t="s">
        <v>315</v>
      </c>
      <c r="B77" s="239" t="s">
        <v>195</v>
      </c>
      <c r="C77" s="240"/>
      <c r="D77" s="240"/>
      <c r="E77" s="240"/>
      <c r="F77" s="240"/>
      <c r="G77" s="583"/>
      <c r="H77" s="585"/>
    </row>
    <row r="78" spans="1:8" ht="39.9" customHeight="1">
      <c r="A78" s="234">
        <v>16</v>
      </c>
      <c r="B78" s="581" t="s">
        <v>679</v>
      </c>
      <c r="C78" s="581"/>
      <c r="D78" s="581"/>
      <c r="E78" s="581"/>
      <c r="F78" s="581"/>
      <c r="G78" s="235"/>
      <c r="H78" s="236"/>
    </row>
    <row r="79" spans="1:8" ht="20.100000000000001" customHeight="1">
      <c r="A79" s="231" t="s">
        <v>312</v>
      </c>
      <c r="B79" s="237" t="s">
        <v>680</v>
      </c>
      <c r="G79" s="582" t="s">
        <v>314</v>
      </c>
      <c r="H79" s="584">
        <f>VLOOKUP(G79,scores,2,FALSE)</f>
        <v>30</v>
      </c>
    </row>
    <row r="80" spans="1:8" ht="20.100000000000001" customHeight="1">
      <c r="A80" s="231" t="s">
        <v>313</v>
      </c>
      <c r="B80" s="237" t="s">
        <v>681</v>
      </c>
      <c r="G80" s="582"/>
      <c r="H80" s="584"/>
    </row>
    <row r="81" spans="1:8" ht="20.100000000000001" customHeight="1">
      <c r="A81" s="231" t="s">
        <v>314</v>
      </c>
      <c r="B81" s="237" t="s">
        <v>682</v>
      </c>
      <c r="G81" s="582"/>
      <c r="H81" s="584"/>
    </row>
    <row r="82" spans="1:8" ht="20.100000000000001" customHeight="1">
      <c r="A82" s="238" t="s">
        <v>315</v>
      </c>
      <c r="B82" s="239" t="s">
        <v>683</v>
      </c>
      <c r="C82" s="240"/>
      <c r="D82" s="240"/>
      <c r="E82" s="240"/>
      <c r="F82" s="240"/>
      <c r="G82" s="583"/>
      <c r="H82" s="585"/>
    </row>
    <row r="83" spans="1:8" ht="39.9" customHeight="1">
      <c r="A83" s="234">
        <v>17</v>
      </c>
      <c r="B83" s="581" t="s">
        <v>684</v>
      </c>
      <c r="C83" s="581"/>
      <c r="D83" s="581"/>
      <c r="E83" s="581"/>
      <c r="F83" s="581"/>
      <c r="G83" s="235"/>
      <c r="H83" s="236"/>
    </row>
    <row r="84" spans="1:8" ht="20.100000000000001" customHeight="1">
      <c r="A84" s="231" t="s">
        <v>312</v>
      </c>
      <c r="B84" s="237" t="s">
        <v>685</v>
      </c>
      <c r="G84" s="582" t="s">
        <v>313</v>
      </c>
      <c r="H84" s="584">
        <f>VLOOKUP(G84,scores,2,FALSE)</f>
        <v>20</v>
      </c>
    </row>
    <row r="85" spans="1:8" ht="20.100000000000001" customHeight="1">
      <c r="A85" s="231" t="s">
        <v>313</v>
      </c>
      <c r="B85" s="237" t="s">
        <v>686</v>
      </c>
      <c r="G85" s="582"/>
      <c r="H85" s="584"/>
    </row>
    <row r="86" spans="1:8" ht="20.100000000000001" customHeight="1">
      <c r="A86" s="231" t="s">
        <v>314</v>
      </c>
      <c r="B86" s="237" t="s">
        <v>687</v>
      </c>
      <c r="G86" s="582"/>
      <c r="H86" s="584"/>
    </row>
    <row r="87" spans="1:8" ht="20.100000000000001" customHeight="1">
      <c r="A87" s="238" t="s">
        <v>315</v>
      </c>
      <c r="B87" s="239" t="s">
        <v>688</v>
      </c>
      <c r="C87" s="240"/>
      <c r="D87" s="240"/>
      <c r="E87" s="240"/>
      <c r="F87" s="240"/>
      <c r="G87" s="583"/>
      <c r="H87" s="585"/>
    </row>
    <row r="88" spans="1:8" ht="39.9" customHeight="1">
      <c r="A88" s="234">
        <v>18</v>
      </c>
      <c r="B88" s="581" t="s">
        <v>689</v>
      </c>
      <c r="C88" s="581"/>
      <c r="D88" s="581"/>
      <c r="E88" s="581"/>
      <c r="F88" s="581"/>
      <c r="G88" s="235"/>
      <c r="H88" s="236"/>
    </row>
    <row r="89" spans="1:8" ht="20.100000000000001" customHeight="1">
      <c r="A89" s="231" t="s">
        <v>312</v>
      </c>
      <c r="B89" s="237" t="s">
        <v>164</v>
      </c>
      <c r="G89" s="582" t="s">
        <v>313</v>
      </c>
      <c r="H89" s="584">
        <f>VLOOKUP(G89,scores,2,FALSE)</f>
        <v>20</v>
      </c>
    </row>
    <row r="90" spans="1:8" ht="20.100000000000001" customHeight="1">
      <c r="A90" s="231" t="s">
        <v>313</v>
      </c>
      <c r="B90" s="237" t="s">
        <v>690</v>
      </c>
      <c r="G90" s="582"/>
      <c r="H90" s="584"/>
    </row>
    <row r="91" spans="1:8" ht="20.100000000000001" customHeight="1">
      <c r="A91" s="231" t="s">
        <v>314</v>
      </c>
      <c r="B91" s="237" t="s">
        <v>163</v>
      </c>
      <c r="G91" s="582"/>
      <c r="H91" s="584"/>
    </row>
    <row r="92" spans="1:8" ht="20.100000000000001" customHeight="1">
      <c r="A92" s="238" t="s">
        <v>315</v>
      </c>
      <c r="B92" s="239" t="s">
        <v>331</v>
      </c>
      <c r="C92" s="240"/>
      <c r="D92" s="240"/>
      <c r="E92" s="240"/>
      <c r="F92" s="240"/>
      <c r="G92" s="583"/>
      <c r="H92" s="585"/>
    </row>
    <row r="93" spans="1:8" ht="39.9" customHeight="1">
      <c r="A93" s="234">
        <v>19</v>
      </c>
      <c r="B93" s="581" t="s">
        <v>691</v>
      </c>
      <c r="C93" s="581"/>
      <c r="D93" s="581"/>
      <c r="E93" s="581"/>
      <c r="F93" s="581"/>
      <c r="G93" s="235"/>
      <c r="H93" s="236"/>
    </row>
    <row r="94" spans="1:8" ht="20.100000000000001" customHeight="1">
      <c r="A94" s="231" t="s">
        <v>312</v>
      </c>
      <c r="B94" s="237" t="s">
        <v>692</v>
      </c>
      <c r="G94" s="582" t="s">
        <v>314</v>
      </c>
      <c r="H94" s="584">
        <f>VLOOKUP(G94,scores,2,FALSE)</f>
        <v>30</v>
      </c>
    </row>
    <row r="95" spans="1:8" ht="20.100000000000001" customHeight="1">
      <c r="A95" s="231" t="s">
        <v>313</v>
      </c>
      <c r="B95" s="237" t="s">
        <v>693</v>
      </c>
      <c r="G95" s="582"/>
      <c r="H95" s="584"/>
    </row>
    <row r="96" spans="1:8" ht="20.100000000000001" customHeight="1">
      <c r="A96" s="231" t="s">
        <v>314</v>
      </c>
      <c r="B96" s="237" t="s">
        <v>694</v>
      </c>
      <c r="G96" s="582"/>
      <c r="H96" s="584"/>
    </row>
    <row r="97" spans="1:9" ht="20.100000000000001" customHeight="1">
      <c r="A97" s="238" t="s">
        <v>315</v>
      </c>
      <c r="B97" s="239" t="s">
        <v>695</v>
      </c>
      <c r="C97" s="240"/>
      <c r="D97" s="240"/>
      <c r="E97" s="240"/>
      <c r="F97" s="240"/>
      <c r="G97" s="583"/>
      <c r="H97" s="585"/>
    </row>
    <row r="98" spans="1:9" ht="39.9" customHeight="1">
      <c r="A98" s="234">
        <v>20</v>
      </c>
      <c r="B98" s="581" t="s">
        <v>696</v>
      </c>
      <c r="C98" s="581"/>
      <c r="D98" s="581"/>
      <c r="E98" s="581"/>
      <c r="F98" s="581"/>
      <c r="G98" s="235"/>
      <c r="H98" s="236"/>
    </row>
    <row r="99" spans="1:9" ht="20.100000000000001" customHeight="1">
      <c r="A99" s="231" t="s">
        <v>312</v>
      </c>
      <c r="B99" s="237" t="s">
        <v>692</v>
      </c>
      <c r="G99" s="582" t="s">
        <v>313</v>
      </c>
      <c r="H99" s="584">
        <f>VLOOKUP(G99,scores,2,FALSE)</f>
        <v>20</v>
      </c>
    </row>
    <row r="100" spans="1:9" ht="20.100000000000001" customHeight="1">
      <c r="A100" s="231" t="s">
        <v>313</v>
      </c>
      <c r="B100" s="237" t="s">
        <v>693</v>
      </c>
      <c r="G100" s="582"/>
      <c r="H100" s="584"/>
    </row>
    <row r="101" spans="1:9" ht="20.100000000000001" customHeight="1">
      <c r="A101" s="231" t="s">
        <v>314</v>
      </c>
      <c r="B101" s="237" t="s">
        <v>694</v>
      </c>
      <c r="G101" s="582"/>
      <c r="H101" s="584"/>
    </row>
    <row r="102" spans="1:9" ht="20.100000000000001" customHeight="1">
      <c r="A102" s="238" t="s">
        <v>315</v>
      </c>
      <c r="B102" s="239" t="s">
        <v>695</v>
      </c>
      <c r="C102" s="240"/>
      <c r="D102" s="240"/>
      <c r="E102" s="240"/>
      <c r="F102" s="240"/>
      <c r="G102" s="583"/>
      <c r="H102" s="585"/>
    </row>
    <row r="103" spans="1:9" ht="39.9" customHeight="1">
      <c r="A103" s="241" t="s">
        <v>697</v>
      </c>
      <c r="B103" s="241"/>
      <c r="C103" s="241"/>
      <c r="D103" s="241"/>
      <c r="E103" s="241"/>
      <c r="F103" s="241"/>
      <c r="G103" s="242">
        <f>SUM(H2:H102)</f>
        <v>520</v>
      </c>
      <c r="I103" s="243"/>
    </row>
    <row r="104" spans="1:9" ht="60" customHeight="1"/>
    <row r="105" spans="1:9" ht="39.9" customHeight="1">
      <c r="A105" s="588" t="s">
        <v>698</v>
      </c>
      <c r="B105" s="588"/>
      <c r="C105" s="588"/>
      <c r="D105" s="588"/>
      <c r="E105" s="244"/>
      <c r="F105" s="245"/>
      <c r="G105" s="246"/>
    </row>
    <row r="106" spans="1:9" ht="39.9" customHeight="1">
      <c r="A106" s="589" t="s">
        <v>699</v>
      </c>
      <c r="B106" s="589"/>
      <c r="C106" s="247" t="s">
        <v>700</v>
      </c>
      <c r="D106" s="247" t="s">
        <v>701</v>
      </c>
      <c r="E106" s="248" t="s">
        <v>17</v>
      </c>
      <c r="F106" s="248" t="s">
        <v>16</v>
      </c>
      <c r="G106" s="248" t="s">
        <v>15</v>
      </c>
      <c r="H106" s="58"/>
    </row>
    <row r="107" spans="1:9" ht="20.100000000000001" customHeight="1">
      <c r="A107" s="249">
        <v>0</v>
      </c>
      <c r="B107" s="249">
        <v>200</v>
      </c>
      <c r="C107" s="250" t="s">
        <v>357</v>
      </c>
      <c r="D107" s="250" t="s">
        <v>702</v>
      </c>
      <c r="E107" s="251" t="s">
        <v>703</v>
      </c>
      <c r="F107" s="249" t="s">
        <v>704</v>
      </c>
      <c r="G107" s="249" t="s">
        <v>705</v>
      </c>
      <c r="H107" s="58"/>
    </row>
    <row r="108" spans="1:9" ht="20.100000000000001" customHeight="1">
      <c r="A108" s="249">
        <v>201</v>
      </c>
      <c r="B108" s="249">
        <v>350</v>
      </c>
      <c r="C108" s="250" t="s">
        <v>706</v>
      </c>
      <c r="D108" s="250" t="s">
        <v>707</v>
      </c>
      <c r="E108" s="251" t="s">
        <v>708</v>
      </c>
      <c r="F108" s="249" t="s">
        <v>709</v>
      </c>
      <c r="G108" s="249" t="s">
        <v>710</v>
      </c>
      <c r="H108" s="58"/>
    </row>
    <row r="109" spans="1:9" ht="20.100000000000001" customHeight="1">
      <c r="A109" s="249">
        <v>351</v>
      </c>
      <c r="B109" s="249">
        <v>500</v>
      </c>
      <c r="C109" s="250" t="s">
        <v>711</v>
      </c>
      <c r="D109" s="250" t="s">
        <v>712</v>
      </c>
      <c r="E109" s="251" t="s">
        <v>713</v>
      </c>
      <c r="F109" s="249" t="s">
        <v>714</v>
      </c>
      <c r="G109" s="249" t="s">
        <v>715</v>
      </c>
      <c r="H109" s="58"/>
    </row>
    <row r="110" spans="1:9" ht="20.100000000000001" customHeight="1">
      <c r="A110" s="249">
        <v>501</v>
      </c>
      <c r="B110" s="249">
        <v>650</v>
      </c>
      <c r="C110" s="250" t="s">
        <v>716</v>
      </c>
      <c r="D110" s="250" t="s">
        <v>717</v>
      </c>
      <c r="E110" s="251" t="s">
        <v>718</v>
      </c>
      <c r="F110" s="249" t="s">
        <v>708</v>
      </c>
      <c r="G110" s="249" t="s">
        <v>719</v>
      </c>
      <c r="H110" s="58"/>
    </row>
    <row r="111" spans="1:9" ht="20.100000000000001" customHeight="1">
      <c r="A111" s="249">
        <v>651</v>
      </c>
      <c r="B111" s="249">
        <v>800</v>
      </c>
      <c r="C111" s="250" t="s">
        <v>310</v>
      </c>
      <c r="D111" s="250" t="s">
        <v>720</v>
      </c>
      <c r="E111" s="251" t="s">
        <v>721</v>
      </c>
      <c r="F111" s="249" t="s">
        <v>703</v>
      </c>
      <c r="G111" s="249" t="s">
        <v>703</v>
      </c>
      <c r="H111" s="58"/>
    </row>
    <row r="113" spans="1:13" s="231" customFormat="1" ht="20.100000000000001" customHeight="1">
      <c r="A113" s="252" t="s">
        <v>722</v>
      </c>
      <c r="B113" s="58"/>
      <c r="C113" s="58"/>
      <c r="D113" s="58"/>
      <c r="E113" s="58"/>
      <c r="F113" s="58"/>
      <c r="I113" s="58"/>
      <c r="J113" s="58"/>
      <c r="K113" s="58"/>
      <c r="L113" s="58"/>
      <c r="M113" s="58"/>
    </row>
    <row r="121" spans="1:13" s="231" customFormat="1" ht="20.100000000000001" customHeight="1">
      <c r="B121" s="58"/>
      <c r="C121" s="58"/>
      <c r="D121" s="58"/>
      <c r="E121" s="58"/>
      <c r="F121" s="58"/>
      <c r="G121" s="58"/>
      <c r="I121" s="58"/>
      <c r="J121" s="58"/>
      <c r="K121" s="58"/>
      <c r="L121" s="58"/>
      <c r="M121" s="58"/>
    </row>
    <row r="122" spans="1:13" s="231" customFormat="1" ht="20.100000000000001" customHeight="1">
      <c r="B122" s="58"/>
      <c r="C122" s="58"/>
      <c r="D122" s="58"/>
      <c r="E122" s="58"/>
      <c r="F122" s="58"/>
      <c r="G122" s="58"/>
      <c r="I122" s="58"/>
      <c r="J122" s="58"/>
      <c r="K122" s="58"/>
      <c r="L122" s="58"/>
      <c r="M122" s="58"/>
    </row>
    <row r="123" spans="1:13" s="231" customFormat="1" ht="20.100000000000001" customHeight="1">
      <c r="B123" s="58"/>
      <c r="C123" s="58"/>
      <c r="D123" s="58"/>
      <c r="E123" s="58"/>
      <c r="F123" s="58"/>
      <c r="G123" s="58"/>
      <c r="I123" s="58"/>
      <c r="J123" s="58"/>
      <c r="K123" s="58"/>
      <c r="L123" s="58"/>
      <c r="M123" s="58"/>
    </row>
    <row r="124" spans="1:13" s="231" customFormat="1" ht="20.100000000000001" customHeight="1">
      <c r="B124" s="58"/>
      <c r="C124" s="58"/>
      <c r="D124" s="58"/>
      <c r="E124" s="58"/>
      <c r="F124" s="58"/>
      <c r="G124" s="58"/>
      <c r="I124" s="58"/>
      <c r="J124" s="58"/>
      <c r="K124" s="58"/>
      <c r="L124" s="58"/>
      <c r="M124" s="58"/>
    </row>
  </sheetData>
  <mergeCells count="62">
    <mergeCell ref="A105:D105"/>
    <mergeCell ref="A106:B106"/>
    <mergeCell ref="B93:F93"/>
    <mergeCell ref="G94:G97"/>
    <mergeCell ref="H94:H97"/>
    <mergeCell ref="B98:F98"/>
    <mergeCell ref="G99:G102"/>
    <mergeCell ref="H99:H102"/>
    <mergeCell ref="B83:F83"/>
    <mergeCell ref="G84:G87"/>
    <mergeCell ref="H84:H87"/>
    <mergeCell ref="B88:F88"/>
    <mergeCell ref="G89:G92"/>
    <mergeCell ref="H89:H92"/>
    <mergeCell ref="B73:F73"/>
    <mergeCell ref="G74:G77"/>
    <mergeCell ref="H74:H77"/>
    <mergeCell ref="B78:F78"/>
    <mergeCell ref="G79:G82"/>
    <mergeCell ref="H79:H82"/>
    <mergeCell ref="B63:F63"/>
    <mergeCell ref="G64:G67"/>
    <mergeCell ref="H64:H67"/>
    <mergeCell ref="B68:F68"/>
    <mergeCell ref="G69:G72"/>
    <mergeCell ref="H69:H72"/>
    <mergeCell ref="B53:F53"/>
    <mergeCell ref="G54:G57"/>
    <mergeCell ref="H54:H57"/>
    <mergeCell ref="B58:F58"/>
    <mergeCell ref="G59:G62"/>
    <mergeCell ref="H59:H62"/>
    <mergeCell ref="B43:F43"/>
    <mergeCell ref="G44:G47"/>
    <mergeCell ref="H44:H47"/>
    <mergeCell ref="B48:F48"/>
    <mergeCell ref="G49:G52"/>
    <mergeCell ref="H49:H52"/>
    <mergeCell ref="B33:F33"/>
    <mergeCell ref="G34:G37"/>
    <mergeCell ref="H34:H37"/>
    <mergeCell ref="B38:F38"/>
    <mergeCell ref="G39:G42"/>
    <mergeCell ref="H39:H42"/>
    <mergeCell ref="B23:F23"/>
    <mergeCell ref="G24:G27"/>
    <mergeCell ref="H24:H27"/>
    <mergeCell ref="B28:F28"/>
    <mergeCell ref="G29:G32"/>
    <mergeCell ref="H29:H32"/>
    <mergeCell ref="B13:F13"/>
    <mergeCell ref="G14:G17"/>
    <mergeCell ref="H14:H17"/>
    <mergeCell ref="B18:F18"/>
    <mergeCell ref="G19:G22"/>
    <mergeCell ref="H19:H22"/>
    <mergeCell ref="B3:F3"/>
    <mergeCell ref="G4:G7"/>
    <mergeCell ref="H4:H7"/>
    <mergeCell ref="B8:F8"/>
    <mergeCell ref="G9:G12"/>
    <mergeCell ref="H9:H12"/>
  </mergeCells>
  <conditionalFormatting sqref="A107:G107">
    <cfRule type="expression" dxfId="14" priority="5">
      <formula>$G$103&lt;=200</formula>
    </cfRule>
  </conditionalFormatting>
  <conditionalFormatting sqref="A108:G108">
    <cfRule type="expression" dxfId="13" priority="4">
      <formula>AND($G$103&gt;200,$G$103&lt;=350)</formula>
    </cfRule>
  </conditionalFormatting>
  <conditionalFormatting sqref="A109:G109">
    <cfRule type="expression" dxfId="12" priority="3">
      <formula>AND($G$103&gt;350,$G$103&lt;=500)</formula>
    </cfRule>
  </conditionalFormatting>
  <conditionalFormatting sqref="A110:G110">
    <cfRule type="expression" dxfId="11" priority="2">
      <formula>AND($G$103&gt;500,$G$103&lt;=650)</formula>
    </cfRule>
  </conditionalFormatting>
  <conditionalFormatting sqref="A111:G111">
    <cfRule type="expression" dxfId="10" priority="1">
      <formula>AND($G$103&gt;650,$G$103&lt;=800)</formula>
    </cfRule>
  </conditionalFormatting>
  <dataValidations count="1">
    <dataValidation type="list" allowBlank="1" showInputMessage="1" showErrorMessage="1" sqref="G4 G9 G69 G14 G19 G24 G34 G39 G44 G29 G74 G79 G84 G89 G94 G49 G54 G59 G64 G99" xr:uid="{00000000-0002-0000-0100-000000000000}">
      <formula1>"a,b,c,d"</formula1>
    </dataValidation>
  </dataValidations>
  <pageMargins left="0.59055118110236227" right="0.59055118110236227" top="0.78740157480314965" bottom="0.39370078740157483" header="0.39370078740157483" footer="0.19685039370078741"/>
  <pageSetup paperSize="9" scale="90" orientation="portrait" r:id="rId1"/>
  <headerFooter>
    <oddHeader>&amp;L&amp;"-,Bold Italic"&amp;10Financial Blueprint of &amp;F and Family</oddHeader>
    <oddFooter>&amp;L&amp;"-,Bold"&amp;10Prepared by Arun Kumar, QPFP&amp;R&amp;"-,Bold"&amp;10Page &amp;P of &amp;N</oddFooter>
  </headerFooter>
  <rowBreaks count="3" manualBreakCount="3">
    <brk id="32" max="16383" man="1"/>
    <brk id="57" max="16383" man="1"/>
    <brk id="92" max="16383" man="1"/>
  </rowBreaks>
  <colBreaks count="1" manualBreakCount="1">
    <brk id="7" max="1048575" man="1"/>
  </colBreak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2:J41"/>
  <sheetViews>
    <sheetView showGridLines="0" topLeftCell="A10" zoomScaleNormal="100" workbookViewId="0">
      <selection activeCell="H26" sqref="H26"/>
    </sheetView>
  </sheetViews>
  <sheetFormatPr defaultColWidth="9.109375" defaultRowHeight="20.25" customHeight="1"/>
  <cols>
    <col min="1" max="1" width="1.88671875" style="1" customWidth="1"/>
    <col min="2" max="2" width="11.33203125" style="1" customWidth="1"/>
    <col min="3" max="3" width="19.44140625" style="1" customWidth="1"/>
    <col min="4" max="4" width="32" style="1" customWidth="1"/>
    <col min="5" max="5" width="18.6640625" style="1" customWidth="1"/>
    <col min="6" max="16384" width="9.109375" style="1"/>
  </cols>
  <sheetData>
    <row r="2" spans="2:5" ht="20.25" customHeight="1">
      <c r="B2" s="540" t="s">
        <v>889</v>
      </c>
      <c r="C2" s="539">
        <f>PlanDate</f>
        <v>0</v>
      </c>
      <c r="D2" s="590" t="s">
        <v>320</v>
      </c>
      <c r="E2" s="590"/>
    </row>
    <row r="3" spans="2:5" ht="20.25" customHeight="1">
      <c r="B3" s="7"/>
      <c r="C3" s="7"/>
      <c r="D3" s="7"/>
      <c r="E3" s="7"/>
    </row>
    <row r="4" spans="2:5" ht="20.25" customHeight="1">
      <c r="B4" s="141"/>
      <c r="C4" s="7"/>
      <c r="D4" s="7"/>
      <c r="E4" s="7"/>
    </row>
    <row r="5" spans="2:5" ht="20.25" customHeight="1">
      <c r="B5" s="7"/>
      <c r="C5" s="7"/>
      <c r="D5" s="7"/>
      <c r="E5" s="7"/>
    </row>
    <row r="6" spans="2:5" ht="20.25" customHeight="1">
      <c r="B6" s="7"/>
      <c r="C6" s="7"/>
      <c r="D6" s="7"/>
      <c r="E6" s="7"/>
    </row>
    <row r="7" spans="2:5" ht="20.25" customHeight="1">
      <c r="B7" s="7"/>
      <c r="C7" s="7"/>
      <c r="D7" s="7"/>
      <c r="E7" s="7"/>
    </row>
    <row r="8" spans="2:5" ht="20.25" customHeight="1">
      <c r="B8" s="7"/>
      <c r="C8" s="7"/>
      <c r="D8" s="7"/>
      <c r="E8" s="7"/>
    </row>
    <row r="9" spans="2:5" ht="20.25" customHeight="1">
      <c r="B9" s="7"/>
      <c r="C9" s="7"/>
      <c r="D9" s="7"/>
      <c r="E9" s="7"/>
    </row>
    <row r="10" spans="2:5" ht="38.25" customHeight="1">
      <c r="B10" s="597" t="s">
        <v>909</v>
      </c>
      <c r="C10" s="597"/>
      <c r="D10" s="597"/>
      <c r="E10" s="597"/>
    </row>
    <row r="11" spans="2:5" s="2" customFormat="1" ht="27" customHeight="1" thickBot="1">
      <c r="B11" s="595" t="str">
        <f>CONCATENATE(Data!D34," &amp; Family")</f>
        <v xml:space="preserve"> &amp; Family</v>
      </c>
      <c r="C11" s="595"/>
      <c r="D11" s="595"/>
      <c r="E11" s="596"/>
    </row>
    <row r="12" spans="2:5" ht="20.25" customHeight="1" thickTop="1">
      <c r="B12" s="7"/>
      <c r="C12" s="7"/>
      <c r="D12" s="7"/>
      <c r="E12" s="7"/>
    </row>
    <row r="13" spans="2:5" ht="20.25" customHeight="1">
      <c r="B13" s="7"/>
      <c r="C13" s="7"/>
      <c r="D13" s="7"/>
      <c r="E13" s="7"/>
    </row>
    <row r="14" spans="2:5" ht="20.25" customHeight="1">
      <c r="B14" s="7"/>
      <c r="C14" s="7"/>
      <c r="D14" s="7"/>
      <c r="E14" s="7"/>
    </row>
    <row r="15" spans="2:5" ht="20.25" customHeight="1">
      <c r="B15" s="7"/>
      <c r="C15" s="7"/>
      <c r="D15" s="7"/>
      <c r="E15" s="7"/>
    </row>
    <row r="16" spans="2:5" ht="20.25" customHeight="1">
      <c r="B16" s="7"/>
      <c r="C16" s="7"/>
      <c r="D16" s="7"/>
      <c r="E16" s="7"/>
    </row>
    <row r="17" spans="2:10" ht="20.25" customHeight="1">
      <c r="B17" s="7"/>
      <c r="C17" s="7"/>
      <c r="D17" s="7"/>
      <c r="E17" s="7"/>
    </row>
    <row r="20" spans="2:10" ht="20.25" customHeight="1">
      <c r="B20" s="16"/>
      <c r="C20" s="16"/>
      <c r="D20" s="16"/>
      <c r="E20" s="16"/>
    </row>
    <row r="21" spans="2:10" ht="20.25" customHeight="1">
      <c r="B21" s="16"/>
      <c r="C21" s="16"/>
      <c r="D21" s="16"/>
      <c r="E21" s="16"/>
    </row>
    <row r="22" spans="2:10" ht="20.25" customHeight="1">
      <c r="B22" s="16"/>
      <c r="C22" s="16"/>
      <c r="D22" s="16"/>
      <c r="E22" s="16"/>
    </row>
    <row r="23" spans="2:10" ht="20.25" customHeight="1">
      <c r="B23" s="16"/>
      <c r="C23" s="16"/>
      <c r="D23" s="16"/>
      <c r="E23" s="16"/>
    </row>
    <row r="24" spans="2:10" ht="20.25" customHeight="1">
      <c r="B24" s="16"/>
      <c r="C24" s="16"/>
      <c r="D24" s="16"/>
      <c r="E24" s="16"/>
    </row>
    <row r="25" spans="2:10" ht="20.25" customHeight="1">
      <c r="B25" s="16"/>
      <c r="C25" s="16"/>
      <c r="D25" s="16"/>
      <c r="E25" s="16"/>
      <c r="J25"/>
    </row>
    <row r="26" spans="2:10" ht="20.25" customHeight="1">
      <c r="B26" s="16"/>
      <c r="C26" s="16"/>
      <c r="D26" s="16"/>
      <c r="E26" s="16"/>
    </row>
    <row r="27" spans="2:10" ht="20.25" customHeight="1">
      <c r="B27" s="16"/>
      <c r="C27" s="16"/>
      <c r="D27" s="16"/>
      <c r="E27" s="16"/>
    </row>
    <row r="28" spans="2:10" ht="20.25" customHeight="1">
      <c r="B28" s="16"/>
      <c r="C28" s="16"/>
      <c r="D28" s="16"/>
      <c r="E28" s="16"/>
    </row>
    <row r="29" spans="2:10" ht="20.25" customHeight="1">
      <c r="B29" s="16"/>
      <c r="C29" s="16"/>
      <c r="D29" s="16"/>
      <c r="E29" s="16"/>
    </row>
    <row r="30" spans="2:10" ht="20.25" customHeight="1">
      <c r="B30" s="16"/>
      <c r="C30" s="16"/>
      <c r="D30" s="16"/>
      <c r="E30" s="16"/>
    </row>
    <row r="31" spans="2:10" ht="20.25" customHeight="1">
      <c r="B31" s="593"/>
      <c r="C31" s="593"/>
      <c r="D31" s="593"/>
      <c r="E31" s="593"/>
    </row>
    <row r="32" spans="2:10" ht="20.25" customHeight="1">
      <c r="B32" s="598"/>
      <c r="C32" s="598"/>
      <c r="D32" s="598"/>
      <c r="E32" s="598"/>
    </row>
    <row r="33" spans="2:5" ht="27.75" customHeight="1">
      <c r="B33" s="594" t="str">
        <f>Data!D35</f>
        <v>Nikhil Tandulwadikar</v>
      </c>
      <c r="C33" s="594"/>
      <c r="D33" s="594"/>
      <c r="E33" s="594"/>
    </row>
    <row r="34" spans="2:5" ht="21.75" customHeight="1">
      <c r="B34" s="599" t="s">
        <v>928</v>
      </c>
      <c r="C34" s="599"/>
      <c r="D34" s="599"/>
      <c r="E34" s="599"/>
    </row>
    <row r="35" spans="2:5" ht="21.75" customHeight="1">
      <c r="B35" s="591" t="s">
        <v>910</v>
      </c>
      <c r="C35" s="591"/>
      <c r="D35" s="591"/>
      <c r="E35" s="591"/>
    </row>
    <row r="36" spans="2:5" ht="21.75" customHeight="1">
      <c r="B36" s="592" t="s">
        <v>927</v>
      </c>
      <c r="C36" s="592"/>
      <c r="D36" s="592"/>
      <c r="E36" s="592"/>
    </row>
    <row r="37" spans="2:5" ht="20.25" customHeight="1">
      <c r="B37" s="16"/>
      <c r="C37" s="16"/>
      <c r="D37" s="16"/>
      <c r="E37" s="16"/>
    </row>
    <row r="38" spans="2:5" ht="20.25" customHeight="1">
      <c r="B38" s="16"/>
      <c r="C38" s="16"/>
      <c r="D38" s="16"/>
      <c r="E38" s="16"/>
    </row>
    <row r="39" spans="2:5" ht="20.25" customHeight="1">
      <c r="B39" s="16"/>
      <c r="C39" s="16"/>
      <c r="D39" s="16"/>
      <c r="E39" s="16"/>
    </row>
    <row r="40" spans="2:5" ht="20.25" customHeight="1">
      <c r="B40" s="16"/>
      <c r="C40" s="16"/>
      <c r="D40" s="16"/>
      <c r="E40" s="16"/>
    </row>
    <row r="41" spans="2:5" ht="20.25" customHeight="1">
      <c r="B41" s="16"/>
      <c r="C41" s="16"/>
      <c r="D41" s="16"/>
      <c r="E41" s="16"/>
    </row>
  </sheetData>
  <mergeCells count="9">
    <mergeCell ref="D2:E2"/>
    <mergeCell ref="B35:E35"/>
    <mergeCell ref="B36:E36"/>
    <mergeCell ref="B31:E31"/>
    <mergeCell ref="B33:E33"/>
    <mergeCell ref="B11:E11"/>
    <mergeCell ref="B10:E10"/>
    <mergeCell ref="B32:E32"/>
    <mergeCell ref="B34:E34"/>
  </mergeCells>
  <pageMargins left="0.59055118110236204" right="0.59055118110236204" top="0.78740157480314998" bottom="0.39370078740157499" header="0.39370078740157499" footer="0.196850393700787"/>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2:B23"/>
  <sheetViews>
    <sheetView showGridLines="0" zoomScaleNormal="100" workbookViewId="0">
      <selection activeCell="B15" sqref="B15"/>
    </sheetView>
  </sheetViews>
  <sheetFormatPr defaultColWidth="9.109375" defaultRowHeight="20.25" customHeight="1"/>
  <cols>
    <col min="1" max="1" width="4.6640625" style="21" customWidth="1"/>
    <col min="2" max="2" width="79.44140625" style="32" customWidth="1"/>
    <col min="3" max="16384" width="9.109375" style="21"/>
  </cols>
  <sheetData>
    <row r="2" spans="2:2" ht="20.25" customHeight="1">
      <c r="B2" s="89"/>
    </row>
    <row r="3" spans="2:2" ht="20.25" customHeight="1">
      <c r="B3" s="489">
        <f>PlanDate</f>
        <v>0</v>
      </c>
    </row>
    <row r="4" spans="2:2" ht="20.25" customHeight="1">
      <c r="B4" s="75"/>
    </row>
    <row r="5" spans="2:2" ht="20.25" customHeight="1">
      <c r="B5" s="357">
        <f>Data!D34</f>
        <v>0</v>
      </c>
    </row>
    <row r="6" spans="2:2" ht="20.25" customHeight="1">
      <c r="B6" s="358">
        <f>Data!D60</f>
        <v>0</v>
      </c>
    </row>
    <row r="7" spans="2:2" ht="20.25" customHeight="1">
      <c r="B7" s="358">
        <f>Data!E60</f>
        <v>0</v>
      </c>
    </row>
    <row r="8" spans="2:2" ht="20.25" customHeight="1">
      <c r="B8" s="358">
        <f>Data!F60</f>
        <v>0</v>
      </c>
    </row>
    <row r="9" spans="2:2" ht="20.25" customHeight="1">
      <c r="B9" s="359">
        <f>Data!G60</f>
        <v>0</v>
      </c>
    </row>
    <row r="10" spans="2:2" ht="20.25" customHeight="1">
      <c r="B10" s="199"/>
    </row>
    <row r="11" spans="2:2" ht="20.25" customHeight="1">
      <c r="B11" s="199" t="str">
        <f>CONCATENATE("Dear Mr. ",B5)</f>
        <v>Dear Mr. 0</v>
      </c>
    </row>
    <row r="12" spans="2:2" ht="20.25" customHeight="1">
      <c r="B12" s="199"/>
    </row>
    <row r="13" spans="2:2" ht="58.5" customHeight="1">
      <c r="B13" s="199" t="s">
        <v>798</v>
      </c>
    </row>
    <row r="14" spans="2:2" ht="57.75" customHeight="1">
      <c r="B14" s="490" t="s">
        <v>890</v>
      </c>
    </row>
    <row r="15" spans="2:2" ht="91.5" customHeight="1">
      <c r="B15" s="199" t="s">
        <v>799</v>
      </c>
    </row>
    <row r="16" spans="2:2" ht="65.25" customHeight="1">
      <c r="B16" s="199" t="s">
        <v>800</v>
      </c>
    </row>
    <row r="17" spans="2:2" ht="20.25" customHeight="1">
      <c r="B17" s="199"/>
    </row>
    <row r="18" spans="2:2" ht="20.25" customHeight="1">
      <c r="B18" s="199" t="s">
        <v>212</v>
      </c>
    </row>
    <row r="19" spans="2:2" ht="20.25" customHeight="1">
      <c r="B19" s="199" t="s">
        <v>213</v>
      </c>
    </row>
    <row r="20" spans="2:2" ht="20.25" customHeight="1">
      <c r="B20" s="199" t="s">
        <v>214</v>
      </c>
    </row>
    <row r="21" spans="2:2" ht="20.25" customHeight="1">
      <c r="B21" s="360" t="s">
        <v>215</v>
      </c>
    </row>
    <row r="22" spans="2:2" ht="20.25" customHeight="1">
      <c r="B22" s="357" t="str">
        <f>Cover!$B$33</f>
        <v>Nikhil Tandulwadikar</v>
      </c>
    </row>
    <row r="23" spans="2:2" ht="20.25" customHeight="1">
      <c r="B23" s="360" t="str">
        <f>Cover!B34</f>
        <v xml:space="preserve">Certified Financial Planner®, AMFI-registered Mutual Fund Distributor </v>
      </c>
    </row>
  </sheetData>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rowBreaks count="1" manualBreakCount="1">
    <brk id="24" max="16383" man="1"/>
  </row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B1:E51"/>
  <sheetViews>
    <sheetView showGridLines="0" zoomScaleNormal="100" workbookViewId="0">
      <selection activeCell="F28" sqref="F28"/>
    </sheetView>
  </sheetViews>
  <sheetFormatPr defaultColWidth="9.109375" defaultRowHeight="20.25" customHeight="1"/>
  <cols>
    <col min="1" max="1" width="3.6640625" style="1" customWidth="1"/>
    <col min="2" max="2" width="6.109375" style="9" customWidth="1"/>
    <col min="3" max="3" width="56" style="1" customWidth="1"/>
    <col min="4" max="4" width="18.33203125" style="9" customWidth="1"/>
    <col min="5" max="16384" width="9.109375" style="1"/>
  </cols>
  <sheetData>
    <row r="1" spans="2:4" ht="39" customHeight="1">
      <c r="B1" s="600" t="s">
        <v>473</v>
      </c>
      <c r="C1" s="600"/>
      <c r="D1" s="600"/>
    </row>
    <row r="2" spans="2:4" s="48" customFormat="1" ht="20.25" customHeight="1">
      <c r="B2" s="361" t="s">
        <v>251</v>
      </c>
      <c r="C2" s="265" t="s">
        <v>190</v>
      </c>
      <c r="D2" s="361" t="s">
        <v>191</v>
      </c>
    </row>
    <row r="3" spans="2:4" s="32" customFormat="1" ht="20.25" customHeight="1">
      <c r="B3" s="87"/>
      <c r="C3" s="362" t="s">
        <v>192</v>
      </c>
      <c r="D3" s="363" t="s">
        <v>239</v>
      </c>
    </row>
    <row r="4" spans="2:4" s="32" customFormat="1" ht="20.25" customHeight="1">
      <c r="B4" s="70">
        <v>1</v>
      </c>
      <c r="C4" s="88" t="s">
        <v>179</v>
      </c>
      <c r="D4" s="70">
        <v>5</v>
      </c>
    </row>
    <row r="5" spans="2:4" s="32" customFormat="1" ht="20.25" customHeight="1">
      <c r="B5" s="70">
        <v>2</v>
      </c>
      <c r="C5" s="88" t="s">
        <v>193</v>
      </c>
      <c r="D5" s="70">
        <v>6</v>
      </c>
    </row>
    <row r="6" spans="2:4" s="32" customFormat="1" ht="20.25" customHeight="1">
      <c r="B6" s="70">
        <v>3</v>
      </c>
      <c r="C6" s="88" t="s">
        <v>303</v>
      </c>
      <c r="D6" s="70">
        <v>7</v>
      </c>
    </row>
    <row r="7" spans="2:4" s="32" customFormat="1" ht="20.25" customHeight="1">
      <c r="B7" s="70">
        <v>4</v>
      </c>
      <c r="C7" s="88" t="s">
        <v>132</v>
      </c>
      <c r="D7" s="70">
        <v>8</v>
      </c>
    </row>
    <row r="8" spans="2:4" s="32" customFormat="1" ht="20.25" customHeight="1">
      <c r="B8" s="87"/>
      <c r="C8" s="362" t="s">
        <v>257</v>
      </c>
      <c r="D8" s="363" t="s">
        <v>894</v>
      </c>
    </row>
    <row r="9" spans="2:4" s="32" customFormat="1" ht="20.25" customHeight="1">
      <c r="B9" s="70">
        <v>1</v>
      </c>
      <c r="C9" s="62" t="s">
        <v>518</v>
      </c>
      <c r="D9" s="514" t="s">
        <v>895</v>
      </c>
    </row>
    <row r="10" spans="2:4" s="32" customFormat="1" ht="20.25" customHeight="1">
      <c r="B10" s="70">
        <v>2</v>
      </c>
      <c r="C10" s="62" t="s">
        <v>517</v>
      </c>
      <c r="D10" s="514" t="s">
        <v>896</v>
      </c>
    </row>
    <row r="11" spans="2:4" s="32" customFormat="1" ht="20.25" customHeight="1">
      <c r="B11" s="70">
        <v>3</v>
      </c>
      <c r="C11" s="62" t="s">
        <v>299</v>
      </c>
      <c r="D11" s="70">
        <v>14</v>
      </c>
    </row>
    <row r="12" spans="2:4" s="32" customFormat="1" ht="20.25" customHeight="1">
      <c r="B12" s="70">
        <v>4</v>
      </c>
      <c r="C12" s="62" t="s">
        <v>298</v>
      </c>
      <c r="D12" s="70">
        <v>15</v>
      </c>
    </row>
    <row r="13" spans="2:4" s="32" customFormat="1" ht="20.25" customHeight="1">
      <c r="B13" s="70">
        <v>5</v>
      </c>
      <c r="C13" s="88" t="s">
        <v>519</v>
      </c>
      <c r="D13" s="70">
        <v>16</v>
      </c>
    </row>
    <row r="14" spans="2:4" s="32" customFormat="1" ht="20.25" customHeight="1">
      <c r="B14" s="70">
        <v>6</v>
      </c>
      <c r="C14" s="88" t="s">
        <v>85</v>
      </c>
      <c r="D14" s="70">
        <v>17</v>
      </c>
    </row>
    <row r="15" spans="2:4" s="32" customFormat="1" ht="20.25" customHeight="1">
      <c r="B15" s="70">
        <v>7</v>
      </c>
      <c r="C15" s="88" t="s">
        <v>282</v>
      </c>
      <c r="D15" s="70">
        <v>18</v>
      </c>
    </row>
    <row r="16" spans="2:4" s="32" customFormat="1" ht="20.25" customHeight="1">
      <c r="B16" s="87"/>
      <c r="C16" s="362" t="s">
        <v>258</v>
      </c>
      <c r="D16" s="363" t="s">
        <v>897</v>
      </c>
    </row>
    <row r="17" spans="2:5" s="32" customFormat="1" ht="20.25" customHeight="1">
      <c r="B17" s="70">
        <v>1</v>
      </c>
      <c r="C17" s="88" t="s">
        <v>471</v>
      </c>
      <c r="D17" s="70">
        <v>20</v>
      </c>
    </row>
    <row r="18" spans="2:5" s="32" customFormat="1" ht="20.25" customHeight="1">
      <c r="B18" s="70">
        <v>2</v>
      </c>
      <c r="C18" s="88" t="s">
        <v>474</v>
      </c>
      <c r="D18" s="514">
        <v>21</v>
      </c>
    </row>
    <row r="19" spans="2:5" s="32" customFormat="1" ht="20.25" customHeight="1">
      <c r="B19" s="70">
        <v>3</v>
      </c>
      <c r="C19" s="88" t="s">
        <v>802</v>
      </c>
      <c r="D19" s="514">
        <v>22</v>
      </c>
    </row>
    <row r="20" spans="2:5" s="32" customFormat="1" ht="20.25" customHeight="1">
      <c r="B20" s="70">
        <v>4</v>
      </c>
      <c r="C20" s="88" t="s">
        <v>104</v>
      </c>
      <c r="D20" s="70">
        <v>23</v>
      </c>
    </row>
    <row r="21" spans="2:5" s="32" customFormat="1" ht="20.25" customHeight="1">
      <c r="B21" s="70">
        <v>5</v>
      </c>
      <c r="C21" s="88" t="str">
        <f>CONCATENATE("Child 1 Future"," - ",Family!F2)</f>
        <v>Child 1 Future - Child-1</v>
      </c>
      <c r="D21" s="70">
        <v>24</v>
      </c>
    </row>
    <row r="22" spans="2:5" s="32" customFormat="1" ht="20.25" customHeight="1">
      <c r="B22" s="70">
        <v>6</v>
      </c>
      <c r="C22" s="88" t="str">
        <f>CONCATENATE("Child 2 Future"," - ",Family!G2)</f>
        <v>Child 2 Future - Child-2</v>
      </c>
      <c r="D22" s="70">
        <v>25</v>
      </c>
    </row>
    <row r="23" spans="2:5" s="32" customFormat="1" ht="20.25" customHeight="1">
      <c r="B23" s="70">
        <v>7</v>
      </c>
      <c r="C23" s="88" t="s">
        <v>898</v>
      </c>
      <c r="D23" s="514">
        <v>26</v>
      </c>
    </row>
    <row r="24" spans="2:5" s="32" customFormat="1" ht="20.25" customHeight="1">
      <c r="B24" s="70">
        <v>8</v>
      </c>
      <c r="C24" s="88" t="s">
        <v>81</v>
      </c>
      <c r="D24" s="514">
        <v>27</v>
      </c>
    </row>
    <row r="25" spans="2:5" s="32" customFormat="1" ht="20.25" customHeight="1">
      <c r="B25" s="70">
        <v>9</v>
      </c>
      <c r="C25" s="88" t="s">
        <v>113</v>
      </c>
      <c r="D25" s="70">
        <v>28</v>
      </c>
    </row>
    <row r="26" spans="2:5" s="32" customFormat="1" ht="20.25" customHeight="1">
      <c r="B26" s="70">
        <v>10</v>
      </c>
      <c r="C26" s="88" t="s">
        <v>150</v>
      </c>
      <c r="D26" s="70">
        <v>29</v>
      </c>
    </row>
    <row r="27" spans="2:5" s="32" customFormat="1" ht="20.25" customHeight="1">
      <c r="B27" s="87"/>
      <c r="C27" s="362" t="s">
        <v>194</v>
      </c>
      <c r="D27" s="363" t="s">
        <v>906</v>
      </c>
    </row>
    <row r="28" spans="2:5" s="32" customFormat="1" ht="20.25" customHeight="1">
      <c r="B28" s="70">
        <v>1</v>
      </c>
      <c r="C28" s="88" t="s">
        <v>475</v>
      </c>
      <c r="D28" s="70">
        <v>31</v>
      </c>
    </row>
    <row r="29" spans="2:5" ht="33" hidden="1" customHeight="1">
      <c r="B29" s="601" t="s">
        <v>472</v>
      </c>
      <c r="C29" s="601"/>
      <c r="D29" s="601"/>
      <c r="E29" s="74"/>
    </row>
    <row r="30" spans="2:5" s="48" customFormat="1" ht="20.25" hidden="1" customHeight="1">
      <c r="B30" s="86" t="s">
        <v>251</v>
      </c>
      <c r="C30" s="61" t="s">
        <v>190</v>
      </c>
      <c r="D30" s="86" t="s">
        <v>191</v>
      </c>
    </row>
    <row r="31" spans="2:5" s="32" customFormat="1" ht="20.25" hidden="1" customHeight="1">
      <c r="B31" s="70">
        <v>1</v>
      </c>
      <c r="C31" s="88" t="s">
        <v>522</v>
      </c>
      <c r="D31" s="70"/>
    </row>
    <row r="32" spans="2:5" s="32" customFormat="1" ht="20.25" hidden="1" customHeight="1">
      <c r="B32" s="70">
        <v>2</v>
      </c>
      <c r="C32" s="88" t="s">
        <v>521</v>
      </c>
      <c r="D32" s="70"/>
    </row>
    <row r="33" spans="2:4" s="32" customFormat="1" ht="20.25" hidden="1" customHeight="1">
      <c r="B33" s="70">
        <v>3</v>
      </c>
      <c r="C33" s="88" t="s">
        <v>523</v>
      </c>
      <c r="D33" s="70"/>
    </row>
    <row r="34" spans="2:4" s="32" customFormat="1" ht="20.25" hidden="1" customHeight="1">
      <c r="B34" s="70">
        <v>4</v>
      </c>
      <c r="C34" s="88" t="s">
        <v>387</v>
      </c>
      <c r="D34" s="70"/>
    </row>
    <row r="35" spans="2:4" s="32" customFormat="1" ht="20.25" hidden="1" customHeight="1">
      <c r="B35" s="70">
        <v>5</v>
      </c>
      <c r="C35" s="88" t="s">
        <v>524</v>
      </c>
      <c r="D35" s="70"/>
    </row>
    <row r="36" spans="2:4" s="32" customFormat="1" ht="20.25" hidden="1" customHeight="1">
      <c r="B36" s="70">
        <v>6</v>
      </c>
      <c r="C36" s="88" t="s">
        <v>525</v>
      </c>
      <c r="D36" s="70"/>
    </row>
    <row r="37" spans="2:4" ht="20.25" hidden="1" customHeight="1">
      <c r="B37" s="70">
        <v>7</v>
      </c>
      <c r="C37" s="88" t="s">
        <v>526</v>
      </c>
      <c r="D37" s="70"/>
    </row>
    <row r="38" spans="2:4" ht="20.25" hidden="1" customHeight="1">
      <c r="B38" s="70">
        <v>8</v>
      </c>
      <c r="C38" s="88" t="s">
        <v>386</v>
      </c>
      <c r="D38" s="70"/>
    </row>
    <row r="39" spans="2:4" ht="20.25" hidden="1" customHeight="1">
      <c r="B39" s="70">
        <v>9</v>
      </c>
      <c r="C39" s="88" t="s">
        <v>527</v>
      </c>
      <c r="D39" s="70"/>
    </row>
    <row r="40" spans="2:4" ht="20.25" hidden="1" customHeight="1">
      <c r="B40" s="70">
        <v>10</v>
      </c>
      <c r="C40" s="88" t="s">
        <v>528</v>
      </c>
      <c r="D40" s="70"/>
    </row>
    <row r="41" spans="2:4" ht="20.25" hidden="1" customHeight="1">
      <c r="B41" s="70">
        <v>11</v>
      </c>
      <c r="C41" s="88" t="s">
        <v>529</v>
      </c>
      <c r="D41" s="70"/>
    </row>
    <row r="42" spans="2:4" ht="20.25" hidden="1" customHeight="1">
      <c r="B42" s="70">
        <v>12</v>
      </c>
      <c r="C42" s="88" t="s">
        <v>530</v>
      </c>
      <c r="D42" s="70"/>
    </row>
    <row r="43" spans="2:4" ht="20.25" hidden="1" customHeight="1">
      <c r="B43" s="70">
        <v>13</v>
      </c>
      <c r="C43" s="88" t="s">
        <v>531</v>
      </c>
      <c r="D43" s="70"/>
    </row>
    <row r="44" spans="2:4" ht="20.25" hidden="1" customHeight="1">
      <c r="B44" s="70">
        <v>14</v>
      </c>
      <c r="C44" s="88" t="s">
        <v>532</v>
      </c>
      <c r="D44" s="70"/>
    </row>
    <row r="45" spans="2:4" ht="20.25" hidden="1" customHeight="1">
      <c r="B45" s="70">
        <v>15</v>
      </c>
      <c r="C45" s="88" t="s">
        <v>533</v>
      </c>
      <c r="D45" s="70"/>
    </row>
    <row r="46" spans="2:4" ht="20.25" hidden="1" customHeight="1">
      <c r="B46" s="70">
        <v>16</v>
      </c>
      <c r="C46" s="88" t="s">
        <v>534</v>
      </c>
      <c r="D46" s="70"/>
    </row>
    <row r="47" spans="2:4" ht="20.25" hidden="1" customHeight="1">
      <c r="B47" s="70">
        <v>17</v>
      </c>
      <c r="C47" s="88" t="s">
        <v>535</v>
      </c>
      <c r="D47" s="70"/>
    </row>
    <row r="48" spans="2:4" ht="20.25" hidden="1" customHeight="1">
      <c r="B48" s="70">
        <v>18</v>
      </c>
      <c r="C48" s="88" t="s">
        <v>536</v>
      </c>
      <c r="D48" s="70"/>
    </row>
    <row r="49" spans="2:4" ht="20.25" hidden="1" customHeight="1">
      <c r="B49" s="70">
        <v>19</v>
      </c>
      <c r="C49" s="88" t="s">
        <v>537</v>
      </c>
      <c r="D49" s="70"/>
    </row>
    <row r="50" spans="2:4" ht="20.25" hidden="1" customHeight="1">
      <c r="B50" s="70">
        <v>20</v>
      </c>
      <c r="C50" s="88" t="s">
        <v>538</v>
      </c>
      <c r="D50" s="70"/>
    </row>
    <row r="51" spans="2:4" ht="20.25" hidden="1" customHeight="1">
      <c r="B51" s="70">
        <v>21</v>
      </c>
      <c r="C51" s="88" t="s">
        <v>539</v>
      </c>
      <c r="D51" s="70"/>
    </row>
  </sheetData>
  <mergeCells count="2">
    <mergeCell ref="B1:D1"/>
    <mergeCell ref="B29:D29"/>
  </mergeCells>
  <hyperlinks>
    <hyperlink ref="C6" location="Funding!A1" display="Goal Funding Map" xr:uid="{00000000-0004-0000-0400-000000000000}"/>
    <hyperlink ref="C7" location="Action!A1" display="One Year Action Plan" xr:uid="{00000000-0004-0000-0400-000001000000}"/>
    <hyperlink ref="C20" location="Contingency!A1" display="Contingency Funding" xr:uid="{00000000-0004-0000-0400-000002000000}"/>
    <hyperlink ref="C18" location="Life!A1" display="Life Insurance Needs" xr:uid="{00000000-0004-0000-0400-000003000000}"/>
    <hyperlink ref="C3" location="Executive!A1" display="Executive Summary" xr:uid="{00000000-0004-0000-0400-000004000000}"/>
    <hyperlink ref="C4" location="Family!A1" display="Family Details" xr:uid="{00000000-0004-0000-0400-000005000000}"/>
    <hyperlink ref="C8" location="Current!A1" display="Current Financials" xr:uid="{00000000-0004-0000-0400-000006000000}"/>
    <hyperlink ref="C9" location="Cashflow!A1" display="Income Expenditure Statement (Cashflows)" xr:uid="{00000000-0004-0000-0400-000007000000}"/>
    <hyperlink ref="C10" location="Networth!A1" display="Assets &amp; Liabilities Statement (Networth)" xr:uid="{00000000-0004-0000-0400-000008000000}"/>
    <hyperlink ref="C11" location="Insurance!A1" display="General Insurance Policies" xr:uid="{00000000-0004-0000-0400-000009000000}"/>
    <hyperlink ref="C12" location="Policies!A1" display="Life Insurance Policies" xr:uid="{00000000-0004-0000-0400-00000A000000}"/>
    <hyperlink ref="C13" location="Deposits!A1" display="Fixed Deposits &amp; Debt Instruments" xr:uid="{00000000-0004-0000-0400-00000B000000}"/>
    <hyperlink ref="C14" location="MF!A1" display="Mutual Funds" xr:uid="{00000000-0004-0000-0400-00000C000000}"/>
    <hyperlink ref="C15" location="Equity!A1" display="Equity Shares" xr:uid="{00000000-0004-0000-0400-00000D000000}"/>
    <hyperlink ref="C16" location="Future!A1" display="Future Goals" xr:uid="{00000000-0004-0000-0400-00000E000000}"/>
    <hyperlink ref="C27" location="'Life CF'!A1" display="5 Year Cashflows" xr:uid="{00000000-0004-0000-0400-00000F000000}"/>
    <hyperlink ref="C17" location="Assumptions!A1" display="Financial Plan Assumptions" xr:uid="{00000000-0004-0000-0400-000010000000}"/>
    <hyperlink ref="C28" location="Disclaimer!A1" display="Disclaimer &amp; Discloser" xr:uid="{00000000-0004-0000-0400-000011000000}"/>
    <hyperlink ref="C5" location="Goals!A1" display="Client Goals &amp; Objectives" xr:uid="{00000000-0004-0000-0400-000012000000}"/>
    <hyperlink ref="C21" location="Vacation!A1" display="International Vacation" xr:uid="{00000000-0004-0000-0400-000013000000}"/>
    <hyperlink ref="C22" location="'Life CF'!A1" display="5 Year Cashflows" xr:uid="{00000000-0004-0000-0400-000014000000}"/>
    <hyperlink ref="C23" location="Assumptions!A1" display="Financial Plan Assumptions" xr:uid="{00000000-0004-0000-0400-000015000000}"/>
    <hyperlink ref="C24" location="Disclaimer!A1" display="Disclaimer &amp; Discloser" xr:uid="{00000000-0004-0000-0400-000016000000}"/>
    <hyperlink ref="C25" location="Acknowledge!A1" display="Acknowledgement &amp; Feedback" xr:uid="{00000000-0004-0000-0400-000017000000}"/>
    <hyperlink ref="C26" location="Goals!A1" display="Client Goals &amp; Objectives" xr:uid="{00000000-0004-0000-0400-000018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rowBreaks count="1" manualBreakCount="1">
    <brk id="28" max="16383" man="1"/>
  </rowBreaks>
  <ignoredErrors>
    <ignoredError sqref="D3" numberStoredAsText="1"/>
  </ignoredError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6400"/>
  </sheetPr>
  <dimension ref="A1:F24"/>
  <sheetViews>
    <sheetView showGridLines="0" zoomScaleNormal="100" workbookViewId="0">
      <selection activeCell="F28" sqref="F28"/>
    </sheetView>
  </sheetViews>
  <sheetFormatPr defaultColWidth="9.109375" defaultRowHeight="20.25" customHeight="1"/>
  <cols>
    <col min="1" max="1" width="3.6640625" style="1" customWidth="1"/>
    <col min="2" max="2" width="9.44140625" style="4" customWidth="1"/>
    <col min="3" max="3" width="56.44140625" style="10" customWidth="1"/>
    <col min="4" max="4" width="12.109375" style="10" customWidth="1"/>
    <col min="5" max="16384" width="9.109375" style="1"/>
  </cols>
  <sheetData>
    <row r="1" spans="1:6" ht="80.25" customHeight="1">
      <c r="A1" s="603" t="s">
        <v>192</v>
      </c>
      <c r="B1" s="603"/>
      <c r="C1" s="603"/>
      <c r="D1" s="603"/>
    </row>
    <row r="5" spans="1:6" ht="20.25" customHeight="1">
      <c r="F5" s="300"/>
    </row>
    <row r="10" spans="1:6" ht="20.25" customHeight="1">
      <c r="A10" s="604"/>
      <c r="B10" s="604"/>
      <c r="C10" s="604"/>
      <c r="D10" s="604"/>
    </row>
    <row r="19" spans="2:4" ht="20.25" customHeight="1">
      <c r="B19" s="364"/>
    </row>
    <row r="20" spans="2:4" ht="20.25" customHeight="1">
      <c r="B20" s="515" t="s">
        <v>251</v>
      </c>
      <c r="C20" s="605" t="s">
        <v>900</v>
      </c>
      <c r="D20" s="605"/>
    </row>
    <row r="21" spans="2:4" ht="20.25" customHeight="1">
      <c r="B21" s="516">
        <v>1</v>
      </c>
      <c r="C21" s="602" t="str">
        <f>Contents!C4</f>
        <v>Family Details</v>
      </c>
      <c r="D21" s="602"/>
    </row>
    <row r="22" spans="2:4" ht="20.25" customHeight="1">
      <c r="B22" s="516">
        <v>2</v>
      </c>
      <c r="C22" s="602" t="str">
        <f>Contents!C5</f>
        <v>Client Goals &amp; Objectives</v>
      </c>
      <c r="D22" s="602"/>
    </row>
    <row r="23" spans="2:4" ht="20.25" customHeight="1">
      <c r="B23" s="516">
        <v>3</v>
      </c>
      <c r="C23" s="602" t="str">
        <f>Contents!C6</f>
        <v>Goal Funding Map</v>
      </c>
      <c r="D23" s="602"/>
    </row>
    <row r="24" spans="2:4" ht="20.25" customHeight="1">
      <c r="B24" s="516">
        <v>4</v>
      </c>
      <c r="C24" s="602" t="str">
        <f>Contents!C7</f>
        <v>One Year Action Plan</v>
      </c>
      <c r="D24" s="602"/>
    </row>
  </sheetData>
  <mergeCells count="7">
    <mergeCell ref="C23:D23"/>
    <mergeCell ref="C24:D24"/>
    <mergeCell ref="A1:D1"/>
    <mergeCell ref="A10:D10"/>
    <mergeCell ref="C20:D20"/>
    <mergeCell ref="C21:D21"/>
    <mergeCell ref="C22:D22"/>
  </mergeCells>
  <hyperlinks>
    <hyperlink ref="A1:D1" location="Contents!A1" display="Executive Summary" xr:uid="{00000000-0004-0000-05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L34"/>
  <sheetViews>
    <sheetView showGridLines="0" zoomScaleNormal="100" workbookViewId="0">
      <selection activeCell="D10" sqref="D10:E10"/>
    </sheetView>
  </sheetViews>
  <sheetFormatPr defaultColWidth="9.109375" defaultRowHeight="20.25" customHeight="1"/>
  <cols>
    <col min="1" max="1" width="1.44140625" style="1" customWidth="1"/>
    <col min="2" max="2" width="7" style="1" customWidth="1"/>
    <col min="3" max="3" width="3.6640625" style="1" customWidth="1"/>
    <col min="4" max="9" width="11.88671875" style="1" customWidth="1"/>
    <col min="10" max="12" width="0" style="1" hidden="1" customWidth="1"/>
    <col min="13" max="16384" width="9.109375" style="1"/>
  </cols>
  <sheetData>
    <row r="1" spans="2:12" s="142" customFormat="1" ht="39" customHeight="1">
      <c r="B1" s="606" t="s">
        <v>476</v>
      </c>
      <c r="C1" s="606"/>
      <c r="D1" s="606"/>
      <c r="E1" s="606"/>
      <c r="F1" s="606"/>
      <c r="G1" s="606"/>
      <c r="H1" s="606"/>
      <c r="I1" s="606"/>
    </row>
    <row r="2" spans="2:12" s="32" customFormat="1" ht="24.9" customHeight="1">
      <c r="B2" s="605" t="s">
        <v>6</v>
      </c>
      <c r="C2" s="605"/>
      <c r="D2" s="491" t="s">
        <v>0</v>
      </c>
      <c r="E2" s="491" t="s">
        <v>1</v>
      </c>
      <c r="F2" s="491" t="s">
        <v>2</v>
      </c>
      <c r="G2" s="491" t="s">
        <v>3</v>
      </c>
      <c r="H2" s="491" t="s">
        <v>5</v>
      </c>
      <c r="I2" s="495" t="s">
        <v>4</v>
      </c>
      <c r="J2" s="626" t="s">
        <v>835</v>
      </c>
      <c r="K2" s="626"/>
      <c r="L2" s="626"/>
    </row>
    <row r="3" spans="2:12" s="32" customFormat="1" ht="24.9" customHeight="1">
      <c r="B3" s="621" t="s">
        <v>7</v>
      </c>
      <c r="C3" s="621"/>
      <c r="D3" s="492">
        <f>Data!D39</f>
        <v>0</v>
      </c>
      <c r="E3" s="492">
        <f>Data!F39</f>
        <v>0</v>
      </c>
      <c r="F3" s="492">
        <f>Data!D49</f>
        <v>0</v>
      </c>
      <c r="G3" s="492">
        <f>Data!E49</f>
        <v>0</v>
      </c>
      <c r="H3" s="492">
        <f>Data!F49</f>
        <v>0</v>
      </c>
      <c r="I3" s="492">
        <f>Data!G49</f>
        <v>0</v>
      </c>
      <c r="J3" s="626"/>
      <c r="K3" s="626"/>
      <c r="L3" s="626"/>
    </row>
    <row r="4" spans="2:12" s="32" customFormat="1" ht="24.9" customHeight="1">
      <c r="B4" s="621" t="s">
        <v>8</v>
      </c>
      <c r="C4" s="621"/>
      <c r="D4" s="493">
        <f>Data!D44</f>
        <v>0</v>
      </c>
      <c r="E4" s="493">
        <f>Data!F44</f>
        <v>0</v>
      </c>
      <c r="F4" s="493">
        <f>Data!D53</f>
        <v>0</v>
      </c>
      <c r="G4" s="493">
        <f>Data!E53</f>
        <v>0</v>
      </c>
      <c r="H4" s="493">
        <f>Data!F53</f>
        <v>0</v>
      </c>
      <c r="I4" s="493">
        <f>Data!G53</f>
        <v>0</v>
      </c>
      <c r="J4" s="430">
        <v>1</v>
      </c>
      <c r="K4" s="431" t="s">
        <v>841</v>
      </c>
      <c r="L4" s="432"/>
    </row>
    <row r="5" spans="2:12" s="32" customFormat="1" ht="24.9" customHeight="1">
      <c r="B5" s="621" t="s">
        <v>12</v>
      </c>
      <c r="C5" s="621"/>
      <c r="D5" s="494">
        <f>Data!D45</f>
        <v>0</v>
      </c>
      <c r="E5" s="494">
        <f>Data!F45</f>
        <v>0</v>
      </c>
      <c r="F5" s="494">
        <f>Data!D54</f>
        <v>0</v>
      </c>
      <c r="G5" s="494">
        <f>Data!E54</f>
        <v>0</v>
      </c>
      <c r="H5" s="494">
        <f>Data!F54</f>
        <v>0</v>
      </c>
      <c r="I5" s="494">
        <f>Data!G54</f>
        <v>0</v>
      </c>
      <c r="J5" s="430">
        <v>2</v>
      </c>
      <c r="K5" s="431" t="s">
        <v>842</v>
      </c>
      <c r="L5" s="432"/>
    </row>
    <row r="6" spans="2:12" ht="24.9" customHeight="1">
      <c r="J6" s="430">
        <v>3</v>
      </c>
      <c r="K6" s="431" t="s">
        <v>843</v>
      </c>
      <c r="L6" s="432"/>
    </row>
    <row r="7" spans="2:12" ht="24.9" customHeight="1">
      <c r="J7" s="430">
        <v>4</v>
      </c>
      <c r="K7" s="431" t="s">
        <v>81</v>
      </c>
      <c r="L7" s="432"/>
    </row>
    <row r="8" spans="2:12" ht="24.9" customHeight="1">
      <c r="B8" s="429"/>
      <c r="C8" s="429"/>
      <c r="D8" s="447" t="s">
        <v>832</v>
      </c>
      <c r="E8" s="447"/>
      <c r="F8" s="447" t="s">
        <v>833</v>
      </c>
      <c r="G8" s="447"/>
      <c r="H8" s="628" t="s">
        <v>834</v>
      </c>
      <c r="I8" s="628"/>
      <c r="J8" s="430">
        <v>5</v>
      </c>
      <c r="K8" s="431" t="s">
        <v>844</v>
      </c>
      <c r="L8" s="432"/>
    </row>
    <row r="9" spans="2:12" ht="24.9" customHeight="1">
      <c r="B9" s="429"/>
      <c r="C9" s="429"/>
      <c r="D9" s="446" t="s">
        <v>836</v>
      </c>
      <c r="E9" s="446"/>
      <c r="F9" s="446" t="s">
        <v>837</v>
      </c>
      <c r="G9" s="446"/>
      <c r="H9" s="627" t="s">
        <v>838</v>
      </c>
      <c r="I9" s="627"/>
      <c r="J9" s="430">
        <v>6</v>
      </c>
      <c r="K9" s="431" t="s">
        <v>113</v>
      </c>
      <c r="L9" s="432"/>
    </row>
    <row r="10" spans="2:12" ht="24.9" customHeight="1">
      <c r="B10" s="622" t="s">
        <v>839</v>
      </c>
      <c r="C10" s="623" t="s">
        <v>840</v>
      </c>
      <c r="D10" s="609"/>
      <c r="E10" s="610"/>
      <c r="F10" s="609"/>
      <c r="G10" s="610"/>
      <c r="H10" s="609"/>
      <c r="I10" s="617"/>
      <c r="J10" s="430">
        <v>7</v>
      </c>
      <c r="K10" s="431" t="s">
        <v>847</v>
      </c>
      <c r="L10" s="432"/>
    </row>
    <row r="11" spans="2:12" ht="24.9" customHeight="1">
      <c r="B11" s="622"/>
      <c r="C11" s="623"/>
      <c r="D11" s="607"/>
      <c r="E11" s="608"/>
      <c r="F11" s="607"/>
      <c r="G11" s="608"/>
      <c r="H11" s="607"/>
      <c r="I11" s="611"/>
      <c r="J11" s="430">
        <v>8</v>
      </c>
      <c r="K11" s="431" t="s">
        <v>848</v>
      </c>
      <c r="L11" s="432"/>
    </row>
    <row r="12" spans="2:12" ht="24.9" customHeight="1">
      <c r="B12" s="622"/>
      <c r="C12" s="623"/>
      <c r="D12" s="607"/>
      <c r="E12" s="608"/>
      <c r="F12" s="607"/>
      <c r="G12" s="608"/>
      <c r="H12" s="607"/>
      <c r="I12" s="611"/>
      <c r="J12" s="430">
        <v>9</v>
      </c>
      <c r="K12" s="431" t="s">
        <v>849</v>
      </c>
      <c r="L12" s="432"/>
    </row>
    <row r="13" spans="2:12" ht="24.9" customHeight="1">
      <c r="B13" s="622"/>
      <c r="C13" s="623"/>
      <c r="D13" s="607"/>
      <c r="E13" s="608"/>
      <c r="F13" s="607"/>
      <c r="G13" s="608"/>
      <c r="H13" s="607"/>
      <c r="I13" s="611"/>
      <c r="J13" s="430">
        <v>10</v>
      </c>
      <c r="K13" s="431" t="s">
        <v>149</v>
      </c>
      <c r="L13" s="432"/>
    </row>
    <row r="14" spans="2:12" ht="24.9" customHeight="1">
      <c r="B14" s="622"/>
      <c r="C14" s="623"/>
      <c r="D14" s="607"/>
      <c r="E14" s="608"/>
      <c r="F14" s="607"/>
      <c r="G14" s="608"/>
      <c r="H14" s="607"/>
      <c r="I14" s="611"/>
      <c r="J14" s="430">
        <v>11</v>
      </c>
      <c r="K14" s="431" t="s">
        <v>850</v>
      </c>
      <c r="L14" s="432"/>
    </row>
    <row r="15" spans="2:12" ht="24.9" customHeight="1">
      <c r="B15" s="622"/>
      <c r="C15" s="623"/>
      <c r="D15" s="615">
        <v>1</v>
      </c>
      <c r="E15" s="624"/>
      <c r="F15" s="615">
        <v>2</v>
      </c>
      <c r="G15" s="624"/>
      <c r="H15" s="615">
        <v>3</v>
      </c>
      <c r="I15" s="616"/>
      <c r="J15" s="430">
        <v>12</v>
      </c>
      <c r="K15" s="431" t="s">
        <v>851</v>
      </c>
      <c r="L15" s="432"/>
    </row>
    <row r="16" spans="2:12" ht="24.9" customHeight="1">
      <c r="B16" s="622" t="s">
        <v>845</v>
      </c>
      <c r="C16" s="623" t="s">
        <v>846</v>
      </c>
      <c r="D16" s="609"/>
      <c r="E16" s="610"/>
      <c r="F16" s="609"/>
      <c r="G16" s="610"/>
      <c r="H16" s="609"/>
      <c r="I16" s="617"/>
      <c r="J16" s="430">
        <v>13</v>
      </c>
      <c r="K16" s="431" t="s">
        <v>854</v>
      </c>
      <c r="L16" s="432"/>
    </row>
    <row r="17" spans="2:12" ht="24.9" customHeight="1">
      <c r="B17" s="622"/>
      <c r="C17" s="623"/>
      <c r="D17" s="607"/>
      <c r="E17" s="608"/>
      <c r="F17" s="607"/>
      <c r="G17" s="608"/>
      <c r="H17" s="607"/>
      <c r="I17" s="611"/>
      <c r="J17" s="430">
        <v>14</v>
      </c>
      <c r="K17" s="431" t="s">
        <v>855</v>
      </c>
      <c r="L17" s="432"/>
    </row>
    <row r="18" spans="2:12" ht="24.9" customHeight="1">
      <c r="B18" s="622"/>
      <c r="C18" s="623"/>
      <c r="D18" s="607"/>
      <c r="E18" s="608"/>
      <c r="F18" s="607"/>
      <c r="G18" s="608"/>
      <c r="H18" s="607"/>
      <c r="I18" s="611"/>
      <c r="J18" s="430">
        <v>15</v>
      </c>
      <c r="K18" s="431" t="s">
        <v>856</v>
      </c>
      <c r="L18" s="432"/>
    </row>
    <row r="19" spans="2:12" ht="24.9" customHeight="1">
      <c r="B19" s="622"/>
      <c r="C19" s="623"/>
      <c r="D19" s="607"/>
      <c r="E19" s="608"/>
      <c r="F19" s="607"/>
      <c r="G19" s="608"/>
      <c r="H19" s="607"/>
      <c r="I19" s="611"/>
      <c r="J19" s="430">
        <v>16</v>
      </c>
      <c r="K19" s="431" t="s">
        <v>857</v>
      </c>
      <c r="L19" s="432"/>
    </row>
    <row r="20" spans="2:12" ht="24.9" customHeight="1">
      <c r="B20" s="622"/>
      <c r="C20" s="623"/>
      <c r="D20" s="607"/>
      <c r="E20" s="608"/>
      <c r="F20" s="607"/>
      <c r="G20" s="608"/>
      <c r="H20" s="607"/>
      <c r="I20" s="611"/>
      <c r="J20" s="430">
        <v>17</v>
      </c>
      <c r="K20" s="431" t="s">
        <v>858</v>
      </c>
      <c r="L20" s="432"/>
    </row>
    <row r="21" spans="2:12" ht="24.9" customHeight="1">
      <c r="B21" s="622"/>
      <c r="C21" s="623"/>
      <c r="D21" s="618">
        <v>4</v>
      </c>
      <c r="E21" s="625"/>
      <c r="F21" s="618">
        <v>5</v>
      </c>
      <c r="G21" s="625"/>
      <c r="H21" s="618">
        <v>6</v>
      </c>
      <c r="I21" s="619"/>
      <c r="J21" s="430">
        <v>18</v>
      </c>
      <c r="K21" s="433" t="s">
        <v>859</v>
      </c>
      <c r="L21" s="432"/>
    </row>
    <row r="22" spans="2:12" ht="24.9" customHeight="1">
      <c r="B22" s="622" t="s">
        <v>852</v>
      </c>
      <c r="C22" s="623" t="s">
        <v>853</v>
      </c>
      <c r="D22" s="609"/>
      <c r="E22" s="610"/>
      <c r="F22" s="609"/>
      <c r="G22" s="610"/>
      <c r="H22" s="609"/>
      <c r="I22" s="617"/>
      <c r="J22" s="72">
        <v>19</v>
      </c>
      <c r="K22" s="435" t="s">
        <v>51</v>
      </c>
      <c r="L22"/>
    </row>
    <row r="23" spans="2:12" ht="24.9" customHeight="1">
      <c r="B23" s="622"/>
      <c r="C23" s="623"/>
      <c r="D23" s="607"/>
      <c r="E23" s="608"/>
      <c r="F23" s="607"/>
      <c r="G23" s="608"/>
      <c r="H23" s="607"/>
      <c r="I23" s="611"/>
      <c r="J23" s="72">
        <v>20</v>
      </c>
      <c r="K23" s="435" t="s">
        <v>225</v>
      </c>
      <c r="L23"/>
    </row>
    <row r="24" spans="2:12" ht="24.9" customHeight="1">
      <c r="B24" s="622"/>
      <c r="C24" s="623"/>
      <c r="D24" s="607"/>
      <c r="E24" s="608"/>
      <c r="F24" s="607"/>
      <c r="G24" s="608"/>
      <c r="H24" s="607"/>
      <c r="I24" s="611"/>
      <c r="J24" s="72">
        <v>21</v>
      </c>
      <c r="K24" s="435"/>
      <c r="L24"/>
    </row>
    <row r="25" spans="2:12" ht="24.9" customHeight="1">
      <c r="B25" s="622"/>
      <c r="C25" s="623"/>
      <c r="D25" s="607"/>
      <c r="E25" s="608"/>
      <c r="F25" s="607"/>
      <c r="G25" s="608"/>
      <c r="H25" s="607"/>
      <c r="I25" s="611"/>
      <c r="J25" s="72">
        <v>22</v>
      </c>
      <c r="K25" s="435"/>
      <c r="L25"/>
    </row>
    <row r="26" spans="2:12" ht="24.9" customHeight="1">
      <c r="B26" s="622"/>
      <c r="C26" s="623"/>
      <c r="D26" s="607"/>
      <c r="E26" s="608"/>
      <c r="F26" s="607"/>
      <c r="G26" s="608"/>
      <c r="H26" s="607"/>
      <c r="I26" s="611"/>
      <c r="J26" s="72">
        <v>23</v>
      </c>
      <c r="K26" s="435"/>
      <c r="L26"/>
    </row>
    <row r="27" spans="2:12" ht="24.9" customHeight="1">
      <c r="B27" s="622"/>
      <c r="C27" s="623"/>
      <c r="D27" s="612">
        <v>7</v>
      </c>
      <c r="E27" s="614"/>
      <c r="F27" s="612">
        <v>8</v>
      </c>
      <c r="G27" s="614"/>
      <c r="H27" s="612">
        <v>9</v>
      </c>
      <c r="I27" s="613"/>
      <c r="J27" s="72">
        <v>24</v>
      </c>
      <c r="K27" s="435"/>
      <c r="L27"/>
    </row>
    <row r="28" spans="2:12" ht="20.25" customHeight="1">
      <c r="D28" s="434"/>
      <c r="E28" s="434"/>
      <c r="F28" s="434"/>
      <c r="G28" s="434"/>
      <c r="H28" s="434"/>
      <c r="I28" s="434"/>
      <c r="J28" s="72">
        <v>25</v>
      </c>
      <c r="K28" s="435"/>
      <c r="L28"/>
    </row>
    <row r="29" spans="2:12" ht="20.25" customHeight="1">
      <c r="D29"/>
      <c r="E29"/>
      <c r="F29"/>
      <c r="G29"/>
      <c r="H29"/>
      <c r="I29"/>
      <c r="J29"/>
      <c r="K29"/>
    </row>
    <row r="30" spans="2:12" ht="20.25" customHeight="1">
      <c r="D30"/>
      <c r="E30"/>
      <c r="F30"/>
      <c r="G30"/>
      <c r="H30"/>
      <c r="I30"/>
      <c r="J30"/>
      <c r="K30"/>
    </row>
    <row r="31" spans="2:12" ht="20.25" customHeight="1">
      <c r="D31" s="620"/>
      <c r="E31" s="620"/>
      <c r="F31" s="620"/>
      <c r="G31" s="620"/>
      <c r="H31" s="620"/>
      <c r="I31" s="620"/>
      <c r="J31" s="620"/>
      <c r="K31"/>
    </row>
    <row r="32" spans="2:12" ht="20.25" customHeight="1">
      <c r="D32" s="620"/>
      <c r="E32" s="620"/>
      <c r="F32" s="620"/>
      <c r="G32" s="620"/>
      <c r="H32" s="620"/>
      <c r="I32" s="620"/>
      <c r="J32" s="620"/>
      <c r="K32"/>
    </row>
    <row r="33" spans="4:11" ht="20.25" customHeight="1">
      <c r="D33" s="620"/>
      <c r="E33" s="620"/>
      <c r="F33" s="620"/>
      <c r="G33" s="620"/>
      <c r="H33" s="620"/>
      <c r="I33" s="620"/>
      <c r="J33" s="620"/>
      <c r="K33"/>
    </row>
    <row r="34" spans="4:11" ht="20.25" customHeight="1">
      <c r="D34"/>
      <c r="E34"/>
      <c r="F34"/>
      <c r="G34"/>
      <c r="H34"/>
      <c r="I34"/>
      <c r="J34"/>
      <c r="K34"/>
    </row>
  </sheetData>
  <mergeCells count="69">
    <mergeCell ref="D25:E25"/>
    <mergeCell ref="D26:E26"/>
    <mergeCell ref="F25:G25"/>
    <mergeCell ref="F18:G18"/>
    <mergeCell ref="F19:G19"/>
    <mergeCell ref="F22:G22"/>
    <mergeCell ref="F23:G23"/>
    <mergeCell ref="F24:G24"/>
    <mergeCell ref="F21:G21"/>
    <mergeCell ref="D20:E20"/>
    <mergeCell ref="D22:E22"/>
    <mergeCell ref="D23:E23"/>
    <mergeCell ref="D24:E24"/>
    <mergeCell ref="J2:L3"/>
    <mergeCell ref="D10:E10"/>
    <mergeCell ref="D11:E11"/>
    <mergeCell ref="D12:E12"/>
    <mergeCell ref="F10:G10"/>
    <mergeCell ref="F11:G11"/>
    <mergeCell ref="F12:G12"/>
    <mergeCell ref="H9:I9"/>
    <mergeCell ref="H10:I10"/>
    <mergeCell ref="H11:I11"/>
    <mergeCell ref="H12:I12"/>
    <mergeCell ref="H8:I8"/>
    <mergeCell ref="D31:J33"/>
    <mergeCell ref="B2:C2"/>
    <mergeCell ref="B3:C3"/>
    <mergeCell ref="B4:C4"/>
    <mergeCell ref="B5:C5"/>
    <mergeCell ref="B10:B15"/>
    <mergeCell ref="C10:C15"/>
    <mergeCell ref="B16:B21"/>
    <mergeCell ref="C16:C21"/>
    <mergeCell ref="B22:B27"/>
    <mergeCell ref="C22:C27"/>
    <mergeCell ref="D15:E15"/>
    <mergeCell ref="F15:G15"/>
    <mergeCell ref="D21:E21"/>
    <mergeCell ref="D27:E27"/>
    <mergeCell ref="F20:G20"/>
    <mergeCell ref="H26:I26"/>
    <mergeCell ref="H27:I27"/>
    <mergeCell ref="F26:G26"/>
    <mergeCell ref="H14:I14"/>
    <mergeCell ref="F27:G27"/>
    <mergeCell ref="H15:I15"/>
    <mergeCell ref="H22:I22"/>
    <mergeCell ref="H23:I23"/>
    <mergeCell ref="H24:I24"/>
    <mergeCell ref="H25:I25"/>
    <mergeCell ref="H16:I16"/>
    <mergeCell ref="H17:I17"/>
    <mergeCell ref="H18:I18"/>
    <mergeCell ref="H21:I21"/>
    <mergeCell ref="H20:I20"/>
    <mergeCell ref="B1:I1"/>
    <mergeCell ref="D13:E13"/>
    <mergeCell ref="F13:G13"/>
    <mergeCell ref="D18:E18"/>
    <mergeCell ref="D19:E19"/>
    <mergeCell ref="F16:G16"/>
    <mergeCell ref="F17:G17"/>
    <mergeCell ref="D14:E14"/>
    <mergeCell ref="F14:G14"/>
    <mergeCell ref="D16:E16"/>
    <mergeCell ref="D17:E17"/>
    <mergeCell ref="H19:I19"/>
    <mergeCell ref="H13:I13"/>
  </mergeCells>
  <dataValidations count="2">
    <dataValidation type="list" allowBlank="1" showInputMessage="1" showErrorMessage="1" sqref="D13:E14" xr:uid="{00000000-0002-0000-0600-000000000000}">
      <formula1>$M$5:$M$17</formula1>
    </dataValidation>
    <dataValidation type="list" allowBlank="1" showInputMessage="1" showErrorMessage="1" sqref="D10:G12 D22:I26 D16:I20 H10:I14 F13:G14" xr:uid="{00000000-0002-0000-0600-000001000000}">
      <formula1>$K$4:$K$28</formula1>
    </dataValidation>
  </dataValidations>
  <hyperlinks>
    <hyperlink ref="B1:I1" location="Contents!A1" display="Family Details &amp; Goals" xr:uid="{00000000-0004-0000-06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B1:C18"/>
  <sheetViews>
    <sheetView showGridLines="0" zoomScaleNormal="100" workbookViewId="0">
      <selection activeCell="B8" sqref="B8"/>
    </sheetView>
  </sheetViews>
  <sheetFormatPr defaultColWidth="9.109375" defaultRowHeight="60" customHeight="1"/>
  <cols>
    <col min="1" max="1" width="1.33203125" style="1" customWidth="1"/>
    <col min="2" max="2" width="30.6640625" style="1" customWidth="1"/>
    <col min="3" max="3" width="52.6640625" style="1" customWidth="1"/>
    <col min="4" max="4" width="2.109375" style="1" customWidth="1"/>
    <col min="5" max="16384" width="9.109375" style="1"/>
  </cols>
  <sheetData>
    <row r="1" spans="2:3" ht="39.9" customHeight="1">
      <c r="B1" s="630" t="s">
        <v>891</v>
      </c>
      <c r="C1" s="630"/>
    </row>
    <row r="2" spans="2:3" ht="18" customHeight="1">
      <c r="B2" s="365" t="s">
        <v>498</v>
      </c>
      <c r="C2" s="365" t="s">
        <v>611</v>
      </c>
    </row>
    <row r="3" spans="2:3" ht="18">
      <c r="B3" s="629" t="str">
        <f>CONCATENATE(Family!F3,"'s ","Future")</f>
        <v>0's Future</v>
      </c>
      <c r="C3" s="629"/>
    </row>
    <row r="4" spans="2:3" s="32" customFormat="1" ht="57.6">
      <c r="B4" s="100" t="str">
        <f>Child1!B3</f>
        <v>You would like to arrange 10 Lakhs for Graduation at 18 and 10 lakhs for his PG at 22 and 5 lakhs for Marriage at 26 in today's value.</v>
      </c>
      <c r="C4" s="100">
        <f>Child1!B34</f>
        <v>0</v>
      </c>
    </row>
    <row r="5" spans="2:3" ht="18">
      <c r="B5" s="629" t="str">
        <f>CONCATENATE(Family!G3,"'s ","Future")</f>
        <v>0's Future</v>
      </c>
      <c r="C5" s="629"/>
    </row>
    <row r="6" spans="2:3" s="32" customFormat="1" ht="57.6">
      <c r="B6" s="100" t="str">
        <f>Child2!B3</f>
        <v>You would like to arrange 10 Lakhs for Graduation at 18 and 10 lakhs for her PG at 22 and 5 lakhs for Marriage at 26 in today's value.</v>
      </c>
      <c r="C6" s="100">
        <f>Child2!B32</f>
        <v>0</v>
      </c>
    </row>
    <row r="7" spans="2:3" ht="18">
      <c r="B7" s="629" t="s">
        <v>128</v>
      </c>
      <c r="C7" s="629"/>
    </row>
    <row r="8" spans="2:3" s="32" customFormat="1" ht="57.6">
      <c r="B8" s="100" t="str">
        <f>Retirement!B3</f>
        <v xml:space="preserve">You would like to accumulate an investment corpus to fund your retirement expenses from age 60 to 80. </v>
      </c>
      <c r="C8" s="100">
        <f>Retirement!B47</f>
        <v>0</v>
      </c>
    </row>
    <row r="9" spans="2:3" ht="18">
      <c r="B9" s="629" t="s">
        <v>81</v>
      </c>
      <c r="C9" s="629"/>
    </row>
    <row r="10" spans="2:3" s="32" customFormat="1" ht="57.6">
      <c r="B10" s="100" t="str">
        <f>House!B3</f>
        <v>You would like to purchase a 2 BHK flat in the next 4 years costing around 60 lakhs in today's value in Navi Mumbai</v>
      </c>
      <c r="C10" s="100">
        <f>House!B45</f>
        <v>0</v>
      </c>
    </row>
    <row r="11" spans="2:3" ht="18">
      <c r="B11" s="629" t="s">
        <v>51</v>
      </c>
      <c r="C11" s="629"/>
    </row>
    <row r="12" spans="2:3" s="32" customFormat="1" ht="57.6">
      <c r="B12" s="100" t="str">
        <f>Life!B3</f>
        <v>You would like to protect your family's lifestyle, fulfil current liabilities and commitments in case of pre-mature death.</v>
      </c>
      <c r="C12" s="100">
        <f>Life!B41</f>
        <v>0</v>
      </c>
    </row>
    <row r="13" spans="2:3" ht="18.75" customHeight="1">
      <c r="B13" s="629" t="s">
        <v>563</v>
      </c>
      <c r="C13" s="629"/>
    </row>
    <row r="14" spans="2:3" s="32" customFormat="1" ht="86.4">
      <c r="B14" s="100" t="str">
        <f>General!B3</f>
        <v>Your family would like to get insured for all possible emergencies in the most cost effective way so that your family is financially secured in case of unforseen situation.</v>
      </c>
      <c r="C14" s="100">
        <f>General!B17</f>
        <v>0</v>
      </c>
    </row>
    <row r="15" spans="2:3" ht="18">
      <c r="B15" s="629" t="s">
        <v>113</v>
      </c>
      <c r="C15" s="629"/>
    </row>
    <row r="16" spans="2:3" s="32" customFormat="1" ht="43.2">
      <c r="B16" s="100" t="str">
        <f>Car!B3</f>
        <v>Your family would like to purchase a car in the next 6 years costing around 8 lakhs in today's value.</v>
      </c>
      <c r="C16" s="100">
        <f>Car!B38</f>
        <v>0</v>
      </c>
    </row>
    <row r="17" spans="2:3" ht="18">
      <c r="B17" s="629" t="s">
        <v>150</v>
      </c>
      <c r="C17" s="629"/>
    </row>
    <row r="18" spans="2:3" s="32" customFormat="1" ht="57.6">
      <c r="B18" s="100" t="str">
        <f>Vacation!B3</f>
        <v>Your family would like to go on an international vacation in the next 4 years costing around 3 lakhs in today's value</v>
      </c>
      <c r="C18" s="100">
        <f>Vacation!B27</f>
        <v>0</v>
      </c>
    </row>
  </sheetData>
  <mergeCells count="9">
    <mergeCell ref="B13:C13"/>
    <mergeCell ref="B15:C15"/>
    <mergeCell ref="B17:C17"/>
    <mergeCell ref="B1:C1"/>
    <mergeCell ref="B3:C3"/>
    <mergeCell ref="B5:C5"/>
    <mergeCell ref="B7:C7"/>
    <mergeCell ref="B9:C9"/>
    <mergeCell ref="B11:C11"/>
  </mergeCells>
  <hyperlinks>
    <hyperlink ref="B1:C1" location="Contents!A1" display="Client Goals &amp; Consultant Comments" xr:uid="{00000000-0004-0000-07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B1:Q25"/>
  <sheetViews>
    <sheetView showGridLines="0" zoomScaleNormal="100" workbookViewId="0">
      <selection activeCell="B1" sqref="B1:K1"/>
    </sheetView>
  </sheetViews>
  <sheetFormatPr defaultColWidth="9.109375" defaultRowHeight="20.25" customHeight="1"/>
  <cols>
    <col min="1" max="1" width="1.44140625" style="1" customWidth="1"/>
    <col min="2" max="2" width="6.44140625" style="2" bestFit="1" customWidth="1"/>
    <col min="3" max="3" width="19.6640625" style="1" customWidth="1"/>
    <col min="4" max="4" width="14" style="1" customWidth="1"/>
    <col min="5" max="5" width="10.44140625" style="1" customWidth="1"/>
    <col min="6" max="6" width="14" style="1" customWidth="1"/>
    <col min="7" max="7" width="15.88671875" style="164" customWidth="1"/>
    <col min="8" max="8" width="19" style="1" customWidth="1"/>
    <col min="9" max="9" width="19.6640625" style="1" customWidth="1"/>
    <col min="10" max="10" width="12.5546875" style="1" bestFit="1" customWidth="1"/>
    <col min="11" max="11" width="15" style="1" bestFit="1" customWidth="1"/>
    <col min="12" max="12" width="17.44140625" style="1" customWidth="1"/>
    <col min="13" max="16384" width="9.109375" style="1"/>
  </cols>
  <sheetData>
    <row r="1" spans="2:17" ht="39.9" customHeight="1">
      <c r="B1" s="634" t="s">
        <v>303</v>
      </c>
      <c r="C1" s="634"/>
      <c r="D1" s="634"/>
      <c r="E1" s="634"/>
      <c r="F1" s="634"/>
      <c r="G1" s="634"/>
      <c r="H1" s="634"/>
      <c r="I1" s="634"/>
      <c r="J1" s="634"/>
      <c r="K1" s="634"/>
    </row>
    <row r="2" spans="2:17" ht="33.75" customHeight="1">
      <c r="B2" s="265" t="s">
        <v>477</v>
      </c>
      <c r="C2" s="265" t="s">
        <v>6</v>
      </c>
      <c r="D2" s="265" t="s">
        <v>129</v>
      </c>
      <c r="E2" s="265" t="s">
        <v>478</v>
      </c>
      <c r="F2" s="265" t="s">
        <v>130</v>
      </c>
      <c r="G2" s="366" t="s">
        <v>216</v>
      </c>
      <c r="H2" s="265" t="s">
        <v>913</v>
      </c>
      <c r="I2" s="265" t="s">
        <v>914</v>
      </c>
      <c r="J2" s="265" t="s">
        <v>925</v>
      </c>
      <c r="K2" s="265" t="s">
        <v>926</v>
      </c>
    </row>
    <row r="3" spans="2:17" ht="20.25" customHeight="1">
      <c r="B3" s="631" t="str">
        <f>Goals!B3</f>
        <v>0's Future</v>
      </c>
      <c r="C3" s="632"/>
      <c r="D3" s="632"/>
      <c r="E3" s="632"/>
      <c r="F3" s="632"/>
      <c r="G3" s="632"/>
      <c r="H3" s="632"/>
      <c r="I3" s="632"/>
      <c r="J3" s="632"/>
      <c r="K3" s="633"/>
    </row>
    <row r="4" spans="2:17" ht="20.25" customHeight="1">
      <c r="B4" s="69">
        <v>1</v>
      </c>
      <c r="C4" s="62" t="str">
        <f>CONCATENATE(Family!F3," - ","Graduation")</f>
        <v>0 - Graduation</v>
      </c>
      <c r="D4" s="101">
        <f>Child1!D8</f>
        <v>0</v>
      </c>
      <c r="E4" s="70">
        <f>Child1!D11</f>
        <v>0</v>
      </c>
      <c r="F4" s="101">
        <f>Child1!D15</f>
        <v>0</v>
      </c>
      <c r="G4" s="161"/>
      <c r="H4" s="101">
        <f>Child1!D22</f>
        <v>0</v>
      </c>
      <c r="I4" s="101">
        <f>Child1!D28</f>
        <v>0</v>
      </c>
      <c r="J4" s="101" t="e">
        <f>Child1!D29</f>
        <v>#NUM!</v>
      </c>
      <c r="K4" s="101" t="e">
        <f>Child1!D31</f>
        <v>#DIV/0!</v>
      </c>
      <c r="L4" s="19"/>
      <c r="M4" s="19"/>
      <c r="N4" s="19"/>
      <c r="O4" s="19"/>
      <c r="P4" s="19"/>
      <c r="Q4" s="19"/>
    </row>
    <row r="5" spans="2:17" ht="20.25" customHeight="1">
      <c r="B5" s="69">
        <v>2</v>
      </c>
      <c r="C5" s="62" t="str">
        <f>CONCATENATE(Family!F3," - ","Post Grad")</f>
        <v>0 - Post Grad</v>
      </c>
      <c r="D5" s="101">
        <f>Child1!E8</f>
        <v>0</v>
      </c>
      <c r="E5" s="70">
        <f>Child1!E11</f>
        <v>0</v>
      </c>
      <c r="F5" s="101">
        <f>Child1!E15</f>
        <v>0</v>
      </c>
      <c r="G5" s="161"/>
      <c r="H5" s="101">
        <f>Child1!E22</f>
        <v>0</v>
      </c>
      <c r="I5" s="101">
        <f>Child1!E28</f>
        <v>0</v>
      </c>
      <c r="J5" s="101" t="e">
        <f>Child1!E29</f>
        <v>#NUM!</v>
      </c>
      <c r="K5" s="101" t="e">
        <f>Child1!E31</f>
        <v>#DIV/0!</v>
      </c>
      <c r="L5" s="19"/>
    </row>
    <row r="6" spans="2:17" ht="20.25" customHeight="1">
      <c r="B6" s="69">
        <v>3</v>
      </c>
      <c r="C6" s="62" t="str">
        <f>CONCATENATE(Family!F3," - ","Marriage")</f>
        <v>0 - Marriage</v>
      </c>
      <c r="D6" s="101">
        <f>Child1!F8</f>
        <v>0</v>
      </c>
      <c r="E6" s="70">
        <f>Child1!F11</f>
        <v>0</v>
      </c>
      <c r="F6" s="101">
        <f>Child1!F15</f>
        <v>0</v>
      </c>
      <c r="G6" s="161"/>
      <c r="H6" s="101">
        <f>Child1!F22</f>
        <v>0</v>
      </c>
      <c r="I6" s="101">
        <f>Child1!F28</f>
        <v>0</v>
      </c>
      <c r="J6" s="101" t="e">
        <f>Child1!F29</f>
        <v>#NUM!</v>
      </c>
      <c r="K6" s="101" t="e">
        <f>Child1!F31</f>
        <v>#DIV/0!</v>
      </c>
      <c r="L6" s="19"/>
    </row>
    <row r="7" spans="2:17" ht="20.25" customHeight="1">
      <c r="B7" s="69"/>
      <c r="C7" s="91" t="s">
        <v>14</v>
      </c>
      <c r="D7" s="102">
        <f>SUM(D4:D6)</f>
        <v>0</v>
      </c>
      <c r="E7" s="91"/>
      <c r="F7" s="102">
        <f>SUM(F4:F6)</f>
        <v>0</v>
      </c>
      <c r="G7" s="162"/>
      <c r="H7" s="102">
        <f>SUM(H4:H6)</f>
        <v>0</v>
      </c>
      <c r="I7" s="102">
        <f>SUM(I4:I6)</f>
        <v>0</v>
      </c>
      <c r="J7" s="102" t="e">
        <f>SUM(J4:J6)</f>
        <v>#NUM!</v>
      </c>
      <c r="K7" s="102" t="e">
        <f>SUM(K4:K6)</f>
        <v>#DIV/0!</v>
      </c>
      <c r="L7" s="19"/>
    </row>
    <row r="8" spans="2:17" ht="20.25" customHeight="1">
      <c r="B8" s="631" t="str">
        <f>Goals!B5</f>
        <v>0's Future</v>
      </c>
      <c r="C8" s="632"/>
      <c r="D8" s="632"/>
      <c r="E8" s="632"/>
      <c r="F8" s="632"/>
      <c r="G8" s="632"/>
      <c r="H8" s="632"/>
      <c r="I8" s="632"/>
      <c r="J8" s="632"/>
      <c r="K8" s="633"/>
    </row>
    <row r="9" spans="2:17" ht="20.25" customHeight="1">
      <c r="B9" s="69">
        <v>4</v>
      </c>
      <c r="C9" s="62" t="str">
        <f>CONCATENATE(Family!G3," - ","Graduation")</f>
        <v>0 - Graduation</v>
      </c>
      <c r="D9" s="101">
        <f>Child2!D8</f>
        <v>0</v>
      </c>
      <c r="E9" s="70">
        <f>Child2!D11</f>
        <v>0</v>
      </c>
      <c r="F9" s="101">
        <f>Child2!D15</f>
        <v>0</v>
      </c>
      <c r="G9" s="161"/>
      <c r="H9" s="101">
        <f>Child2!D20</f>
        <v>0</v>
      </c>
      <c r="I9" s="101">
        <f>Child2!D26</f>
        <v>0</v>
      </c>
      <c r="J9" s="101" t="e">
        <f>Child2!D27</f>
        <v>#NUM!</v>
      </c>
      <c r="K9" s="101" t="e">
        <f>Child2!D29</f>
        <v>#DIV/0!</v>
      </c>
      <c r="L9" s="19"/>
    </row>
    <row r="10" spans="2:17" ht="20.25" customHeight="1">
      <c r="B10" s="69">
        <v>5</v>
      </c>
      <c r="C10" s="62" t="str">
        <f>CONCATENATE(Family!G3," - ","Post Grad")</f>
        <v>0 - Post Grad</v>
      </c>
      <c r="D10" s="101">
        <f>Child2!E8</f>
        <v>0</v>
      </c>
      <c r="E10" s="70">
        <f>Child2!E11</f>
        <v>0</v>
      </c>
      <c r="F10" s="101">
        <f>Child2!E15</f>
        <v>0</v>
      </c>
      <c r="G10" s="161"/>
      <c r="H10" s="101">
        <f>Child2!E20</f>
        <v>0</v>
      </c>
      <c r="I10" s="101">
        <f>Child2!E26</f>
        <v>0</v>
      </c>
      <c r="J10" s="101" t="e">
        <f>Child2!E27</f>
        <v>#NUM!</v>
      </c>
      <c r="K10" s="101" t="e">
        <f>Child2!E29</f>
        <v>#DIV/0!</v>
      </c>
      <c r="L10" s="19"/>
    </row>
    <row r="11" spans="2:17" ht="20.25" customHeight="1">
      <c r="B11" s="69">
        <v>6</v>
      </c>
      <c r="C11" s="62" t="str">
        <f>CONCATENATE(Family!G3," - ","Marriage")</f>
        <v>0 - Marriage</v>
      </c>
      <c r="D11" s="101">
        <f>Child2!F8</f>
        <v>0</v>
      </c>
      <c r="E11" s="70">
        <f>Child2!F11</f>
        <v>0</v>
      </c>
      <c r="F11" s="101">
        <f>Child2!F15</f>
        <v>0</v>
      </c>
      <c r="G11" s="161"/>
      <c r="H11" s="101">
        <f>Child2!F20</f>
        <v>0</v>
      </c>
      <c r="I11" s="101">
        <f>Child2!F26</f>
        <v>0</v>
      </c>
      <c r="J11" s="101" t="e">
        <f>Child2!F27</f>
        <v>#NUM!</v>
      </c>
      <c r="K11" s="101" t="e">
        <f>Child2!F29</f>
        <v>#DIV/0!</v>
      </c>
      <c r="L11" s="19"/>
    </row>
    <row r="12" spans="2:17" ht="20.25" customHeight="1">
      <c r="B12" s="69"/>
      <c r="C12" s="91" t="s">
        <v>14</v>
      </c>
      <c r="D12" s="102">
        <f>SUM(D4:D11)</f>
        <v>0</v>
      </c>
      <c r="E12" s="91"/>
      <c r="F12" s="102">
        <f>SUM(F9:F11)</f>
        <v>0</v>
      </c>
      <c r="G12" s="162"/>
      <c r="H12" s="102">
        <f>SUM(H9:H11)</f>
        <v>0</v>
      </c>
      <c r="I12" s="102">
        <f>SUM(I9:I11)</f>
        <v>0</v>
      </c>
      <c r="J12" s="102" t="e">
        <f>SUM(J9:J11)</f>
        <v>#NUM!</v>
      </c>
      <c r="K12" s="102" t="e">
        <f>SUM(K9:K11)</f>
        <v>#DIV/0!</v>
      </c>
      <c r="L12" s="4"/>
    </row>
    <row r="13" spans="2:17" ht="20.25" customHeight="1">
      <c r="B13" s="631" t="s">
        <v>128</v>
      </c>
      <c r="C13" s="632"/>
      <c r="D13" s="632"/>
      <c r="E13" s="632"/>
      <c r="F13" s="632"/>
      <c r="G13" s="632"/>
      <c r="H13" s="632"/>
      <c r="I13" s="632"/>
      <c r="J13" s="632"/>
      <c r="K13" s="633"/>
      <c r="L13" s="4"/>
    </row>
    <row r="14" spans="2:17" ht="20.25" customHeight="1">
      <c r="B14" s="69">
        <v>7</v>
      </c>
      <c r="C14" s="62" t="s">
        <v>128</v>
      </c>
      <c r="D14" s="130" t="s">
        <v>136</v>
      </c>
      <c r="E14" s="93">
        <f>Retirement!D17</f>
        <v>0</v>
      </c>
      <c r="F14" s="102">
        <f>Retirement!D30</f>
        <v>0</v>
      </c>
      <c r="G14" s="162"/>
      <c r="H14" s="102">
        <f>Retirement!D35</f>
        <v>0</v>
      </c>
      <c r="I14" s="102">
        <f>Retirement!D41</f>
        <v>0</v>
      </c>
      <c r="J14" s="102" t="e">
        <f>Retirement!D42</f>
        <v>#NUM!</v>
      </c>
      <c r="K14" s="102" t="e">
        <f>Retirement!D44</f>
        <v>#DIV/0!</v>
      </c>
      <c r="L14" s="4"/>
    </row>
    <row r="15" spans="2:17" ht="20.25" customHeight="1">
      <c r="B15" s="631" t="s">
        <v>81</v>
      </c>
      <c r="C15" s="632"/>
      <c r="D15" s="632"/>
      <c r="E15" s="632"/>
      <c r="F15" s="632"/>
      <c r="G15" s="632"/>
      <c r="H15" s="632"/>
      <c r="I15" s="632"/>
      <c r="J15" s="632"/>
      <c r="K15" s="633"/>
    </row>
    <row r="16" spans="2:17" ht="20.25" customHeight="1">
      <c r="B16" s="69">
        <v>8</v>
      </c>
      <c r="C16" s="94" t="s">
        <v>144</v>
      </c>
      <c r="D16" s="635">
        <f>House!D10</f>
        <v>0</v>
      </c>
      <c r="E16" s="69">
        <f>House!D12</f>
        <v>0</v>
      </c>
      <c r="F16" s="36">
        <f>House!D19</f>
        <v>0</v>
      </c>
      <c r="G16" s="519"/>
      <c r="H16" s="63">
        <f>House!D33</f>
        <v>0</v>
      </c>
      <c r="I16" s="101">
        <f>House!D39</f>
        <v>0</v>
      </c>
      <c r="J16" s="101" t="e">
        <f>House!D40</f>
        <v>#NUM!</v>
      </c>
      <c r="K16" s="63" t="e">
        <f>House!D42</f>
        <v>#DIV/0!</v>
      </c>
    </row>
    <row r="17" spans="2:11" ht="20.25" customHeight="1">
      <c r="B17" s="69"/>
      <c r="C17" s="94" t="s">
        <v>217</v>
      </c>
      <c r="D17" s="635"/>
      <c r="E17" s="69">
        <f>House!D27</f>
        <v>20</v>
      </c>
      <c r="F17" s="63">
        <f>House!D17</f>
        <v>0</v>
      </c>
      <c r="G17" s="519"/>
      <c r="H17" s="63" t="s">
        <v>136</v>
      </c>
      <c r="I17" s="69"/>
      <c r="J17" s="63">
        <f>House!D28</f>
        <v>0</v>
      </c>
      <c r="K17" s="63">
        <f>House!D28</f>
        <v>0</v>
      </c>
    </row>
    <row r="18" spans="2:11" ht="20.25" customHeight="1">
      <c r="B18" s="69"/>
      <c r="C18" s="98" t="s">
        <v>14</v>
      </c>
      <c r="D18" s="92">
        <f>House!D10</f>
        <v>0</v>
      </c>
      <c r="E18" s="41"/>
      <c r="F18" s="63">
        <f>SUM(F16:F17)</f>
        <v>0</v>
      </c>
      <c r="G18" s="163"/>
      <c r="H18" s="92">
        <f>SUM(H16:H17)</f>
        <v>0</v>
      </c>
      <c r="I18" s="41"/>
      <c r="J18" s="41"/>
      <c r="K18" s="92"/>
    </row>
    <row r="19" spans="2:11" ht="20.25" customHeight="1">
      <c r="B19" s="631" t="s">
        <v>113</v>
      </c>
      <c r="C19" s="632"/>
      <c r="D19" s="632"/>
      <c r="E19" s="632"/>
      <c r="F19" s="632"/>
      <c r="G19" s="632"/>
      <c r="H19" s="632"/>
      <c r="I19" s="632"/>
      <c r="J19" s="632"/>
      <c r="K19" s="633"/>
    </row>
    <row r="20" spans="2:11" ht="20.25" customHeight="1">
      <c r="B20" s="69">
        <v>9</v>
      </c>
      <c r="C20" s="94" t="s">
        <v>144</v>
      </c>
      <c r="D20" s="636">
        <f>Car!D8</f>
        <v>0</v>
      </c>
      <c r="E20" s="69">
        <f>Car!D10</f>
        <v>0</v>
      </c>
      <c r="F20" s="63">
        <f>Car!D12</f>
        <v>0</v>
      </c>
      <c r="G20" s="519"/>
      <c r="H20" s="63">
        <f>Car!D26</f>
        <v>0</v>
      </c>
      <c r="I20" s="101">
        <f>Car!D32</f>
        <v>0</v>
      </c>
      <c r="J20" s="101" t="e">
        <f>Car!D33</f>
        <v>#NUM!</v>
      </c>
      <c r="K20" s="63" t="e">
        <f>Car!D35</f>
        <v>#DIV/0!</v>
      </c>
    </row>
    <row r="21" spans="2:11" ht="20.25" customHeight="1">
      <c r="B21" s="69"/>
      <c r="C21" s="94" t="s">
        <v>217</v>
      </c>
      <c r="D21" s="636"/>
      <c r="E21" s="69">
        <f>Car!D20</f>
        <v>5</v>
      </c>
      <c r="F21" s="63">
        <f>Car!D15</f>
        <v>0</v>
      </c>
      <c r="G21" s="519"/>
      <c r="H21" s="63" t="s">
        <v>136</v>
      </c>
      <c r="I21" s="69"/>
      <c r="J21" s="69">
        <f>Car!D21</f>
        <v>0</v>
      </c>
      <c r="K21" s="63">
        <f>Car!D21</f>
        <v>0</v>
      </c>
    </row>
    <row r="22" spans="2:11" ht="20.25" customHeight="1">
      <c r="B22" s="69"/>
      <c r="C22" s="98" t="s">
        <v>14</v>
      </c>
      <c r="D22" s="92">
        <f>Car!D8</f>
        <v>0</v>
      </c>
      <c r="E22" s="41"/>
      <c r="F22" s="92">
        <f>SUM(F20:F21)</f>
        <v>0</v>
      </c>
      <c r="G22" s="163"/>
      <c r="H22" s="92">
        <f>SUM(H20:H21)</f>
        <v>0</v>
      </c>
      <c r="I22" s="41"/>
      <c r="J22" s="41"/>
      <c r="K22" s="92"/>
    </row>
    <row r="23" spans="2:11" ht="20.25" customHeight="1">
      <c r="B23" s="631" t="s">
        <v>150</v>
      </c>
      <c r="C23" s="632"/>
      <c r="D23" s="632"/>
      <c r="E23" s="632"/>
      <c r="F23" s="632"/>
      <c r="G23" s="632"/>
      <c r="H23" s="632"/>
      <c r="I23" s="632"/>
      <c r="J23" s="632"/>
      <c r="K23" s="633"/>
    </row>
    <row r="24" spans="2:11" ht="20.25" customHeight="1">
      <c r="B24" s="69">
        <v>10</v>
      </c>
      <c r="C24" s="98" t="s">
        <v>316</v>
      </c>
      <c r="D24" s="92">
        <f>Vacation!D8</f>
        <v>0</v>
      </c>
      <c r="E24" s="41">
        <f>Vacation!D10</f>
        <v>0</v>
      </c>
      <c r="F24" s="92">
        <f>Vacation!D11</f>
        <v>0</v>
      </c>
      <c r="G24" s="520"/>
      <c r="H24" s="92">
        <f>Vacation!D15</f>
        <v>0</v>
      </c>
      <c r="I24" s="41">
        <f>Vacation!D21</f>
        <v>0</v>
      </c>
      <c r="J24" s="41" t="e">
        <f>Vacation!D22</f>
        <v>#NUM!</v>
      </c>
      <c r="K24" s="92" t="e">
        <f>Vacation!D24</f>
        <v>#DIV/0!</v>
      </c>
    </row>
    <row r="25" spans="2:11" ht="20.25" customHeight="1">
      <c r="B25" s="200"/>
      <c r="C25" s="201"/>
      <c r="D25" s="201"/>
      <c r="E25" s="201"/>
      <c r="F25" s="201"/>
      <c r="G25" s="202"/>
      <c r="H25" s="201"/>
      <c r="I25" s="367">
        <f>I7+I12+I14+I18+I22+I24</f>
        <v>0</v>
      </c>
      <c r="J25" s="368" t="e">
        <f>J24+J20+J16+J14+J12+J7</f>
        <v>#NUM!</v>
      </c>
      <c r="K25" s="368" t="e">
        <f>K24+K20+K16+K14+K12+K7</f>
        <v>#DIV/0!</v>
      </c>
    </row>
  </sheetData>
  <mergeCells count="9">
    <mergeCell ref="B23:K23"/>
    <mergeCell ref="B1:K1"/>
    <mergeCell ref="D16:D17"/>
    <mergeCell ref="D20:D21"/>
    <mergeCell ref="B3:K3"/>
    <mergeCell ref="B8:K8"/>
    <mergeCell ref="B15:K15"/>
    <mergeCell ref="B19:K19"/>
    <mergeCell ref="B13:K13"/>
  </mergeCells>
  <hyperlinks>
    <hyperlink ref="B1:K1" location="Contents!A1" display="Goal Funding Map" xr:uid="{00000000-0004-0000-0800-000000000000}"/>
  </hyperlinks>
  <pageMargins left="0.59055118110236204" right="0.59055118110236204" top="0.78740157480314998" bottom="0.39370078740157499" header="0.39370078740157499" footer="0.196850393700787"/>
  <pageSetup paperSize="9" orientation="landscape"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B1:F19"/>
  <sheetViews>
    <sheetView showGridLines="0" zoomScaleNormal="100" workbookViewId="0">
      <selection activeCell="C7" sqref="C7"/>
    </sheetView>
  </sheetViews>
  <sheetFormatPr defaultColWidth="9.109375" defaultRowHeight="30" customHeight="1"/>
  <cols>
    <col min="1" max="1" width="2.6640625" style="32" customWidth="1"/>
    <col min="2" max="2" width="5.88671875" style="49" customWidth="1"/>
    <col min="3" max="3" width="37" style="32" customWidth="1"/>
    <col min="4" max="4" width="14.44140625" style="32" customWidth="1"/>
    <col min="5" max="5" width="12" style="32" customWidth="1"/>
    <col min="6" max="6" width="11.6640625" style="48" customWidth="1"/>
    <col min="7" max="7" width="8.109375" style="32" customWidth="1"/>
    <col min="8" max="8" width="11.44140625" style="32" bestFit="1" customWidth="1"/>
    <col min="9" max="16384" width="9.109375" style="32"/>
  </cols>
  <sheetData>
    <row r="1" spans="2:6" ht="39.9" customHeight="1">
      <c r="B1" s="637" t="s">
        <v>132</v>
      </c>
      <c r="C1" s="637"/>
      <c r="D1" s="637"/>
      <c r="E1" s="637"/>
      <c r="F1" s="637"/>
    </row>
    <row r="2" spans="2:6" s="48" customFormat="1" ht="30" customHeight="1">
      <c r="B2" s="370" t="s">
        <v>479</v>
      </c>
      <c r="C2" s="265" t="s">
        <v>484</v>
      </c>
      <c r="D2" s="265" t="s">
        <v>482</v>
      </c>
      <c r="E2" s="265" t="s">
        <v>831</v>
      </c>
      <c r="F2" s="265" t="s">
        <v>483</v>
      </c>
    </row>
    <row r="3" spans="2:6" ht="30" customHeight="1">
      <c r="B3" s="638" t="s">
        <v>240</v>
      </c>
      <c r="C3" s="638"/>
      <c r="D3" s="638"/>
      <c r="E3" s="638"/>
      <c r="F3" s="638"/>
    </row>
    <row r="4" spans="2:6" ht="30" customHeight="1">
      <c r="B4" s="50"/>
      <c r="C4" s="51"/>
      <c r="D4" s="51"/>
      <c r="E4" s="50"/>
      <c r="F4" s="50"/>
    </row>
    <row r="5" spans="2:6" ht="30" customHeight="1">
      <c r="B5" s="50"/>
      <c r="C5" s="51"/>
      <c r="D5" s="51"/>
      <c r="E5" s="50"/>
      <c r="F5" s="50"/>
    </row>
    <row r="6" spans="2:6" ht="30" customHeight="1">
      <c r="B6" s="50"/>
      <c r="C6" s="51"/>
      <c r="D6" s="51"/>
      <c r="E6" s="50"/>
      <c r="F6" s="50"/>
    </row>
    <row r="7" spans="2:6" ht="30" customHeight="1">
      <c r="B7" s="50"/>
      <c r="C7" s="51"/>
      <c r="D7" s="51"/>
      <c r="E7" s="50"/>
      <c r="F7" s="50"/>
    </row>
    <row r="8" spans="2:6" ht="30" customHeight="1">
      <c r="B8" s="50"/>
      <c r="C8" s="51"/>
      <c r="D8" s="51"/>
      <c r="E8" s="50"/>
      <c r="F8" s="50"/>
    </row>
    <row r="9" spans="2:6" ht="30" customHeight="1">
      <c r="B9" s="50"/>
      <c r="C9" s="51"/>
      <c r="D9" s="51"/>
      <c r="E9" s="50"/>
      <c r="F9" s="50"/>
    </row>
    <row r="10" spans="2:6" ht="30" customHeight="1">
      <c r="B10" s="638" t="s">
        <v>481</v>
      </c>
      <c r="C10" s="638"/>
      <c r="D10" s="638"/>
      <c r="E10" s="638"/>
      <c r="F10" s="638"/>
    </row>
    <row r="11" spans="2:6" ht="30" customHeight="1">
      <c r="B11" s="50"/>
      <c r="C11" s="51"/>
      <c r="D11" s="51"/>
      <c r="E11" s="50"/>
      <c r="F11" s="50"/>
    </row>
    <row r="12" spans="2:6" ht="30" customHeight="1">
      <c r="B12" s="50"/>
      <c r="C12" s="51"/>
      <c r="D12" s="51"/>
      <c r="E12" s="50"/>
      <c r="F12" s="50"/>
    </row>
    <row r="13" spans="2:6" ht="30" customHeight="1">
      <c r="B13" s="638" t="s">
        <v>480</v>
      </c>
      <c r="C13" s="638"/>
      <c r="D13" s="638"/>
      <c r="E13" s="638"/>
      <c r="F13" s="638"/>
    </row>
    <row r="14" spans="2:6" ht="30" customHeight="1">
      <c r="B14" s="50"/>
      <c r="C14" s="51"/>
      <c r="D14" s="51"/>
      <c r="E14" s="50"/>
      <c r="F14" s="50"/>
    </row>
    <row r="15" spans="2:6" ht="30" customHeight="1">
      <c r="B15" s="50"/>
      <c r="C15" s="51"/>
      <c r="D15" s="51"/>
      <c r="E15" s="50"/>
      <c r="F15" s="50"/>
    </row>
    <row r="16" spans="2:6" ht="30" customHeight="1">
      <c r="B16" s="50"/>
      <c r="C16" s="51"/>
      <c r="D16" s="51"/>
      <c r="E16" s="50"/>
      <c r="F16" s="50"/>
    </row>
    <row r="17" spans="2:6" ht="30" customHeight="1">
      <c r="B17" s="50"/>
      <c r="C17" s="51"/>
      <c r="D17" s="51"/>
      <c r="E17" s="50"/>
      <c r="F17" s="50"/>
    </row>
    <row r="18" spans="2:6" ht="30" customHeight="1">
      <c r="B18" s="50"/>
      <c r="C18" s="51"/>
      <c r="D18" s="51"/>
      <c r="E18" s="50"/>
      <c r="F18" s="50"/>
    </row>
    <row r="19" spans="2:6" ht="30" customHeight="1">
      <c r="B19" s="50"/>
      <c r="C19" s="51"/>
      <c r="D19" s="51"/>
      <c r="E19" s="50"/>
      <c r="F19" s="50"/>
    </row>
  </sheetData>
  <mergeCells count="4">
    <mergeCell ref="B1:F1"/>
    <mergeCell ref="B13:F13"/>
    <mergeCell ref="B3:F3"/>
    <mergeCell ref="B10:F10"/>
  </mergeCells>
  <hyperlinks>
    <hyperlink ref="B1:F1" location="Contents!A1" display="One Year Action Plan" xr:uid="{00000000-0004-0000-09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rowBreaks count="1" manualBreakCount="1">
    <brk id="19" max="5" man="1"/>
  </rowBreak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6400"/>
  </sheetPr>
  <dimension ref="A1:E27"/>
  <sheetViews>
    <sheetView showGridLines="0" topLeftCell="A6" zoomScaleNormal="100" workbookViewId="0">
      <selection activeCell="F28" sqref="F28"/>
    </sheetView>
  </sheetViews>
  <sheetFormatPr defaultColWidth="9.109375" defaultRowHeight="20.25" customHeight="1"/>
  <cols>
    <col min="1" max="1" width="3.6640625" style="1" customWidth="1"/>
    <col min="2" max="2" width="9.44140625" style="4" customWidth="1"/>
    <col min="3" max="3" width="56.44140625" style="10" customWidth="1"/>
    <col min="4" max="4" width="12.109375" style="10" customWidth="1"/>
    <col min="5" max="16384" width="9.109375" style="1"/>
  </cols>
  <sheetData>
    <row r="1" spans="1:5" ht="80.25" customHeight="1">
      <c r="A1" s="603" t="s">
        <v>257</v>
      </c>
      <c r="B1" s="603"/>
      <c r="C1" s="603"/>
      <c r="D1" s="603"/>
    </row>
    <row r="4" spans="1:5" ht="20.25" customHeight="1">
      <c r="E4" s="300"/>
    </row>
    <row r="10" spans="1:5" ht="20.25" customHeight="1">
      <c r="A10" s="604"/>
      <c r="B10" s="604"/>
      <c r="C10" s="604"/>
      <c r="D10" s="604"/>
    </row>
    <row r="19" spans="2:4" ht="20.25" customHeight="1">
      <c r="B19" s="364" t="s">
        <v>540</v>
      </c>
    </row>
    <row r="20" spans="2:4" ht="20.25" customHeight="1">
      <c r="B20" s="515" t="s">
        <v>251</v>
      </c>
      <c r="C20" s="605" t="s">
        <v>190</v>
      </c>
      <c r="D20" s="605"/>
    </row>
    <row r="21" spans="2:4" ht="20.25" customHeight="1">
      <c r="B21" s="516">
        <v>1</v>
      </c>
      <c r="C21" s="602" t="str">
        <f>Contents!C9</f>
        <v>Income Expenditure Statement (Cashflows)</v>
      </c>
      <c r="D21" s="602"/>
    </row>
    <row r="22" spans="2:4" ht="20.25" customHeight="1">
      <c r="B22" s="516">
        <v>2</v>
      </c>
      <c r="C22" s="602" t="str">
        <f>Contents!C10</f>
        <v>Assets &amp; Liabilities Statement (Networth)</v>
      </c>
      <c r="D22" s="602"/>
    </row>
    <row r="23" spans="2:4" ht="20.25" customHeight="1">
      <c r="B23" s="516">
        <v>3</v>
      </c>
      <c r="C23" s="602" t="str">
        <f>Contents!C11</f>
        <v>General Insurance Policies</v>
      </c>
      <c r="D23" s="602"/>
    </row>
    <row r="24" spans="2:4" ht="20.25" customHeight="1">
      <c r="B24" s="516">
        <v>4</v>
      </c>
      <c r="C24" s="602" t="str">
        <f>Contents!C12</f>
        <v>Life Insurance Policies</v>
      </c>
      <c r="D24" s="602"/>
    </row>
    <row r="25" spans="2:4" ht="20.25" customHeight="1">
      <c r="B25" s="516">
        <v>5</v>
      </c>
      <c r="C25" s="602" t="str">
        <f>Contents!C13</f>
        <v>Fixed Deposits &amp; Debt Instruments</v>
      </c>
      <c r="D25" s="602"/>
    </row>
    <row r="26" spans="2:4" ht="20.25" customHeight="1">
      <c r="B26" s="516">
        <v>6</v>
      </c>
      <c r="C26" s="602" t="str">
        <f>Contents!C14</f>
        <v>Mutual Funds</v>
      </c>
      <c r="D26" s="602"/>
    </row>
    <row r="27" spans="2:4" ht="20.25" customHeight="1">
      <c r="B27" s="516">
        <v>7</v>
      </c>
      <c r="C27" s="602" t="str">
        <f>Contents!C15</f>
        <v>Equity Shares</v>
      </c>
      <c r="D27" s="602"/>
    </row>
  </sheetData>
  <mergeCells count="10">
    <mergeCell ref="A1:D1"/>
    <mergeCell ref="A10:D10"/>
    <mergeCell ref="C20:D20"/>
    <mergeCell ref="C21:D21"/>
    <mergeCell ref="C22:D22"/>
    <mergeCell ref="C23:D23"/>
    <mergeCell ref="C24:D24"/>
    <mergeCell ref="C25:D25"/>
    <mergeCell ref="C26:D26"/>
    <mergeCell ref="C27:D27"/>
  </mergeCells>
  <hyperlinks>
    <hyperlink ref="A1:D1" location="Contents!A1" display="Current Financials" xr:uid="{00000000-0004-0000-0A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drawing r:id="rId2"/>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dimension ref="B1:H100"/>
  <sheetViews>
    <sheetView showGridLines="0" zoomScaleNormal="100" workbookViewId="0">
      <selection activeCell="F16" sqref="F16"/>
    </sheetView>
  </sheetViews>
  <sheetFormatPr defaultColWidth="9.109375" defaultRowHeight="20.25" customHeight="1"/>
  <cols>
    <col min="1" max="1" width="2.6640625" style="1" customWidth="1"/>
    <col min="2" max="2" width="5.44140625" style="1" customWidth="1"/>
    <col min="3" max="3" width="35.44140625" style="1" customWidth="1"/>
    <col min="4" max="4" width="15.33203125" style="1" customWidth="1"/>
    <col min="5" max="5" width="13.44140625" style="1" customWidth="1"/>
    <col min="6" max="6" width="11.109375" style="1" customWidth="1"/>
    <col min="7" max="16384" width="9.109375" style="1"/>
  </cols>
  <sheetData>
    <row r="1" spans="2:8" ht="39.9" customHeight="1">
      <c r="B1" s="640" t="s">
        <v>610</v>
      </c>
      <c r="C1" s="640"/>
      <c r="D1" s="640"/>
      <c r="E1" s="640"/>
      <c r="F1" s="640"/>
    </row>
    <row r="2" spans="2:8" s="15" customFormat="1" ht="20.25" customHeight="1">
      <c r="B2" s="639" t="s">
        <v>505</v>
      </c>
      <c r="C2" s="639"/>
      <c r="D2" s="639"/>
      <c r="E2" s="639"/>
      <c r="F2" s="639"/>
      <c r="H2" s="29"/>
    </row>
    <row r="3" spans="2:8" s="15" customFormat="1" ht="20.25" customHeight="1">
      <c r="B3" s="372" t="s">
        <v>390</v>
      </c>
      <c r="C3" s="373" t="s">
        <v>154</v>
      </c>
      <c r="D3" s="374" t="s">
        <v>41</v>
      </c>
      <c r="E3" s="374" t="s">
        <v>42</v>
      </c>
      <c r="F3" s="374" t="s">
        <v>152</v>
      </c>
      <c r="H3" s="29"/>
    </row>
    <row r="4" spans="2:8" s="15" customFormat="1" ht="20.25" customHeight="1">
      <c r="B4" s="65">
        <v>1</v>
      </c>
      <c r="C4" s="145" t="s">
        <v>506</v>
      </c>
      <c r="D4" s="134">
        <f>E4/12</f>
        <v>0</v>
      </c>
      <c r="E4" s="134">
        <f>Data!G147</f>
        <v>0</v>
      </c>
      <c r="F4" s="80"/>
      <c r="H4" s="29"/>
    </row>
    <row r="5" spans="2:8" s="15" customFormat="1" ht="20.25" customHeight="1">
      <c r="B5" s="65">
        <v>2</v>
      </c>
      <c r="C5" s="144" t="s">
        <v>499</v>
      </c>
      <c r="D5" s="134">
        <f>E5/12</f>
        <v>0</v>
      </c>
      <c r="E5" s="134">
        <f>Data!G148</f>
        <v>0</v>
      </c>
      <c r="F5" s="80"/>
      <c r="H5" s="29"/>
    </row>
    <row r="6" spans="2:8" s="15" customFormat="1" ht="20.25" customHeight="1">
      <c r="B6" s="65">
        <v>3</v>
      </c>
      <c r="C6" s="145" t="s">
        <v>507</v>
      </c>
      <c r="D6" s="134">
        <f>E6/12</f>
        <v>0</v>
      </c>
      <c r="E6" s="134">
        <f>Data!G149</f>
        <v>0</v>
      </c>
      <c r="F6" s="80"/>
      <c r="H6" s="29"/>
    </row>
    <row r="7" spans="2:8" s="15" customFormat="1" ht="20.25" customHeight="1">
      <c r="B7" s="65">
        <v>4</v>
      </c>
      <c r="C7" s="145" t="s">
        <v>43</v>
      </c>
      <c r="D7" s="134">
        <f>E7/12</f>
        <v>0</v>
      </c>
      <c r="E7" s="134">
        <f>Data!G150</f>
        <v>0</v>
      </c>
      <c r="F7" s="80"/>
      <c r="H7" s="29"/>
    </row>
    <row r="8" spans="2:8" s="15" customFormat="1" ht="20.25" customHeight="1">
      <c r="B8" s="65">
        <v>5</v>
      </c>
      <c r="C8" s="145" t="s">
        <v>44</v>
      </c>
      <c r="D8" s="134">
        <f>E8/12</f>
        <v>0</v>
      </c>
      <c r="E8" s="134">
        <f>Data!G151</f>
        <v>0</v>
      </c>
      <c r="F8" s="80"/>
      <c r="H8" s="29"/>
    </row>
    <row r="9" spans="2:8" s="15" customFormat="1" ht="20.25" customHeight="1">
      <c r="B9" s="65"/>
      <c r="C9" s="137" t="s">
        <v>153</v>
      </c>
      <c r="D9" s="80">
        <f>SUM(D4:D8)</f>
        <v>0</v>
      </c>
      <c r="E9" s="80">
        <f>SUM(E4:E8)</f>
        <v>0</v>
      </c>
      <c r="F9" s="181" t="e">
        <f>E9/E9</f>
        <v>#DIV/0!</v>
      </c>
      <c r="H9" s="29"/>
    </row>
    <row r="10" spans="2:8" s="48" customFormat="1" ht="20.25" customHeight="1"/>
    <row r="11" spans="2:8" s="15" customFormat="1" ht="20.25" customHeight="1">
      <c r="B11" s="639" t="s">
        <v>56</v>
      </c>
      <c r="C11" s="639"/>
      <c r="D11" s="639"/>
      <c r="E11" s="639"/>
      <c r="F11" s="639"/>
      <c r="H11" s="29"/>
    </row>
    <row r="12" spans="2:8" s="15" customFormat="1" ht="20.25" customHeight="1">
      <c r="B12" s="372" t="s">
        <v>390</v>
      </c>
      <c r="C12" s="375" t="s">
        <v>6</v>
      </c>
      <c r="D12" s="372" t="s">
        <v>41</v>
      </c>
      <c r="E12" s="372" t="s">
        <v>42</v>
      </c>
      <c r="F12" s="372" t="s">
        <v>152</v>
      </c>
      <c r="H12" s="29"/>
    </row>
    <row r="13" spans="2:8" s="15" customFormat="1" ht="20.25" customHeight="1">
      <c r="B13" s="65">
        <v>1</v>
      </c>
      <c r="C13" s="144" t="s">
        <v>58</v>
      </c>
      <c r="D13" s="76">
        <f>Data!E192</f>
        <v>0</v>
      </c>
      <c r="E13" s="76">
        <f>Data!F192</f>
        <v>0</v>
      </c>
      <c r="F13" s="79"/>
      <c r="H13" s="29"/>
    </row>
    <row r="14" spans="2:8" s="15" customFormat="1" ht="20.25" customHeight="1">
      <c r="B14" s="65">
        <v>2</v>
      </c>
      <c r="C14" s="144" t="s">
        <v>57</v>
      </c>
      <c r="D14" s="76">
        <f>Data!E193</f>
        <v>0</v>
      </c>
      <c r="E14" s="76">
        <f>Data!F193</f>
        <v>0</v>
      </c>
      <c r="F14" s="79"/>
      <c r="H14" s="29"/>
    </row>
    <row r="15" spans="2:8" s="15" customFormat="1" ht="20.25" customHeight="1">
      <c r="B15" s="65">
        <v>3</v>
      </c>
      <c r="C15" s="144" t="s">
        <v>273</v>
      </c>
      <c r="D15" s="76">
        <f>Data!E194</f>
        <v>0</v>
      </c>
      <c r="E15" s="76">
        <f>Data!F194</f>
        <v>0</v>
      </c>
      <c r="F15" s="79"/>
      <c r="H15" s="29"/>
    </row>
    <row r="16" spans="2:8" s="15" customFormat="1" ht="20.25" customHeight="1">
      <c r="B16" s="65">
        <v>4</v>
      </c>
      <c r="C16" s="144" t="s">
        <v>504</v>
      </c>
      <c r="D16" s="76">
        <f>Data!E195</f>
        <v>0</v>
      </c>
      <c r="E16" s="76">
        <f>Data!F195</f>
        <v>0</v>
      </c>
      <c r="F16" s="79"/>
      <c r="H16" s="29"/>
    </row>
    <row r="17" spans="2:8" s="15" customFormat="1" ht="20.25" customHeight="1">
      <c r="B17" s="65">
        <v>5</v>
      </c>
      <c r="C17" s="144" t="s">
        <v>131</v>
      </c>
      <c r="D17" s="76">
        <f>Data!E196</f>
        <v>0</v>
      </c>
      <c r="E17" s="76">
        <f>Data!F196</f>
        <v>0</v>
      </c>
      <c r="F17" s="79"/>
      <c r="H17" s="29"/>
    </row>
    <row r="18" spans="2:8" s="15" customFormat="1" ht="20.25" customHeight="1">
      <c r="B18" s="644" t="s">
        <v>247</v>
      </c>
      <c r="C18" s="645"/>
      <c r="D18" s="39">
        <f>SUM(D13:D17)</f>
        <v>0</v>
      </c>
      <c r="E18" s="39">
        <f>SUM(E13:E17)</f>
        <v>0</v>
      </c>
      <c r="F18" s="82" t="e">
        <f>Data!G197</f>
        <v>#DIV/0!</v>
      </c>
      <c r="H18" s="73"/>
    </row>
    <row r="19" spans="2:8" s="15" customFormat="1" ht="20.25" customHeight="1">
      <c r="B19" s="646" t="s">
        <v>541</v>
      </c>
      <c r="C19" s="647"/>
      <c r="D19" s="376">
        <f>D55-D18</f>
        <v>0</v>
      </c>
      <c r="E19" s="376">
        <f>E55-E18</f>
        <v>0</v>
      </c>
      <c r="F19" s="377" t="e">
        <f>F55-F18</f>
        <v>#DIV/0!</v>
      </c>
      <c r="H19" s="73"/>
    </row>
    <row r="20" spans="2:8" s="15" customFormat="1" ht="20.25" customHeight="1">
      <c r="B20" s="72"/>
      <c r="C20" s="139"/>
      <c r="D20" s="140"/>
      <c r="E20" s="140"/>
      <c r="F20" s="146"/>
      <c r="H20" s="73"/>
    </row>
    <row r="22" spans="2:8" s="15" customFormat="1" ht="20.25" customHeight="1">
      <c r="B22" s="639" t="s">
        <v>543</v>
      </c>
      <c r="C22" s="639" t="s">
        <v>59</v>
      </c>
      <c r="D22" s="639"/>
      <c r="E22" s="639"/>
      <c r="F22" s="639"/>
      <c r="H22" s="29"/>
    </row>
    <row r="23" spans="2:8" s="15" customFormat="1" ht="20.25" customHeight="1">
      <c r="B23" s="372" t="s">
        <v>390</v>
      </c>
      <c r="C23" s="374" t="s">
        <v>6</v>
      </c>
      <c r="D23" s="374" t="s">
        <v>41</v>
      </c>
      <c r="E23" s="374" t="s">
        <v>42</v>
      </c>
      <c r="F23" s="374" t="s">
        <v>152</v>
      </c>
      <c r="H23" s="29"/>
    </row>
    <row r="24" spans="2:8" s="15" customFormat="1" ht="20.25" customHeight="1">
      <c r="B24" s="648" t="s">
        <v>45</v>
      </c>
      <c r="C24" s="649"/>
      <c r="D24" s="649"/>
      <c r="E24" s="649"/>
      <c r="F24" s="650"/>
      <c r="H24" s="29"/>
    </row>
    <row r="25" spans="2:8" s="15" customFormat="1" ht="20.25" customHeight="1">
      <c r="B25" s="65">
        <v>1</v>
      </c>
      <c r="C25" s="132" t="s">
        <v>447</v>
      </c>
      <c r="D25" s="76">
        <f>Data!E158</f>
        <v>0</v>
      </c>
      <c r="E25" s="76">
        <f>Data!F158</f>
        <v>0</v>
      </c>
      <c r="F25" s="79"/>
      <c r="H25" s="29"/>
    </row>
    <row r="26" spans="2:8" s="15" customFormat="1" ht="20.25" customHeight="1">
      <c r="B26" s="65">
        <v>2</v>
      </c>
      <c r="C26" s="132" t="s">
        <v>448</v>
      </c>
      <c r="D26" s="76">
        <f>Data!E159</f>
        <v>0</v>
      </c>
      <c r="E26" s="76">
        <f>Data!F159</f>
        <v>0</v>
      </c>
      <c r="F26" s="79"/>
      <c r="H26" s="29"/>
    </row>
    <row r="27" spans="2:8" s="15" customFormat="1" ht="20.25" customHeight="1">
      <c r="B27" s="65">
        <v>3</v>
      </c>
      <c r="C27" s="132" t="s">
        <v>267</v>
      </c>
      <c r="D27" s="76">
        <f>Data!E160</f>
        <v>0</v>
      </c>
      <c r="E27" s="76">
        <f>Data!F160</f>
        <v>0</v>
      </c>
      <c r="F27" s="79"/>
      <c r="H27" s="29"/>
    </row>
    <row r="28" spans="2:8" s="15" customFormat="1" ht="20.25" customHeight="1">
      <c r="B28" s="65">
        <v>4</v>
      </c>
      <c r="C28" s="132" t="s">
        <v>46</v>
      </c>
      <c r="D28" s="76">
        <f>Data!E161</f>
        <v>0</v>
      </c>
      <c r="E28" s="76">
        <f>Data!F161</f>
        <v>0</v>
      </c>
      <c r="F28" s="79"/>
      <c r="H28" s="29"/>
    </row>
    <row r="29" spans="2:8" s="15" customFormat="1" ht="20.25" customHeight="1">
      <c r="B29" s="65">
        <v>5</v>
      </c>
      <c r="C29" s="132" t="s">
        <v>268</v>
      </c>
      <c r="D29" s="76">
        <f>Data!E162</f>
        <v>0</v>
      </c>
      <c r="E29" s="76">
        <f>Data!F162</f>
        <v>0</v>
      </c>
      <c r="F29" s="79"/>
      <c r="H29" s="29"/>
    </row>
    <row r="30" spans="2:8" s="15" customFormat="1" ht="20.25" customHeight="1">
      <c r="B30" s="65">
        <v>6</v>
      </c>
      <c r="C30" s="132" t="s">
        <v>209</v>
      </c>
      <c r="D30" s="76">
        <f>Data!E163</f>
        <v>0</v>
      </c>
      <c r="E30" s="76">
        <f>Data!F163</f>
        <v>0</v>
      </c>
      <c r="F30" s="79"/>
      <c r="H30" s="29"/>
    </row>
    <row r="31" spans="2:8" s="15" customFormat="1" ht="20.25" customHeight="1">
      <c r="B31" s="65"/>
      <c r="C31" s="133" t="s">
        <v>347</v>
      </c>
      <c r="D31" s="39">
        <f>SUM(D25:D30)</f>
        <v>0</v>
      </c>
      <c r="E31" s="39">
        <f>SUM(E25:E30)</f>
        <v>0</v>
      </c>
      <c r="F31" s="82" t="e">
        <f>Data!G164</f>
        <v>#DIV/0!</v>
      </c>
      <c r="H31" s="29"/>
    </row>
    <row r="32" spans="2:8" s="15" customFormat="1" ht="20.25" customHeight="1">
      <c r="B32" s="648" t="s">
        <v>48</v>
      </c>
      <c r="C32" s="649"/>
      <c r="D32" s="649"/>
      <c r="E32" s="649"/>
      <c r="F32" s="650"/>
      <c r="H32" s="29"/>
    </row>
    <row r="33" spans="2:8" s="15" customFormat="1" ht="20.25" customHeight="1">
      <c r="B33" s="65">
        <v>1</v>
      </c>
      <c r="C33" s="132" t="s">
        <v>198</v>
      </c>
      <c r="D33" s="76">
        <f>Data!E166</f>
        <v>0</v>
      </c>
      <c r="E33" s="76">
        <f>Data!F166</f>
        <v>0</v>
      </c>
      <c r="F33" s="79"/>
      <c r="H33" s="29"/>
    </row>
    <row r="34" spans="2:8" s="15" customFormat="1" ht="20.25" customHeight="1">
      <c r="B34" s="65">
        <v>2</v>
      </c>
      <c r="C34" s="132" t="s">
        <v>259</v>
      </c>
      <c r="D34" s="76">
        <f>Data!E167</f>
        <v>0</v>
      </c>
      <c r="E34" s="76">
        <f>Data!F167</f>
        <v>0</v>
      </c>
      <c r="F34" s="79"/>
      <c r="H34" s="29"/>
    </row>
    <row r="35" spans="2:8" s="15" customFormat="1" ht="20.25" customHeight="1">
      <c r="B35" s="65">
        <v>3</v>
      </c>
      <c r="C35" s="132" t="s">
        <v>47</v>
      </c>
      <c r="D35" s="76">
        <f>Data!E168</f>
        <v>0</v>
      </c>
      <c r="E35" s="76">
        <f>Data!F168</f>
        <v>0</v>
      </c>
      <c r="F35" s="79"/>
      <c r="H35" s="29"/>
    </row>
    <row r="36" spans="2:8" s="15" customFormat="1" ht="20.25" customHeight="1">
      <c r="B36" s="65">
        <v>4</v>
      </c>
      <c r="C36" s="132" t="s">
        <v>455</v>
      </c>
      <c r="D36" s="76">
        <f>Data!E169</f>
        <v>0</v>
      </c>
      <c r="E36" s="76">
        <f>Data!F169</f>
        <v>0</v>
      </c>
      <c r="F36" s="79"/>
      <c r="H36" s="29"/>
    </row>
    <row r="37" spans="2:8" s="15" customFormat="1" ht="20.25" customHeight="1">
      <c r="B37" s="65">
        <v>5</v>
      </c>
      <c r="C37" s="132" t="s">
        <v>155</v>
      </c>
      <c r="D37" s="76">
        <f>Data!E170</f>
        <v>0</v>
      </c>
      <c r="E37" s="76">
        <f>Data!F170</f>
        <v>0</v>
      </c>
      <c r="F37" s="79"/>
      <c r="H37" s="29"/>
    </row>
    <row r="38" spans="2:8" s="15" customFormat="1" ht="20.25" customHeight="1">
      <c r="B38" s="65"/>
      <c r="C38" s="133" t="s">
        <v>48</v>
      </c>
      <c r="D38" s="39">
        <f>SUM(D33:D37)</f>
        <v>0</v>
      </c>
      <c r="E38" s="39">
        <f>SUM(E33:E37)</f>
        <v>0</v>
      </c>
      <c r="F38" s="82" t="e">
        <f>Data!G171</f>
        <v>#DIV/0!</v>
      </c>
      <c r="H38" s="29"/>
    </row>
    <row r="39" spans="2:8" s="15" customFormat="1" ht="20.25" customHeight="1">
      <c r="B39" s="648" t="s">
        <v>318</v>
      </c>
      <c r="C39" s="649"/>
      <c r="D39" s="649"/>
      <c r="E39" s="649"/>
      <c r="F39" s="650"/>
      <c r="H39" s="29"/>
    </row>
    <row r="40" spans="2:8" s="15" customFormat="1" ht="20.25" customHeight="1">
      <c r="B40" s="65">
        <v>1</v>
      </c>
      <c r="C40" s="132" t="s">
        <v>103</v>
      </c>
      <c r="D40" s="76">
        <f>Data!E173</f>
        <v>0</v>
      </c>
      <c r="E40" s="76">
        <f>Data!F173</f>
        <v>0</v>
      </c>
      <c r="F40" s="79"/>
      <c r="H40" s="29"/>
    </row>
    <row r="41" spans="2:8" s="15" customFormat="1" ht="20.25" customHeight="1">
      <c r="B41" s="65">
        <v>2</v>
      </c>
      <c r="C41" s="132" t="s">
        <v>49</v>
      </c>
      <c r="D41" s="76">
        <f>Data!E174</f>
        <v>0</v>
      </c>
      <c r="E41" s="76">
        <f>Data!F174</f>
        <v>0</v>
      </c>
      <c r="F41" s="79"/>
      <c r="H41" s="29"/>
    </row>
    <row r="42" spans="2:8" s="15" customFormat="1" ht="20.25" customHeight="1">
      <c r="B42" s="65"/>
      <c r="C42" s="133" t="s">
        <v>318</v>
      </c>
      <c r="D42" s="39">
        <f>SUM(D40:D41)</f>
        <v>0</v>
      </c>
      <c r="E42" s="39">
        <f>SUM(E40:E41)</f>
        <v>0</v>
      </c>
      <c r="F42" s="82" t="e">
        <f>Data!G175</f>
        <v>#DIV/0!</v>
      </c>
      <c r="H42" s="29"/>
    </row>
    <row r="43" spans="2:8" s="15" customFormat="1" ht="20.25" customHeight="1">
      <c r="B43" s="648" t="s">
        <v>454</v>
      </c>
      <c r="C43" s="649"/>
      <c r="D43" s="649"/>
      <c r="E43" s="649"/>
      <c r="F43" s="650"/>
      <c r="H43" s="29"/>
    </row>
    <row r="44" spans="2:8" s="15" customFormat="1" ht="20.25" customHeight="1">
      <c r="B44" s="65">
        <v>1</v>
      </c>
      <c r="C44" s="132" t="s">
        <v>266</v>
      </c>
      <c r="D44" s="76">
        <f>Data!E177</f>
        <v>0</v>
      </c>
      <c r="E44" s="76">
        <f>Data!F177</f>
        <v>0</v>
      </c>
      <c r="F44" s="79"/>
      <c r="H44" s="29"/>
    </row>
    <row r="45" spans="2:8" s="15" customFormat="1" ht="20.25" customHeight="1">
      <c r="B45" s="65">
        <v>2</v>
      </c>
      <c r="C45" s="132" t="s">
        <v>384</v>
      </c>
      <c r="D45" s="76">
        <f>Data!E178</f>
        <v>0</v>
      </c>
      <c r="E45" s="76">
        <f>Data!F178</f>
        <v>0</v>
      </c>
      <c r="F45" s="79"/>
      <c r="H45" s="29"/>
    </row>
    <row r="46" spans="2:8" s="15" customFormat="1" ht="20.25" customHeight="1">
      <c r="B46" s="65"/>
      <c r="C46" s="133" t="s">
        <v>454</v>
      </c>
      <c r="D46" s="39">
        <f>SUM(D44:D45)</f>
        <v>0</v>
      </c>
      <c r="E46" s="39">
        <f>SUM(E44:E45)</f>
        <v>0</v>
      </c>
      <c r="F46" s="82" t="e">
        <f>Data!G179</f>
        <v>#DIV/0!</v>
      </c>
      <c r="H46" s="29"/>
    </row>
    <row r="47" spans="2:8" s="15" customFormat="1" ht="20.25" customHeight="1">
      <c r="B47" s="648" t="s">
        <v>53</v>
      </c>
      <c r="C47" s="649"/>
      <c r="D47" s="649"/>
      <c r="E47" s="649"/>
      <c r="F47" s="650"/>
      <c r="H47" s="29"/>
    </row>
    <row r="48" spans="2:8" s="15" customFormat="1" ht="20.25" customHeight="1">
      <c r="B48" s="65">
        <v>1</v>
      </c>
      <c r="C48" s="132" t="s">
        <v>55</v>
      </c>
      <c r="D48" s="76">
        <f>Data!E181</f>
        <v>0</v>
      </c>
      <c r="E48" s="76">
        <f>Data!F181</f>
        <v>0</v>
      </c>
      <c r="F48" s="79"/>
      <c r="H48" s="29"/>
    </row>
    <row r="49" spans="2:8" s="15" customFormat="1" ht="20.25" customHeight="1">
      <c r="B49" s="65">
        <v>2</v>
      </c>
      <c r="C49" s="131" t="s">
        <v>54</v>
      </c>
      <c r="D49" s="76">
        <f>Data!E182</f>
        <v>0</v>
      </c>
      <c r="E49" s="76">
        <f>Data!F182</f>
        <v>0</v>
      </c>
      <c r="F49" s="79"/>
      <c r="H49" s="29"/>
    </row>
    <row r="50" spans="2:8" s="15" customFormat="1" ht="20.25" customHeight="1">
      <c r="B50" s="65">
        <v>3</v>
      </c>
      <c r="C50" s="131" t="s">
        <v>159</v>
      </c>
      <c r="D50" s="76">
        <f>Data!E183</f>
        <v>0</v>
      </c>
      <c r="E50" s="76">
        <f>Data!F183</f>
        <v>0</v>
      </c>
      <c r="F50" s="79"/>
      <c r="H50" s="29"/>
    </row>
    <row r="51" spans="2:8" s="15" customFormat="1" ht="20.25" customHeight="1">
      <c r="B51" s="65"/>
      <c r="C51" s="133" t="s">
        <v>53</v>
      </c>
      <c r="D51" s="39">
        <f>SUM(D48:D50)</f>
        <v>0</v>
      </c>
      <c r="E51" s="39">
        <f>SUM(E48:E50)</f>
        <v>0</v>
      </c>
      <c r="F51" s="82" t="e">
        <f>Data!G184</f>
        <v>#DIV/0!</v>
      </c>
      <c r="H51" s="29"/>
    </row>
    <row r="52" spans="2:8" s="15" customFormat="1" ht="20.25" customHeight="1">
      <c r="B52" s="641"/>
      <c r="C52" s="642"/>
      <c r="D52" s="642"/>
      <c r="E52" s="642"/>
      <c r="F52" s="643"/>
      <c r="H52" s="29"/>
    </row>
    <row r="53" spans="2:8" s="15" customFormat="1" ht="20.25" customHeight="1">
      <c r="B53" s="138"/>
      <c r="C53" s="135" t="s">
        <v>269</v>
      </c>
      <c r="D53" s="83">
        <f>D31+D38+D42+D46+D51</f>
        <v>0</v>
      </c>
      <c r="E53" s="83">
        <f>E31+E38+E42+E46+E51</f>
        <v>0</v>
      </c>
      <c r="F53" s="84" t="e">
        <f>Data!G186</f>
        <v>#DIV/0!</v>
      </c>
      <c r="H53" s="29"/>
    </row>
    <row r="54" spans="2:8" s="15" customFormat="1" ht="20.25" customHeight="1">
      <c r="B54" s="641"/>
      <c r="C54" s="642"/>
      <c r="D54" s="642"/>
      <c r="E54" s="642"/>
      <c r="F54" s="643"/>
      <c r="H54" s="29"/>
    </row>
    <row r="55" spans="2:8" s="15" customFormat="1" ht="20.25" customHeight="1">
      <c r="B55" s="378"/>
      <c r="C55" s="379" t="s">
        <v>60</v>
      </c>
      <c r="D55" s="380">
        <f>E55/12</f>
        <v>0</v>
      </c>
      <c r="E55" s="380">
        <f>E9-E53</f>
        <v>0</v>
      </c>
      <c r="F55" s="381" t="e">
        <f>E55/E9</f>
        <v>#DIV/0!</v>
      </c>
      <c r="H55" s="29"/>
    </row>
    <row r="62" spans="2:8" s="48" customFormat="1" ht="20.25" customHeight="1"/>
    <row r="70" s="48" customFormat="1" ht="20.25" customHeight="1"/>
    <row r="76" ht="14.25" customHeight="1"/>
    <row r="77" s="48" customFormat="1" ht="14.25" customHeight="1"/>
    <row r="78" ht="14.25" customHeight="1"/>
    <row r="79" ht="14.25" customHeight="1"/>
    <row r="80" ht="14.25" customHeight="1"/>
    <row r="81" s="48" customFormat="1" ht="14.25" customHeight="1"/>
    <row r="82" ht="14.25" customHeight="1"/>
    <row r="83" ht="14.25" customHeight="1"/>
    <row r="84" ht="14.25" customHeight="1"/>
    <row r="85" ht="14.25" customHeight="1"/>
    <row r="86" s="48" customFormat="1" ht="14.25" customHeight="1"/>
    <row r="87" ht="14.25" customHeight="1"/>
    <row r="88" ht="14.25" customHeight="1"/>
    <row r="89" ht="14.25" customHeight="1"/>
    <row r="90" ht="14.25" customHeight="1"/>
    <row r="91" ht="14.25" customHeight="1"/>
    <row r="92" ht="14.25" customHeight="1"/>
    <row r="93" s="48" customFormat="1" ht="14.25" customHeight="1"/>
    <row r="94" ht="14.25" customHeight="1"/>
    <row r="95" ht="14.25" customHeight="1"/>
    <row r="96" ht="14.25" customHeight="1"/>
    <row r="97" spans="4:4" ht="14.25" customHeight="1"/>
    <row r="98" spans="4:4" ht="14.25" customHeight="1"/>
    <row r="99" spans="4:4" ht="14.25" customHeight="1"/>
    <row r="100" spans="4:4" ht="20.25" customHeight="1">
      <c r="D100" s="3"/>
    </row>
  </sheetData>
  <mergeCells count="13">
    <mergeCell ref="B11:F11"/>
    <mergeCell ref="B1:F1"/>
    <mergeCell ref="B2:F2"/>
    <mergeCell ref="B54:F54"/>
    <mergeCell ref="B18:C18"/>
    <mergeCell ref="B19:C19"/>
    <mergeCell ref="B22:F22"/>
    <mergeCell ref="B24:F24"/>
    <mergeCell ref="B32:F32"/>
    <mergeCell ref="B39:F39"/>
    <mergeCell ref="B47:F47"/>
    <mergeCell ref="B52:F52"/>
    <mergeCell ref="B43:F43"/>
  </mergeCells>
  <hyperlinks>
    <hyperlink ref="B1:F1" location="Contents!A1" display="Cashflow Statement" xr:uid="{00000000-0004-0000-0B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rowBreaks count="1" manualBreakCount="1">
    <brk id="21" max="16383" man="1"/>
  </row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B1:F52"/>
  <sheetViews>
    <sheetView showGridLines="0" zoomScale="110" zoomScaleNormal="110" workbookViewId="0">
      <selection activeCell="E32" sqref="E32:E36"/>
    </sheetView>
  </sheetViews>
  <sheetFormatPr defaultColWidth="9.109375" defaultRowHeight="20.25" customHeight="1"/>
  <cols>
    <col min="1" max="1" width="3.44140625" style="1" customWidth="1"/>
    <col min="2" max="2" width="5.44140625" style="2" customWidth="1"/>
    <col min="3" max="3" width="28.88671875" style="1" customWidth="1"/>
    <col min="4" max="4" width="15.33203125" style="1" customWidth="1"/>
    <col min="5" max="5" width="15.33203125" style="2" customWidth="1"/>
    <col min="6" max="6" width="15.88671875" style="1" customWidth="1"/>
    <col min="7" max="7" width="6.88671875" style="1" customWidth="1"/>
    <col min="8" max="16384" width="9.109375" style="1"/>
  </cols>
  <sheetData>
    <row r="1" spans="2:6" ht="39" customHeight="1">
      <c r="B1" s="640" t="s">
        <v>20</v>
      </c>
      <c r="C1" s="640"/>
      <c r="D1" s="640"/>
      <c r="E1" s="640"/>
      <c r="F1" s="640"/>
    </row>
    <row r="2" spans="2:6" s="15" customFormat="1" ht="24" customHeight="1">
      <c r="B2" s="655" t="s">
        <v>604</v>
      </c>
      <c r="C2" s="655"/>
      <c r="D2" s="655"/>
      <c r="E2" s="655"/>
      <c r="F2" s="655"/>
    </row>
    <row r="3" spans="2:6" s="72" customFormat="1" ht="20.25" customHeight="1">
      <c r="B3" s="374" t="s">
        <v>479</v>
      </c>
      <c r="C3" s="374" t="s">
        <v>6</v>
      </c>
      <c r="D3" s="374" t="s">
        <v>14</v>
      </c>
      <c r="E3" s="440" t="s">
        <v>861</v>
      </c>
      <c r="F3" s="440" t="s">
        <v>860</v>
      </c>
    </row>
    <row r="4" spans="2:6" s="15" customFormat="1" ht="20.25" customHeight="1">
      <c r="B4" s="656" t="s">
        <v>862</v>
      </c>
      <c r="C4" s="657"/>
      <c r="D4" s="657"/>
      <c r="E4" s="657"/>
      <c r="F4" s="658"/>
    </row>
    <row r="5" spans="2:6" s="15" customFormat="1" ht="20.25" customHeight="1">
      <c r="B5" s="65">
        <v>1</v>
      </c>
      <c r="C5" s="118" t="s">
        <v>28</v>
      </c>
      <c r="D5" s="437">
        <f>SUM(Data!E225:G225)</f>
        <v>0</v>
      </c>
      <c r="E5" s="147"/>
      <c r="F5" s="118"/>
    </row>
    <row r="6" spans="2:6" s="15" customFormat="1" ht="20.25" customHeight="1">
      <c r="B6" s="65">
        <v>2</v>
      </c>
      <c r="C6" s="118" t="s">
        <v>29</v>
      </c>
      <c r="D6" s="437">
        <f>SUM(Data!E226:G226)</f>
        <v>0</v>
      </c>
      <c r="E6" s="147"/>
      <c r="F6" s="118"/>
    </row>
    <row r="7" spans="2:6" s="15" customFormat="1" ht="20.25" customHeight="1">
      <c r="B7" s="65"/>
      <c r="C7" s="119" t="s">
        <v>30</v>
      </c>
      <c r="D7" s="438">
        <f>SUM(Data!E227:G227)</f>
        <v>0</v>
      </c>
      <c r="E7" s="82"/>
      <c r="F7" s="181" t="e">
        <f>D7/$D$37</f>
        <v>#DIV/0!</v>
      </c>
    </row>
    <row r="8" spans="2:6" s="15" customFormat="1" ht="20.25" customHeight="1">
      <c r="B8" s="656" t="s">
        <v>863</v>
      </c>
      <c r="C8" s="657" t="s">
        <v>16</v>
      </c>
      <c r="D8" s="657"/>
      <c r="E8" s="657"/>
      <c r="F8" s="658"/>
    </row>
    <row r="9" spans="2:6" s="15" customFormat="1" ht="20.25" customHeight="1">
      <c r="B9" s="65">
        <v>1</v>
      </c>
      <c r="C9" s="118" t="s">
        <v>31</v>
      </c>
      <c r="D9" s="437">
        <f>SUM(Data!E229:G229)</f>
        <v>0</v>
      </c>
      <c r="E9" s="147"/>
      <c r="F9" s="118"/>
    </row>
    <row r="10" spans="2:6" s="15" customFormat="1" ht="20.25" customHeight="1">
      <c r="B10" s="65">
        <v>2</v>
      </c>
      <c r="C10" s="118" t="s">
        <v>32</v>
      </c>
      <c r="D10" s="437">
        <f>SUM(Data!E230:G230)</f>
        <v>0</v>
      </c>
      <c r="E10" s="147"/>
      <c r="F10" s="118"/>
    </row>
    <row r="11" spans="2:6" s="15" customFormat="1" ht="20.25" customHeight="1">
      <c r="B11" s="65">
        <v>3</v>
      </c>
      <c r="C11" s="118" t="s">
        <v>542</v>
      </c>
      <c r="D11" s="437">
        <f>SUM(Data!E231:G231)</f>
        <v>0</v>
      </c>
      <c r="E11" s="147"/>
      <c r="F11" s="118"/>
    </row>
    <row r="12" spans="2:6" s="15" customFormat="1" ht="20.25" customHeight="1">
      <c r="B12" s="65">
        <v>4</v>
      </c>
      <c r="C12" s="118" t="s">
        <v>260</v>
      </c>
      <c r="D12" s="437">
        <f>SUM(Data!E232:G232)</f>
        <v>0</v>
      </c>
      <c r="E12" s="147"/>
      <c r="F12" s="118"/>
    </row>
    <row r="13" spans="2:6" s="15" customFormat="1" ht="20.25" customHeight="1">
      <c r="B13" s="65">
        <v>5</v>
      </c>
      <c r="C13" s="118" t="s">
        <v>33</v>
      </c>
      <c r="D13" s="437">
        <f>SUM(Data!E233:G233)</f>
        <v>0</v>
      </c>
      <c r="E13" s="147"/>
      <c r="F13" s="118"/>
    </row>
    <row r="14" spans="2:6" s="15" customFormat="1" ht="20.25" customHeight="1">
      <c r="B14" s="65">
        <v>6</v>
      </c>
      <c r="C14" s="118" t="s">
        <v>262</v>
      </c>
      <c r="D14" s="437">
        <f>SUM(Data!E234:G234)</f>
        <v>0</v>
      </c>
      <c r="E14" s="147"/>
      <c r="F14" s="118"/>
    </row>
    <row r="15" spans="2:6" s="15" customFormat="1" ht="20.25" customHeight="1">
      <c r="B15" s="65">
        <v>7</v>
      </c>
      <c r="C15" s="118" t="s">
        <v>34</v>
      </c>
      <c r="D15" s="437">
        <f>SUM(Data!E235:G235)</f>
        <v>0</v>
      </c>
      <c r="E15" s="147"/>
      <c r="F15" s="118"/>
    </row>
    <row r="16" spans="2:6" s="15" customFormat="1" ht="20.25" customHeight="1">
      <c r="B16" s="65"/>
      <c r="C16" s="119" t="s">
        <v>35</v>
      </c>
      <c r="D16" s="438">
        <f>SUM(Data!E236:G236)</f>
        <v>0</v>
      </c>
      <c r="E16" s="82"/>
      <c r="F16" s="181" t="e">
        <f>D16/$D$37</f>
        <v>#DIV/0!</v>
      </c>
    </row>
    <row r="17" spans="2:6" s="15" customFormat="1" ht="20.25" customHeight="1">
      <c r="B17" s="656" t="s">
        <v>864</v>
      </c>
      <c r="C17" s="657"/>
      <c r="D17" s="657"/>
      <c r="E17" s="657"/>
      <c r="F17" s="658"/>
    </row>
    <row r="18" spans="2:6" s="15" customFormat="1" ht="20.25" customHeight="1">
      <c r="B18" s="65">
        <v>1</v>
      </c>
      <c r="C18" s="118" t="s">
        <v>36</v>
      </c>
      <c r="D18" s="437">
        <f>SUM(Data!E238:G238)</f>
        <v>0</v>
      </c>
      <c r="E18" s="147"/>
      <c r="F18" s="120"/>
    </row>
    <row r="19" spans="2:6" s="15" customFormat="1" ht="21" customHeight="1">
      <c r="B19" s="65">
        <v>2</v>
      </c>
      <c r="C19" s="118" t="s">
        <v>37</v>
      </c>
      <c r="D19" s="437">
        <f>SUM(Data!E239:G239)</f>
        <v>0</v>
      </c>
      <c r="E19" s="50"/>
      <c r="F19" s="120"/>
    </row>
    <row r="20" spans="2:6" s="15" customFormat="1" ht="20.25" customHeight="1">
      <c r="B20" s="65">
        <v>3</v>
      </c>
      <c r="C20" s="118" t="s">
        <v>487</v>
      </c>
      <c r="D20" s="437">
        <f>SUM(Data!E240:G240)</f>
        <v>0</v>
      </c>
      <c r="E20" s="136"/>
      <c r="F20" s="120"/>
    </row>
    <row r="21" spans="2:6" s="15" customFormat="1" ht="20.25" customHeight="1">
      <c r="B21" s="65"/>
      <c r="C21" s="119" t="s">
        <v>38</v>
      </c>
      <c r="D21" s="438">
        <f>SUM(Data!E241:G241)</f>
        <v>0</v>
      </c>
      <c r="E21" s="82"/>
      <c r="F21" s="181" t="e">
        <f>D21/$D$37</f>
        <v>#DIV/0!</v>
      </c>
    </row>
    <row r="22" spans="2:6" s="15" customFormat="1" ht="20.25" customHeight="1">
      <c r="B22" s="656" t="s">
        <v>865</v>
      </c>
      <c r="C22" s="657"/>
      <c r="D22" s="657"/>
      <c r="E22" s="657"/>
      <c r="F22" s="658"/>
    </row>
    <row r="23" spans="2:6" s="15" customFormat="1" ht="20.25" customHeight="1">
      <c r="B23" s="65">
        <v>1</v>
      </c>
      <c r="C23" s="118" t="s">
        <v>351</v>
      </c>
      <c r="D23" s="437">
        <f>SUM(Data!E243:G243)</f>
        <v>0</v>
      </c>
      <c r="E23" s="148"/>
      <c r="F23" s="119"/>
    </row>
    <row r="24" spans="2:6" s="15" customFormat="1" ht="20.25" customHeight="1">
      <c r="B24" s="65">
        <v>2</v>
      </c>
      <c r="C24" s="118" t="s">
        <v>490</v>
      </c>
      <c r="D24" s="437">
        <f>SUM(Data!E244:G244)</f>
        <v>0</v>
      </c>
      <c r="E24" s="147"/>
      <c r="F24" s="119"/>
    </row>
    <row r="25" spans="2:6" s="15" customFormat="1" ht="20.25" customHeight="1">
      <c r="B25" s="65"/>
      <c r="C25" s="119" t="s">
        <v>492</v>
      </c>
      <c r="D25" s="438">
        <f>SUM(Data!E245:G245)</f>
        <v>0</v>
      </c>
      <c r="E25" s="82"/>
      <c r="F25" s="181" t="e">
        <f>D25/$D$37</f>
        <v>#DIV/0!</v>
      </c>
    </row>
    <row r="26" spans="2:6" s="15" customFormat="1" ht="20.25" customHeight="1">
      <c r="B26" s="656" t="s">
        <v>866</v>
      </c>
      <c r="C26" s="657"/>
      <c r="D26" s="657"/>
      <c r="E26" s="657"/>
      <c r="F26" s="658"/>
    </row>
    <row r="27" spans="2:6" s="15" customFormat="1" ht="20.25" customHeight="1">
      <c r="B27" s="65">
        <v>1</v>
      </c>
      <c r="C27" s="118" t="s">
        <v>353</v>
      </c>
      <c r="D27" s="437">
        <f>SUM(Data!E247:G247)</f>
        <v>0</v>
      </c>
      <c r="E27" s="148"/>
      <c r="F27" s="119"/>
    </row>
    <row r="28" spans="2:6" s="15" customFormat="1" ht="20.25" customHeight="1">
      <c r="B28" s="65">
        <v>2</v>
      </c>
      <c r="C28" s="118" t="s">
        <v>488</v>
      </c>
      <c r="D28" s="437">
        <f>SUM(Data!E248:G248)</f>
        <v>0</v>
      </c>
      <c r="E28" s="147"/>
      <c r="F28" s="119"/>
    </row>
    <row r="29" spans="2:6" s="15" customFormat="1" ht="20.25" customHeight="1">
      <c r="B29" s="65">
        <v>3</v>
      </c>
      <c r="C29" s="118" t="s">
        <v>354</v>
      </c>
      <c r="D29" s="437">
        <f>SUM(Data!E249:G249)</f>
        <v>0</v>
      </c>
      <c r="E29" s="148"/>
      <c r="F29" s="119"/>
    </row>
    <row r="30" spans="2:6" s="15" customFormat="1" ht="20.25" customHeight="1">
      <c r="B30" s="65"/>
      <c r="C30" s="119" t="s">
        <v>19</v>
      </c>
      <c r="D30" s="438">
        <f>SUM(Data!E250:G250)</f>
        <v>0</v>
      </c>
      <c r="E30" s="82"/>
      <c r="F30" s="181" t="e">
        <f>D30/$D$37</f>
        <v>#DIV/0!</v>
      </c>
    </row>
    <row r="31" spans="2:6" s="15" customFormat="1" ht="20.25" customHeight="1">
      <c r="B31" s="656" t="s">
        <v>23</v>
      </c>
      <c r="C31" s="657"/>
      <c r="D31" s="657"/>
      <c r="E31" s="657"/>
      <c r="F31" s="658"/>
    </row>
    <row r="32" spans="2:6" s="15" customFormat="1" ht="20.25" customHeight="1">
      <c r="B32" s="65">
        <v>1</v>
      </c>
      <c r="C32" s="118" t="s">
        <v>24</v>
      </c>
      <c r="D32" s="437">
        <f>SUM(Data!E257:G257)</f>
        <v>0</v>
      </c>
      <c r="E32" s="147"/>
      <c r="F32" s="118"/>
    </row>
    <row r="33" spans="2:6" s="15" customFormat="1" ht="20.25" customHeight="1">
      <c r="B33" s="65">
        <v>2</v>
      </c>
      <c r="C33" s="118" t="s">
        <v>489</v>
      </c>
      <c r="D33" s="437">
        <f>SUM(Data!E258:G258)</f>
        <v>0</v>
      </c>
      <c r="E33" s="147"/>
      <c r="F33" s="118"/>
    </row>
    <row r="34" spans="2:6" s="15" customFormat="1" ht="20.25" customHeight="1">
      <c r="B34" s="65">
        <v>3</v>
      </c>
      <c r="C34" s="118" t="s">
        <v>26</v>
      </c>
      <c r="D34" s="437">
        <f>SUM(Data!E259:G259)</f>
        <v>0</v>
      </c>
      <c r="E34" s="147"/>
      <c r="F34" s="118"/>
    </row>
    <row r="35" spans="2:6" s="15" customFormat="1" ht="20.25" customHeight="1">
      <c r="B35" s="65"/>
      <c r="C35" s="119" t="s">
        <v>349</v>
      </c>
      <c r="D35" s="438">
        <f>SUM(Data!E260:G260)</f>
        <v>0</v>
      </c>
      <c r="E35" s="148"/>
      <c r="F35" s="181" t="e">
        <f>D35/$D$37</f>
        <v>#DIV/0!</v>
      </c>
    </row>
    <row r="36" spans="2:6" s="15" customFormat="1" ht="20.25" customHeight="1">
      <c r="B36" s="65"/>
      <c r="C36" s="119"/>
      <c r="D36" s="438"/>
      <c r="E36" s="148"/>
      <c r="F36" s="119"/>
    </row>
    <row r="37" spans="2:6" s="15" customFormat="1" ht="20.25" customHeight="1">
      <c r="B37" s="441"/>
      <c r="C37" s="442" t="s">
        <v>252</v>
      </c>
      <c r="D37" s="443">
        <f>D7+D16+D21+D25+D30+D35</f>
        <v>0</v>
      </c>
      <c r="E37" s="444"/>
      <c r="F37" s="444" t="e">
        <f>D37/$D$37</f>
        <v>#DIV/0!</v>
      </c>
    </row>
    <row r="38" spans="2:6" s="15" customFormat="1" ht="20.25" customHeight="1">
      <c r="B38" s="72"/>
      <c r="C38" s="224"/>
      <c r="D38" s="445"/>
      <c r="E38" s="223"/>
      <c r="F38" s="224"/>
    </row>
    <row r="39" spans="2:6" s="15" customFormat="1" ht="24" customHeight="1">
      <c r="B39" s="655" t="s">
        <v>156</v>
      </c>
      <c r="C39" s="655"/>
      <c r="D39" s="655"/>
      <c r="E39" s="655"/>
      <c r="F39" s="655"/>
    </row>
    <row r="40" spans="2:6" s="15" customFormat="1" ht="20.25" customHeight="1">
      <c r="B40" s="65">
        <v>1</v>
      </c>
      <c r="C40" s="76" t="s">
        <v>39</v>
      </c>
      <c r="D40" s="121">
        <f>Data!D264</f>
        <v>0</v>
      </c>
      <c r="E40" s="136"/>
      <c r="F40" s="120"/>
    </row>
    <row r="41" spans="2:6" s="15" customFormat="1" ht="20.25" customHeight="1">
      <c r="B41" s="65">
        <v>2</v>
      </c>
      <c r="C41" s="76" t="s">
        <v>40</v>
      </c>
      <c r="D41" s="121">
        <f>Data!D265</f>
        <v>0</v>
      </c>
      <c r="E41" s="136"/>
      <c r="F41" s="120"/>
    </row>
    <row r="42" spans="2:6" s="15" customFormat="1" ht="20.25" customHeight="1">
      <c r="B42" s="65">
        <v>3</v>
      </c>
      <c r="C42" s="76" t="s">
        <v>158</v>
      </c>
      <c r="D42" s="121">
        <f>Data!D266</f>
        <v>0</v>
      </c>
      <c r="E42" s="136"/>
      <c r="F42" s="120"/>
    </row>
    <row r="43" spans="2:6" s="15" customFormat="1" ht="20.25" customHeight="1">
      <c r="B43" s="65">
        <v>4</v>
      </c>
      <c r="C43" s="76" t="s">
        <v>355</v>
      </c>
      <c r="D43" s="121">
        <f>Data!D267</f>
        <v>0</v>
      </c>
      <c r="E43" s="136"/>
      <c r="F43" s="120"/>
    </row>
    <row r="44" spans="2:6" s="15" customFormat="1" ht="20.25" customHeight="1">
      <c r="B44" s="65">
        <v>5</v>
      </c>
      <c r="C44" s="76" t="s">
        <v>382</v>
      </c>
      <c r="D44" s="121">
        <f>Data!D268</f>
        <v>0</v>
      </c>
      <c r="E44" s="136"/>
      <c r="F44" s="120"/>
    </row>
    <row r="45" spans="2:6" s="15" customFormat="1" ht="20.25" customHeight="1">
      <c r="B45" s="65">
        <v>6</v>
      </c>
      <c r="C45" s="76" t="s">
        <v>456</v>
      </c>
      <c r="D45" s="121">
        <f>Data!D269</f>
        <v>0</v>
      </c>
      <c r="E45" s="148"/>
      <c r="F45" s="119"/>
    </row>
    <row r="46" spans="2:6" s="15" customFormat="1" ht="20.25" customHeight="1">
      <c r="B46" s="67"/>
      <c r="C46" s="39" t="s">
        <v>288</v>
      </c>
      <c r="D46" s="439">
        <f>SUM(D40:D45)</f>
        <v>0</v>
      </c>
      <c r="E46" s="148"/>
      <c r="F46" s="119"/>
    </row>
    <row r="47" spans="2:6" s="15" customFormat="1" ht="20.25" customHeight="1">
      <c r="B47" s="221"/>
      <c r="C47" s="140"/>
      <c r="D47" s="222"/>
      <c r="E47" s="223"/>
      <c r="F47" s="224"/>
    </row>
    <row r="48" spans="2:6" s="15" customFormat="1" ht="24" customHeight="1">
      <c r="B48" s="655" t="s">
        <v>20</v>
      </c>
      <c r="C48" s="655"/>
      <c r="D48" s="655"/>
      <c r="E48" s="655"/>
      <c r="F48" s="655"/>
    </row>
    <row r="49" spans="2:6" s="72" customFormat="1" ht="20.25" customHeight="1">
      <c r="B49" s="374" t="s">
        <v>479</v>
      </c>
      <c r="C49" s="374" t="s">
        <v>6</v>
      </c>
      <c r="D49" s="374" t="s">
        <v>14</v>
      </c>
      <c r="E49" s="659" t="s">
        <v>22</v>
      </c>
      <c r="F49" s="660"/>
    </row>
    <row r="50" spans="2:6" s="15" customFormat="1" ht="24.9" customHeight="1">
      <c r="B50" s="65" t="s">
        <v>443</v>
      </c>
      <c r="C50" s="118" t="s">
        <v>252</v>
      </c>
      <c r="D50" s="121">
        <f>D37</f>
        <v>0</v>
      </c>
      <c r="E50" s="651"/>
      <c r="F50" s="652"/>
    </row>
    <row r="51" spans="2:6" s="15" customFormat="1" ht="24.9" customHeight="1">
      <c r="B51" s="65" t="s">
        <v>444</v>
      </c>
      <c r="C51" s="40" t="s">
        <v>493</v>
      </c>
      <c r="D51" s="437">
        <f>D46</f>
        <v>0</v>
      </c>
      <c r="E51" s="651"/>
      <c r="F51" s="652"/>
    </row>
    <row r="52" spans="2:6" s="182" customFormat="1" ht="24.9" customHeight="1">
      <c r="B52" s="179"/>
      <c r="C52" s="356" t="s">
        <v>867</v>
      </c>
      <c r="D52" s="380">
        <f>D50-D51</f>
        <v>0</v>
      </c>
      <c r="E52" s="653"/>
      <c r="F52" s="654"/>
    </row>
  </sheetData>
  <mergeCells count="14">
    <mergeCell ref="B1:F1"/>
    <mergeCell ref="B22:F22"/>
    <mergeCell ref="B26:F26"/>
    <mergeCell ref="B31:F31"/>
    <mergeCell ref="B2:F2"/>
    <mergeCell ref="E50:F50"/>
    <mergeCell ref="E51:F51"/>
    <mergeCell ref="E52:F52"/>
    <mergeCell ref="B48:F48"/>
    <mergeCell ref="B4:F4"/>
    <mergeCell ref="B8:F8"/>
    <mergeCell ref="B17:F17"/>
    <mergeCell ref="E49:F49"/>
    <mergeCell ref="B39:F39"/>
  </mergeCells>
  <hyperlinks>
    <hyperlink ref="B1:F1" location="Contents!A1" display="Networth Statement" xr:uid="{00000000-0004-0000-0C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rowBreaks count="1" manualBreakCount="1">
    <brk id="38" max="5" man="1"/>
  </rowBreaks>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dimension ref="B1:I11"/>
  <sheetViews>
    <sheetView showGridLines="0" zoomScaleNormal="100" workbookViewId="0">
      <selection activeCell="B2" sqref="B2"/>
    </sheetView>
  </sheetViews>
  <sheetFormatPr defaultColWidth="9.109375" defaultRowHeight="27.75" customHeight="1"/>
  <cols>
    <col min="1" max="1" width="2.109375" style="1" customWidth="1"/>
    <col min="2" max="2" width="6.109375" style="2" bestFit="1" customWidth="1"/>
    <col min="3" max="3" width="17" style="2" customWidth="1"/>
    <col min="4" max="4" width="11.88671875" style="1" customWidth="1"/>
    <col min="5" max="5" width="11.88671875" style="5" customWidth="1"/>
    <col min="6" max="8" width="11.88671875" style="1" customWidth="1"/>
    <col min="9" max="9" width="21.88671875" style="1" hidden="1" customWidth="1"/>
    <col min="10" max="16384" width="9.109375" style="1"/>
  </cols>
  <sheetData>
    <row r="1" spans="2:9" ht="68.400000000000006" customHeight="1">
      <c r="B1" s="661" t="s">
        <v>241</v>
      </c>
      <c r="C1" s="661"/>
      <c r="D1" s="661"/>
      <c r="E1" s="661"/>
      <c r="F1" s="661"/>
      <c r="G1" s="661"/>
      <c r="H1" s="661"/>
      <c r="I1" s="661"/>
    </row>
    <row r="2" spans="2:9" ht="43.2">
      <c r="B2" s="265" t="s">
        <v>251</v>
      </c>
      <c r="C2" s="265" t="s">
        <v>161</v>
      </c>
      <c r="D2" s="265" t="s">
        <v>121</v>
      </c>
      <c r="E2" s="265" t="s">
        <v>256</v>
      </c>
      <c r="F2" s="265" t="s">
        <v>160</v>
      </c>
      <c r="G2" s="265" t="s">
        <v>224</v>
      </c>
      <c r="H2" s="265" t="s">
        <v>544</v>
      </c>
      <c r="I2" s="265" t="s">
        <v>126</v>
      </c>
    </row>
    <row r="3" spans="2:9" ht="30" customHeight="1">
      <c r="B3" s="69">
        <v>1</v>
      </c>
      <c r="C3" s="96" t="s">
        <v>225</v>
      </c>
      <c r="D3" s="62"/>
      <c r="E3" s="69"/>
      <c r="F3" s="69"/>
      <c r="G3" s="69"/>
      <c r="H3" s="183"/>
      <c r="I3" s="70"/>
    </row>
    <row r="4" spans="2:9" ht="30" customHeight="1">
      <c r="B4" s="69">
        <v>2</v>
      </c>
      <c r="C4" s="96" t="s">
        <v>226</v>
      </c>
      <c r="D4" s="62"/>
      <c r="E4" s="69"/>
      <c r="F4" s="69"/>
      <c r="G4" s="69"/>
      <c r="H4" s="183"/>
      <c r="I4" s="70"/>
    </row>
    <row r="5" spans="2:9" ht="30" customHeight="1">
      <c r="B5" s="69">
        <v>3</v>
      </c>
      <c r="C5" s="96" t="s">
        <v>227</v>
      </c>
      <c r="D5" s="62"/>
      <c r="E5" s="69"/>
      <c r="F5" s="69"/>
      <c r="G5" s="69"/>
      <c r="H5" s="183"/>
      <c r="I5" s="70"/>
    </row>
    <row r="6" spans="2:9" ht="30" customHeight="1">
      <c r="B6" s="69">
        <v>4</v>
      </c>
      <c r="C6" s="96" t="s">
        <v>228</v>
      </c>
      <c r="D6" s="62"/>
      <c r="E6" s="69"/>
      <c r="F6" s="69"/>
      <c r="G6" s="69"/>
      <c r="H6" s="183"/>
      <c r="I6" s="70"/>
    </row>
    <row r="7" spans="2:9" ht="30" customHeight="1">
      <c r="B7" s="69">
        <v>5</v>
      </c>
      <c r="C7" s="96" t="s">
        <v>238</v>
      </c>
      <c r="D7" s="62"/>
      <c r="E7" s="69"/>
      <c r="F7" s="69"/>
      <c r="G7" s="69"/>
      <c r="H7" s="183"/>
      <c r="I7" s="70"/>
    </row>
    <row r="8" spans="2:9" ht="30" customHeight="1">
      <c r="B8" s="69">
        <v>6</v>
      </c>
      <c r="C8" s="96" t="s">
        <v>52</v>
      </c>
      <c r="D8" s="62"/>
      <c r="E8" s="69"/>
      <c r="F8" s="69"/>
      <c r="G8" s="69"/>
      <c r="H8" s="183"/>
      <c r="I8" s="70" t="s">
        <v>601</v>
      </c>
    </row>
    <row r="9" spans="2:9" ht="30" customHeight="1">
      <c r="B9" s="69">
        <v>7</v>
      </c>
      <c r="C9" s="96" t="s">
        <v>270</v>
      </c>
      <c r="D9" s="62"/>
      <c r="E9" s="69"/>
      <c r="F9" s="69"/>
      <c r="G9" s="69"/>
      <c r="H9" s="183"/>
      <c r="I9" s="70"/>
    </row>
    <row r="10" spans="2:9" ht="30" customHeight="1">
      <c r="B10" s="69">
        <v>8</v>
      </c>
      <c r="C10" s="96" t="s">
        <v>271</v>
      </c>
      <c r="D10" s="62"/>
      <c r="E10" s="69"/>
      <c r="F10" s="69"/>
      <c r="G10" s="69"/>
      <c r="H10" s="183"/>
      <c r="I10" s="70"/>
    </row>
    <row r="11" spans="2:9" ht="30" customHeight="1">
      <c r="B11" s="187"/>
      <c r="C11" s="382" t="s">
        <v>229</v>
      </c>
      <c r="D11" s="383"/>
      <c r="E11" s="384"/>
      <c r="F11" s="382">
        <f>SUM(F3:F10)</f>
        <v>0</v>
      </c>
      <c r="G11" s="187"/>
      <c r="H11" s="187"/>
      <c r="I11" s="188"/>
    </row>
  </sheetData>
  <mergeCells count="1">
    <mergeCell ref="B1:I1"/>
  </mergeCells>
  <hyperlinks>
    <hyperlink ref="B1:I1" location="Contents!A1" display="Current General Insurance Policies" xr:uid="{00000000-0004-0000-0D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7"/>
  <dimension ref="B1:K27"/>
  <sheetViews>
    <sheetView showGridLines="0" zoomScaleNormal="100" workbookViewId="0">
      <selection activeCell="E20" sqref="E20"/>
    </sheetView>
  </sheetViews>
  <sheetFormatPr defaultColWidth="9.109375" defaultRowHeight="20.25" customHeight="1"/>
  <cols>
    <col min="1" max="1" width="2.6640625" style="1" customWidth="1"/>
    <col min="2" max="2" width="7.109375" style="2" customWidth="1"/>
    <col min="3" max="3" width="19" style="1" customWidth="1"/>
    <col min="4" max="4" width="14.88671875" style="1" customWidth="1"/>
    <col min="5" max="5" width="11.33203125" style="5" customWidth="1"/>
    <col min="6" max="6" width="8.88671875" style="6" customWidth="1"/>
    <col min="7" max="7" width="10.6640625" style="1" customWidth="1"/>
    <col min="8" max="8" width="10.6640625" style="6" customWidth="1"/>
    <col min="9" max="11" width="13.109375" style="1" customWidth="1"/>
    <col min="12" max="12" width="8.33203125" style="1" customWidth="1"/>
    <col min="13" max="13" width="10.33203125" style="1" bestFit="1" customWidth="1"/>
    <col min="14" max="16384" width="9.109375" style="1"/>
  </cols>
  <sheetData>
    <row r="1" spans="2:11" ht="54" customHeight="1">
      <c r="B1" s="663" t="s">
        <v>119</v>
      </c>
      <c r="C1" s="663"/>
      <c r="D1" s="663"/>
      <c r="E1" s="663"/>
      <c r="F1" s="663"/>
      <c r="G1" s="663"/>
      <c r="H1" s="663"/>
      <c r="I1" s="663"/>
      <c r="J1" s="663"/>
      <c r="K1" s="663"/>
    </row>
    <row r="2" spans="2:11" ht="29.25" customHeight="1">
      <c r="B2" s="385" t="s">
        <v>479</v>
      </c>
      <c r="C2" s="385" t="s">
        <v>121</v>
      </c>
      <c r="D2" s="385" t="s">
        <v>161</v>
      </c>
      <c r="E2" s="385" t="s">
        <v>127</v>
      </c>
      <c r="F2" s="386" t="s">
        <v>223</v>
      </c>
      <c r="G2" s="385" t="s">
        <v>265</v>
      </c>
      <c r="H2" s="386" t="s">
        <v>222</v>
      </c>
      <c r="I2" s="385" t="s">
        <v>122</v>
      </c>
      <c r="J2" s="385" t="s">
        <v>123</v>
      </c>
      <c r="K2" s="385" t="s">
        <v>124</v>
      </c>
    </row>
    <row r="3" spans="2:11" ht="24.9" customHeight="1">
      <c r="B3" s="662">
        <f>Data!D39</f>
        <v>0</v>
      </c>
      <c r="C3" s="662"/>
      <c r="D3" s="662"/>
      <c r="E3" s="662"/>
      <c r="F3" s="662"/>
      <c r="G3" s="662"/>
      <c r="H3" s="662"/>
      <c r="I3" s="662"/>
      <c r="J3" s="662"/>
      <c r="K3" s="662"/>
    </row>
    <row r="4" spans="2:11" ht="30" customHeight="1">
      <c r="B4" s="56">
        <v>1</v>
      </c>
      <c r="C4" s="54"/>
      <c r="D4" s="54"/>
      <c r="E4" s="503"/>
      <c r="F4" s="56"/>
      <c r="G4" s="122"/>
      <c r="H4" s="122"/>
      <c r="I4" s="503"/>
      <c r="J4" s="503"/>
      <c r="K4" s="503"/>
    </row>
    <row r="5" spans="2:11" ht="30" customHeight="1">
      <c r="B5" s="56">
        <v>2</v>
      </c>
      <c r="C5" s="54"/>
      <c r="D5" s="128"/>
      <c r="E5" s="503"/>
      <c r="F5" s="56"/>
      <c r="G5" s="122"/>
      <c r="H5" s="122"/>
      <c r="I5" s="503"/>
      <c r="J5" s="503"/>
      <c r="K5" s="503"/>
    </row>
    <row r="6" spans="2:11" s="16" customFormat="1" ht="24.9" customHeight="1">
      <c r="B6" s="387"/>
      <c r="C6" s="388" t="s">
        <v>14</v>
      </c>
      <c r="D6" s="388"/>
      <c r="E6" s="504">
        <f>SUM(E4:E5)</f>
        <v>0</v>
      </c>
      <c r="F6" s="389"/>
      <c r="G6" s="387"/>
      <c r="H6" s="387"/>
      <c r="I6" s="504">
        <f>SUM(I4:I5)</f>
        <v>0</v>
      </c>
      <c r="J6" s="504">
        <f>SUM(J4:J5)</f>
        <v>0</v>
      </c>
      <c r="K6" s="504">
        <f>SUM(K4:K5)</f>
        <v>0</v>
      </c>
    </row>
    <row r="7" spans="2:11" ht="24.9" customHeight="1">
      <c r="B7" s="662">
        <f>Data!F39</f>
        <v>0</v>
      </c>
      <c r="C7" s="662"/>
      <c r="D7" s="662"/>
      <c r="E7" s="662"/>
      <c r="F7" s="662"/>
      <c r="G7" s="662"/>
      <c r="H7" s="662"/>
      <c r="I7" s="662"/>
      <c r="J7" s="662"/>
      <c r="K7" s="662"/>
    </row>
    <row r="8" spans="2:11" ht="24.9" customHeight="1">
      <c r="B8" s="56">
        <v>1</v>
      </c>
      <c r="C8" s="54"/>
      <c r="D8" s="128"/>
      <c r="E8" s="503"/>
      <c r="F8" s="56"/>
      <c r="G8" s="122"/>
      <c r="H8" s="122"/>
      <c r="I8" s="503"/>
      <c r="J8" s="503"/>
      <c r="K8" s="503"/>
    </row>
    <row r="9" spans="2:11" ht="24.9" customHeight="1">
      <c r="B9" s="56">
        <v>2</v>
      </c>
      <c r="C9" s="54"/>
      <c r="D9" s="128"/>
      <c r="E9" s="503"/>
      <c r="F9" s="56"/>
      <c r="G9" s="122"/>
      <c r="H9" s="122"/>
      <c r="I9" s="503"/>
      <c r="J9" s="503"/>
      <c r="K9" s="503"/>
    </row>
    <row r="10" spans="2:11" s="16" customFormat="1" ht="24.9" customHeight="1">
      <c r="B10" s="387"/>
      <c r="C10" s="388" t="s">
        <v>14</v>
      </c>
      <c r="D10" s="388"/>
      <c r="E10" s="504">
        <f>SUM(E8:E9)</f>
        <v>0</v>
      </c>
      <c r="F10" s="387"/>
      <c r="G10" s="387"/>
      <c r="H10" s="387"/>
      <c r="I10" s="504">
        <f>SUM(I8:I9)</f>
        <v>0</v>
      </c>
      <c r="J10" s="504">
        <f>SUM(J8:J9)</f>
        <v>0</v>
      </c>
      <c r="K10" s="504">
        <f>SUM(K8:K9)</f>
        <v>0</v>
      </c>
    </row>
    <row r="11" spans="2:11" ht="24.9" customHeight="1">
      <c r="B11" s="662">
        <f>Data!D49</f>
        <v>0</v>
      </c>
      <c r="C11" s="662"/>
      <c r="D11" s="662"/>
      <c r="E11" s="662"/>
      <c r="F11" s="662"/>
      <c r="G11" s="662"/>
      <c r="H11" s="662"/>
      <c r="I11" s="662"/>
      <c r="J11" s="662"/>
      <c r="K11" s="662"/>
    </row>
    <row r="12" spans="2:11" ht="24.9" customHeight="1">
      <c r="B12" s="56">
        <v>1</v>
      </c>
      <c r="C12" s="54"/>
      <c r="D12" s="54"/>
      <c r="E12" s="503"/>
      <c r="F12" s="56"/>
      <c r="G12" s="122"/>
      <c r="H12" s="122"/>
      <c r="I12" s="503"/>
      <c r="J12" s="503"/>
      <c r="K12" s="503"/>
    </row>
    <row r="13" spans="2:11" ht="24.9" customHeight="1">
      <c r="B13" s="56">
        <v>2</v>
      </c>
      <c r="C13" s="54"/>
      <c r="D13" s="54"/>
      <c r="E13" s="503"/>
      <c r="F13" s="56"/>
      <c r="G13" s="122"/>
      <c r="H13" s="122"/>
      <c r="I13" s="503"/>
      <c r="J13" s="503"/>
      <c r="K13" s="503"/>
    </row>
    <row r="14" spans="2:11" s="16" customFormat="1" ht="24.9" customHeight="1">
      <c r="B14" s="387"/>
      <c r="C14" s="388" t="s">
        <v>14</v>
      </c>
      <c r="D14" s="388"/>
      <c r="E14" s="504">
        <f>SUM(E12:E13)</f>
        <v>0</v>
      </c>
      <c r="F14" s="387"/>
      <c r="G14" s="387"/>
      <c r="H14" s="387"/>
      <c r="I14" s="504">
        <f>SUM(I12:I13)</f>
        <v>0</v>
      </c>
      <c r="J14" s="504">
        <f>SUM(J12:J13)</f>
        <v>0</v>
      </c>
      <c r="K14" s="504">
        <f>SUM(K12:K13)</f>
        <v>0</v>
      </c>
    </row>
    <row r="15" spans="2:11" ht="24.9" customHeight="1">
      <c r="B15" s="662">
        <f>Data!E49</f>
        <v>0</v>
      </c>
      <c r="C15" s="662"/>
      <c r="D15" s="662"/>
      <c r="E15" s="662"/>
      <c r="F15" s="662"/>
      <c r="G15" s="662"/>
      <c r="H15" s="662"/>
      <c r="I15" s="662"/>
      <c r="J15" s="662"/>
      <c r="K15" s="662"/>
    </row>
    <row r="16" spans="2:11" ht="24.9" customHeight="1">
      <c r="B16" s="56">
        <v>1</v>
      </c>
      <c r="C16" s="55"/>
      <c r="D16" s="128"/>
      <c r="E16" s="503"/>
      <c r="F16" s="56"/>
      <c r="G16" s="122"/>
      <c r="H16" s="122"/>
      <c r="I16" s="503"/>
      <c r="J16" s="503"/>
      <c r="K16" s="503"/>
    </row>
    <row r="17" spans="2:11" ht="24.9" customHeight="1">
      <c r="B17" s="56">
        <v>2</v>
      </c>
      <c r="C17" s="54"/>
      <c r="D17" s="54"/>
      <c r="E17" s="503"/>
      <c r="F17" s="56"/>
      <c r="G17" s="122"/>
      <c r="H17" s="122"/>
      <c r="I17" s="503"/>
      <c r="J17" s="503"/>
      <c r="K17" s="503"/>
    </row>
    <row r="18" spans="2:11" s="16" customFormat="1" ht="24.9" customHeight="1">
      <c r="B18" s="149"/>
      <c r="C18" s="388" t="s">
        <v>14</v>
      </c>
      <c r="D18" s="388"/>
      <c r="E18" s="504">
        <f>SUM(E16:E17)</f>
        <v>0</v>
      </c>
      <c r="F18" s="387"/>
      <c r="G18" s="387"/>
      <c r="H18" s="387"/>
      <c r="I18" s="504">
        <f>SUM(I16:I17)</f>
        <v>0</v>
      </c>
      <c r="J18" s="504">
        <f>SUM(J16:J17)</f>
        <v>0</v>
      </c>
      <c r="K18" s="504">
        <f>SUM(K16:K17)</f>
        <v>0</v>
      </c>
    </row>
    <row r="19" spans="2:11" ht="24.9" customHeight="1"/>
    <row r="27" spans="2:11" ht="20.25" customHeight="1">
      <c r="E27" s="12"/>
    </row>
  </sheetData>
  <mergeCells count="5">
    <mergeCell ref="B3:K3"/>
    <mergeCell ref="B7:K7"/>
    <mergeCell ref="B11:K11"/>
    <mergeCell ref="B15:K15"/>
    <mergeCell ref="B1:K1"/>
  </mergeCells>
  <hyperlinks>
    <hyperlink ref="B1:K1" location="Contents!A1" display="Current Life Insurance Policies" xr:uid="{00000000-0004-0000-0E00-000000000000}"/>
  </hyperlinks>
  <pageMargins left="0.59055118110236204" right="0.59055118110236204" top="0.78740157480314998" bottom="0.39370078740157499" header="0.39370078740157499" footer="0.196850393700787"/>
  <pageSetup paperSize="9" orientation="landscape"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0"/>
  <dimension ref="B1:L15"/>
  <sheetViews>
    <sheetView showGridLines="0" zoomScaleNormal="100" workbookViewId="0">
      <selection activeCell="C8" sqref="C8:I9"/>
    </sheetView>
  </sheetViews>
  <sheetFormatPr defaultColWidth="9.109375" defaultRowHeight="20.25" customHeight="1"/>
  <cols>
    <col min="1" max="1" width="2.44140625" style="1" customWidth="1"/>
    <col min="2" max="2" width="5.44140625" style="2" customWidth="1"/>
    <col min="3" max="3" width="13.44140625" style="1" customWidth="1"/>
    <col min="4" max="4" width="10.44140625" style="5" customWidth="1"/>
    <col min="5" max="5" width="11" style="6" customWidth="1"/>
    <col min="6" max="6" width="9.44140625" style="1" customWidth="1"/>
    <col min="7" max="7" width="11.109375" style="1" customWidth="1"/>
    <col min="8" max="8" width="11" style="6" customWidth="1"/>
    <col min="9" max="9" width="10.33203125" style="1" customWidth="1"/>
    <col min="10" max="10" width="7.44140625" style="1" customWidth="1"/>
    <col min="11" max="11" width="10.88671875" style="1" bestFit="1" customWidth="1"/>
    <col min="12" max="16384" width="9.109375" style="1"/>
  </cols>
  <sheetData>
    <row r="1" spans="2:12" ht="63.9" customHeight="1">
      <c r="B1" s="664" t="s">
        <v>600</v>
      </c>
      <c r="C1" s="664"/>
      <c r="D1" s="664"/>
      <c r="E1" s="664"/>
      <c r="F1" s="664"/>
      <c r="G1" s="664"/>
      <c r="H1" s="664"/>
      <c r="I1" s="664"/>
    </row>
    <row r="2" spans="2:12" ht="30.75" customHeight="1">
      <c r="B2" s="517" t="s">
        <v>477</v>
      </c>
      <c r="C2" s="517" t="s">
        <v>221</v>
      </c>
      <c r="D2" s="518" t="s">
        <v>219</v>
      </c>
      <c r="E2" s="517" t="s">
        <v>319</v>
      </c>
      <c r="F2" s="517" t="s">
        <v>545</v>
      </c>
      <c r="G2" s="517" t="s">
        <v>141</v>
      </c>
      <c r="H2" s="518" t="s">
        <v>222</v>
      </c>
      <c r="I2" s="517" t="s">
        <v>124</v>
      </c>
    </row>
    <row r="3" spans="2:12" ht="20.25" customHeight="1">
      <c r="B3" s="665" t="s">
        <v>495</v>
      </c>
      <c r="C3" s="666"/>
      <c r="D3" s="666"/>
      <c r="E3" s="666"/>
      <c r="F3" s="666"/>
      <c r="G3" s="666"/>
      <c r="H3" s="666"/>
      <c r="I3" s="666"/>
    </row>
    <row r="4" spans="2:12" ht="20.25" customHeight="1">
      <c r="B4" s="69">
        <v>1</v>
      </c>
      <c r="C4" s="62"/>
      <c r="D4" s="123"/>
      <c r="E4" s="69"/>
      <c r="F4" s="127"/>
      <c r="G4" s="69"/>
      <c r="H4" s="123"/>
      <c r="I4" s="69"/>
      <c r="J4" s="294"/>
      <c r="K4" s="294"/>
    </row>
    <row r="5" spans="2:12" ht="20.25" customHeight="1">
      <c r="B5" s="69">
        <v>2</v>
      </c>
      <c r="C5" s="62"/>
      <c r="D5" s="123"/>
      <c r="E5" s="69"/>
      <c r="F5" s="127"/>
      <c r="G5" s="69"/>
      <c r="H5" s="123"/>
      <c r="I5" s="69"/>
      <c r="J5" s="294"/>
      <c r="K5" s="294"/>
    </row>
    <row r="6" spans="2:12" ht="20.25" customHeight="1">
      <c r="B6" s="69">
        <v>3</v>
      </c>
      <c r="C6" s="62"/>
      <c r="D6" s="123"/>
      <c r="E6" s="69"/>
      <c r="F6" s="124"/>
      <c r="G6" s="63"/>
      <c r="H6" s="125"/>
      <c r="I6" s="69"/>
    </row>
    <row r="7" spans="2:12" ht="20.25" customHeight="1">
      <c r="B7" s="665" t="s">
        <v>497</v>
      </c>
      <c r="C7" s="666"/>
      <c r="D7" s="666"/>
      <c r="E7" s="666"/>
      <c r="F7" s="666"/>
      <c r="G7" s="666"/>
      <c r="H7" s="666"/>
      <c r="I7" s="666"/>
    </row>
    <row r="8" spans="2:12" ht="20.25" customHeight="1">
      <c r="B8" s="69">
        <v>1</v>
      </c>
      <c r="C8" s="62"/>
      <c r="D8" s="123"/>
      <c r="E8" s="69"/>
      <c r="F8" s="124"/>
      <c r="G8" s="63"/>
      <c r="H8" s="436"/>
      <c r="I8" s="69"/>
      <c r="J8" s="294"/>
      <c r="K8" s="294"/>
      <c r="L8" s="405"/>
    </row>
    <row r="9" spans="2:12" ht="20.25" customHeight="1">
      <c r="B9" s="69">
        <v>2</v>
      </c>
      <c r="C9" s="62"/>
      <c r="D9" s="123"/>
      <c r="E9" s="69"/>
      <c r="F9" s="124"/>
      <c r="G9" s="63"/>
      <c r="H9" s="125"/>
      <c r="I9" s="69"/>
      <c r="L9" s="405"/>
    </row>
    <row r="10" spans="2:12" ht="20.25" customHeight="1">
      <c r="B10" s="69">
        <v>3</v>
      </c>
      <c r="C10" s="62"/>
      <c r="D10" s="123"/>
      <c r="E10" s="69"/>
      <c r="F10" s="124"/>
      <c r="G10" s="63"/>
      <c r="H10" s="125"/>
      <c r="I10" s="69"/>
    </row>
    <row r="11" spans="2:12" ht="20.25" customHeight="1">
      <c r="B11" s="665" t="s">
        <v>496</v>
      </c>
      <c r="C11" s="666"/>
      <c r="D11" s="666"/>
      <c r="E11" s="666"/>
      <c r="F11" s="666"/>
      <c r="G11" s="666"/>
      <c r="H11" s="666"/>
      <c r="I11" s="666"/>
    </row>
    <row r="12" spans="2:12" ht="20.25" customHeight="1">
      <c r="B12" s="69">
        <v>1</v>
      </c>
      <c r="C12" s="62"/>
      <c r="D12" s="123"/>
      <c r="E12" s="69"/>
      <c r="F12" s="124"/>
      <c r="G12" s="63"/>
      <c r="H12" s="125"/>
      <c r="I12" s="69"/>
    </row>
    <row r="13" spans="2:12" ht="20.25" customHeight="1">
      <c r="B13" s="69">
        <v>2</v>
      </c>
      <c r="C13" s="62"/>
      <c r="D13" s="123"/>
      <c r="E13" s="69"/>
      <c r="F13" s="124"/>
      <c r="G13" s="63"/>
      <c r="H13" s="125"/>
      <c r="I13" s="69"/>
    </row>
    <row r="14" spans="2:12" ht="20.25" customHeight="1">
      <c r="B14" s="69">
        <v>3</v>
      </c>
      <c r="C14" s="62"/>
      <c r="D14" s="69"/>
      <c r="E14" s="123"/>
      <c r="F14" s="70"/>
      <c r="G14" s="126"/>
      <c r="H14" s="125"/>
      <c r="I14" s="69"/>
    </row>
    <row r="15" spans="2:12" s="4" customFormat="1" ht="20.25" customHeight="1">
      <c r="B15" s="390"/>
      <c r="C15" s="391" t="s">
        <v>14</v>
      </c>
      <c r="D15" s="392"/>
      <c r="E15" s="394">
        <f>SUM(E4:E14)</f>
        <v>0</v>
      </c>
      <c r="F15" s="393"/>
      <c r="G15" s="394">
        <f>SUM(G4:G14)</f>
        <v>0</v>
      </c>
      <c r="H15" s="395"/>
      <c r="I15" s="367"/>
    </row>
  </sheetData>
  <mergeCells count="4">
    <mergeCell ref="B1:I1"/>
    <mergeCell ref="B3:I3"/>
    <mergeCell ref="B11:I11"/>
    <mergeCell ref="B7:I7"/>
  </mergeCells>
  <hyperlinks>
    <hyperlink ref="B1:I1" location="Contents!A1" display="Current Deposits" xr:uid="{00000000-0004-0000-0F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dimension ref="B1:F20"/>
  <sheetViews>
    <sheetView showGridLines="0" zoomScaleNormal="100" workbookViewId="0">
      <selection activeCell="C16" sqref="C16:F19"/>
    </sheetView>
  </sheetViews>
  <sheetFormatPr defaultColWidth="9.109375" defaultRowHeight="20.25" customHeight="1"/>
  <cols>
    <col min="1" max="1" width="4.44140625" style="1" customWidth="1"/>
    <col min="2" max="2" width="6.33203125" style="2" customWidth="1"/>
    <col min="3" max="3" width="34.44140625" style="18" customWidth="1"/>
    <col min="4" max="4" width="12.44140625" style="18" customWidth="1"/>
    <col min="5" max="6" width="12.44140625" style="1" customWidth="1"/>
    <col min="7" max="7" width="4.44140625" style="1" customWidth="1"/>
    <col min="8" max="16384" width="9.109375" style="1"/>
  </cols>
  <sheetData>
    <row r="1" spans="2:6" ht="62.1" customHeight="1">
      <c r="B1" s="663" t="s">
        <v>207</v>
      </c>
      <c r="C1" s="663"/>
      <c r="D1" s="663"/>
      <c r="E1" s="663"/>
      <c r="F1" s="663"/>
    </row>
    <row r="2" spans="2:6" ht="28.5" customHeight="1">
      <c r="B2" s="265" t="s">
        <v>373</v>
      </c>
      <c r="C2" s="396" t="s">
        <v>218</v>
      </c>
      <c r="D2" s="396" t="s">
        <v>388</v>
      </c>
      <c r="E2" s="265" t="s">
        <v>319</v>
      </c>
      <c r="F2" s="265" t="s">
        <v>141</v>
      </c>
    </row>
    <row r="3" spans="2:6" ht="24.9" customHeight="1">
      <c r="B3" s="667" t="s">
        <v>37</v>
      </c>
      <c r="C3" s="667"/>
      <c r="D3" s="667"/>
      <c r="E3" s="667"/>
      <c r="F3" s="667"/>
    </row>
    <row r="4" spans="2:6" ht="24.9" customHeight="1">
      <c r="B4" s="69">
        <v>1</v>
      </c>
      <c r="C4" s="54"/>
      <c r="D4" s="69"/>
      <c r="E4" s="69"/>
      <c r="F4" s="69"/>
    </row>
    <row r="5" spans="2:6" ht="24.9" customHeight="1">
      <c r="B5" s="69">
        <v>2</v>
      </c>
      <c r="C5" s="54"/>
      <c r="D5" s="69"/>
      <c r="E5" s="69"/>
      <c r="F5" s="69"/>
    </row>
    <row r="6" spans="2:6" ht="24.9" customHeight="1">
      <c r="B6" s="69">
        <v>3</v>
      </c>
      <c r="C6" s="54"/>
      <c r="D6" s="69"/>
      <c r="E6" s="69"/>
      <c r="F6" s="69"/>
    </row>
    <row r="7" spans="2:6" ht="24.9" customHeight="1">
      <c r="B7" s="69">
        <v>4</v>
      </c>
      <c r="C7" s="54"/>
      <c r="D7" s="69"/>
      <c r="E7" s="69"/>
      <c r="F7" s="69"/>
    </row>
    <row r="8" spans="2:6" ht="24.9" customHeight="1">
      <c r="B8" s="69">
        <v>5</v>
      </c>
      <c r="C8" s="54"/>
      <c r="D8" s="69"/>
      <c r="E8" s="69"/>
      <c r="F8" s="69"/>
    </row>
    <row r="9" spans="2:6" ht="24.9" customHeight="1">
      <c r="B9" s="69">
        <v>6</v>
      </c>
      <c r="C9" s="54"/>
      <c r="D9" s="69"/>
      <c r="E9" s="69"/>
      <c r="F9" s="69"/>
    </row>
    <row r="10" spans="2:6" ht="24.9" customHeight="1">
      <c r="B10" s="69">
        <v>7</v>
      </c>
      <c r="C10" s="54"/>
      <c r="D10" s="69"/>
      <c r="E10" s="69"/>
      <c r="F10" s="69"/>
    </row>
    <row r="11" spans="2:6" ht="24.9" customHeight="1">
      <c r="B11" s="69">
        <v>8</v>
      </c>
      <c r="C11" s="54"/>
      <c r="D11" s="69"/>
      <c r="E11" s="69"/>
      <c r="F11" s="69"/>
    </row>
    <row r="12" spans="2:6" ht="24.9" customHeight="1">
      <c r="B12" s="69">
        <v>9</v>
      </c>
      <c r="C12" s="54"/>
      <c r="D12" s="69"/>
      <c r="E12" s="69"/>
      <c r="F12" s="69"/>
    </row>
    <row r="13" spans="2:6" ht="24.9" customHeight="1">
      <c r="B13" s="69">
        <v>10</v>
      </c>
      <c r="C13" s="54"/>
      <c r="D13" s="69"/>
      <c r="E13" s="69"/>
      <c r="F13" s="69"/>
    </row>
    <row r="14" spans="2:6" s="4" customFormat="1" ht="24.9" customHeight="1">
      <c r="B14" s="190"/>
      <c r="C14" s="397" t="s">
        <v>546</v>
      </c>
      <c r="D14" s="398">
        <f t="shared" ref="D14" si="0">SUM(D4:D13)</f>
        <v>0</v>
      </c>
      <c r="E14" s="398">
        <f>SUM(E4:E13)</f>
        <v>0</v>
      </c>
      <c r="F14" s="398">
        <f t="shared" ref="F14" si="1">SUM(F4:F13)</f>
        <v>0</v>
      </c>
    </row>
    <row r="15" spans="2:6" ht="24.9" customHeight="1">
      <c r="B15" s="667" t="s">
        <v>494</v>
      </c>
      <c r="C15" s="667"/>
      <c r="D15" s="667"/>
      <c r="E15" s="667"/>
      <c r="F15" s="667"/>
    </row>
    <row r="16" spans="2:6" ht="24.9" customHeight="1">
      <c r="B16" s="56">
        <v>1</v>
      </c>
      <c r="C16" s="54"/>
      <c r="D16" s="128"/>
      <c r="E16" s="56"/>
      <c r="F16" s="56"/>
    </row>
    <row r="17" spans="2:6" ht="24.9" customHeight="1">
      <c r="B17" s="69">
        <v>2</v>
      </c>
      <c r="C17" s="54"/>
      <c r="D17" s="128"/>
      <c r="E17" s="56"/>
      <c r="F17" s="56"/>
    </row>
    <row r="18" spans="2:6" ht="24.9" customHeight="1">
      <c r="B18" s="69">
        <v>3</v>
      </c>
      <c r="C18" s="54"/>
      <c r="D18" s="128"/>
      <c r="E18" s="56"/>
      <c r="F18" s="56"/>
    </row>
    <row r="19" spans="2:6" ht="24.9" customHeight="1">
      <c r="B19" s="69">
        <v>4</v>
      </c>
      <c r="C19" s="54"/>
      <c r="D19" s="128"/>
      <c r="E19" s="56"/>
      <c r="F19" s="56"/>
    </row>
    <row r="20" spans="2:6" s="4" customFormat="1" ht="24.9" customHeight="1">
      <c r="B20" s="190"/>
      <c r="C20" s="397" t="s">
        <v>547</v>
      </c>
      <c r="D20" s="397"/>
      <c r="E20" s="398">
        <f>SUM(E16:E19)</f>
        <v>0</v>
      </c>
      <c r="F20" s="398">
        <f>SUM(F16:F19)</f>
        <v>0</v>
      </c>
    </row>
  </sheetData>
  <mergeCells count="3">
    <mergeCell ref="B1:F1"/>
    <mergeCell ref="B3:F3"/>
    <mergeCell ref="B15:F15"/>
  </mergeCells>
  <hyperlinks>
    <hyperlink ref="B1:F1" location="Contents!A1" display="Current Mutual Funds" xr:uid="{00000000-0004-0000-10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dimension ref="B1:G16"/>
  <sheetViews>
    <sheetView showGridLines="0" zoomScaleNormal="100" workbookViewId="0">
      <selection activeCell="D11" sqref="D11"/>
    </sheetView>
  </sheetViews>
  <sheetFormatPr defaultColWidth="9.109375" defaultRowHeight="20.25" customHeight="1"/>
  <cols>
    <col min="1" max="1" width="7.109375" style="1" customWidth="1"/>
    <col min="2" max="2" width="9.109375" style="2" customWidth="1"/>
    <col min="3" max="3" width="31.88671875" style="1" customWidth="1"/>
    <col min="4" max="4" width="9.6640625" style="5" customWidth="1"/>
    <col min="5" max="5" width="12.109375" style="6" customWidth="1"/>
    <col min="6" max="6" width="12.109375" style="1" customWidth="1"/>
    <col min="7" max="7" width="7.109375" style="1" customWidth="1"/>
    <col min="8" max="16384" width="9.109375" style="1"/>
  </cols>
  <sheetData>
    <row r="1" spans="2:7" s="142" customFormat="1" ht="62.1" customHeight="1">
      <c r="B1" s="668" t="s">
        <v>868</v>
      </c>
      <c r="C1" s="668"/>
      <c r="D1" s="668"/>
      <c r="E1" s="668"/>
      <c r="F1" s="668"/>
    </row>
    <row r="2" spans="2:7" ht="31.5" customHeight="1">
      <c r="B2" s="265" t="s">
        <v>120</v>
      </c>
      <c r="C2" s="265" t="s">
        <v>220</v>
      </c>
      <c r="D2" s="396" t="s">
        <v>272</v>
      </c>
      <c r="E2" s="265" t="s">
        <v>319</v>
      </c>
      <c r="F2" s="265" t="s">
        <v>141</v>
      </c>
    </row>
    <row r="3" spans="2:7" ht="24.9" customHeight="1">
      <c r="B3" s="69">
        <v>1</v>
      </c>
      <c r="C3" s="168"/>
      <c r="D3" s="56"/>
      <c r="E3" s="56"/>
      <c r="F3" s="56"/>
    </row>
    <row r="4" spans="2:7" ht="24.9" customHeight="1">
      <c r="B4" s="69">
        <v>2</v>
      </c>
      <c r="C4" s="168"/>
      <c r="D4" s="56"/>
      <c r="E4" s="56"/>
      <c r="F4" s="56"/>
    </row>
    <row r="5" spans="2:7" ht="24.9" customHeight="1">
      <c r="B5" s="69">
        <v>3</v>
      </c>
      <c r="C5" s="168"/>
      <c r="D5" s="56"/>
      <c r="E5" s="56"/>
      <c r="F5" s="56"/>
    </row>
    <row r="6" spans="2:7" ht="24.9" customHeight="1">
      <c r="B6" s="69">
        <v>4</v>
      </c>
      <c r="C6" s="168"/>
      <c r="D6" s="56"/>
      <c r="E6" s="56"/>
      <c r="F6" s="56"/>
    </row>
    <row r="7" spans="2:7" ht="24.9" customHeight="1">
      <c r="B7" s="69">
        <v>5</v>
      </c>
      <c r="C7" s="168"/>
      <c r="D7" s="56"/>
      <c r="E7" s="56"/>
      <c r="F7" s="56"/>
    </row>
    <row r="8" spans="2:7" s="4" customFormat="1" ht="24.9" customHeight="1">
      <c r="B8" s="69">
        <v>6</v>
      </c>
      <c r="C8" s="168"/>
      <c r="D8" s="56"/>
      <c r="E8" s="56"/>
      <c r="F8" s="56"/>
      <c r="G8" s="1"/>
    </row>
    <row r="9" spans="2:7" ht="24.9" customHeight="1">
      <c r="B9" s="69">
        <v>7</v>
      </c>
      <c r="C9" s="168"/>
      <c r="D9" s="56"/>
      <c r="E9" s="56"/>
      <c r="F9" s="56"/>
    </row>
    <row r="10" spans="2:7" ht="24.9" customHeight="1">
      <c r="B10" s="69">
        <v>8</v>
      </c>
      <c r="C10" s="168"/>
      <c r="D10" s="56"/>
      <c r="E10" s="56"/>
      <c r="F10" s="56"/>
    </row>
    <row r="11" spans="2:7" ht="24.9" customHeight="1">
      <c r="B11" s="69">
        <v>9</v>
      </c>
      <c r="C11" s="168"/>
      <c r="D11" s="56"/>
      <c r="E11" s="56"/>
      <c r="F11" s="56"/>
    </row>
    <row r="12" spans="2:7" ht="24.9" customHeight="1">
      <c r="B12" s="69">
        <v>10</v>
      </c>
      <c r="C12" s="168"/>
      <c r="D12" s="56"/>
      <c r="E12" s="56"/>
      <c r="F12" s="56"/>
    </row>
    <row r="13" spans="2:7" ht="24.9" customHeight="1">
      <c r="B13" s="69">
        <v>11</v>
      </c>
      <c r="C13" s="168"/>
      <c r="D13" s="56"/>
      <c r="E13" s="56"/>
      <c r="F13" s="56"/>
    </row>
    <row r="14" spans="2:7" ht="24.9" customHeight="1">
      <c r="B14" s="69">
        <v>12</v>
      </c>
      <c r="C14" s="168"/>
      <c r="D14" s="56"/>
      <c r="E14" s="56"/>
      <c r="F14" s="56"/>
    </row>
    <row r="15" spans="2:7" ht="24.9" customHeight="1">
      <c r="B15" s="69">
        <v>13</v>
      </c>
      <c r="C15" s="168"/>
      <c r="D15" s="56"/>
      <c r="E15" s="56"/>
      <c r="F15" s="56"/>
    </row>
    <row r="16" spans="2:7" s="150" customFormat="1" ht="24.9" customHeight="1">
      <c r="B16" s="382"/>
      <c r="C16" s="382" t="s">
        <v>14</v>
      </c>
      <c r="D16" s="382"/>
      <c r="E16" s="382">
        <f>SUM(E3:E15)</f>
        <v>0</v>
      </c>
      <c r="F16" s="382">
        <f>SUM(F3:F15)</f>
        <v>0</v>
      </c>
    </row>
  </sheetData>
  <mergeCells count="1">
    <mergeCell ref="B1:F1"/>
  </mergeCells>
  <hyperlinks>
    <hyperlink ref="B1:F1" location="Contents!A1" display="Current Equity Shares Portfolio" xr:uid="{00000000-0004-0000-11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6400"/>
  </sheetPr>
  <dimension ref="A1:D29"/>
  <sheetViews>
    <sheetView showGridLines="0" zoomScaleNormal="100" workbookViewId="0">
      <selection activeCell="F28" sqref="F28"/>
    </sheetView>
  </sheetViews>
  <sheetFormatPr defaultColWidth="9.109375" defaultRowHeight="20.25" customHeight="1"/>
  <cols>
    <col min="1" max="1" width="3.6640625" style="1" customWidth="1"/>
    <col min="2" max="2" width="9.44140625" style="4" customWidth="1"/>
    <col min="3" max="3" width="56.44140625" style="10" customWidth="1"/>
    <col min="4" max="4" width="13.109375" style="10" customWidth="1"/>
    <col min="5" max="16384" width="9.109375" style="1"/>
  </cols>
  <sheetData>
    <row r="1" spans="1:4" ht="80.25" customHeight="1">
      <c r="A1" s="669" t="s">
        <v>258</v>
      </c>
      <c r="B1" s="669"/>
      <c r="C1" s="669"/>
      <c r="D1" s="669"/>
    </row>
    <row r="10" spans="1:4" ht="20.25" customHeight="1">
      <c r="A10" s="604"/>
      <c r="B10" s="604"/>
      <c r="C10" s="604"/>
      <c r="D10" s="604"/>
    </row>
    <row r="19" spans="2:4" ht="20.25" customHeight="1">
      <c r="B19" s="515" t="s">
        <v>251</v>
      </c>
      <c r="C19" s="605" t="s">
        <v>190</v>
      </c>
      <c r="D19" s="605"/>
    </row>
    <row r="20" spans="2:4" ht="20.25" customHeight="1">
      <c r="B20" s="516">
        <v>1</v>
      </c>
      <c r="C20" s="602" t="str">
        <f>Contents!C17</f>
        <v>Financial Plan Assumptions</v>
      </c>
      <c r="D20" s="602"/>
    </row>
    <row r="21" spans="2:4" ht="20.25" customHeight="1">
      <c r="B21" s="516">
        <v>2</v>
      </c>
      <c r="C21" s="602" t="str">
        <f>Contents!C18</f>
        <v>Life Insurance Needs</v>
      </c>
      <c r="D21" s="602"/>
    </row>
    <row r="22" spans="2:4" ht="20.25" customHeight="1">
      <c r="B22" s="516">
        <v>3</v>
      </c>
      <c r="C22" s="602" t="str">
        <f>Contents!C19</f>
        <v>Complete Insurance Portfolio</v>
      </c>
      <c r="D22" s="602"/>
    </row>
    <row r="23" spans="2:4" ht="20.25" customHeight="1">
      <c r="B23" s="516">
        <v>4</v>
      </c>
      <c r="C23" s="602" t="str">
        <f>Contents!C20</f>
        <v>Contingency Funding</v>
      </c>
      <c r="D23" s="602"/>
    </row>
    <row r="24" spans="2:4" ht="20.25" customHeight="1">
      <c r="B24" s="516">
        <v>5</v>
      </c>
      <c r="C24" s="602" t="str">
        <f>Contents!C21</f>
        <v>Child 1 Future - Child-1</v>
      </c>
      <c r="D24" s="602"/>
    </row>
    <row r="25" spans="2:4" ht="20.25" customHeight="1">
      <c r="B25" s="516">
        <v>6</v>
      </c>
      <c r="C25" s="602" t="str">
        <f>Contents!C22</f>
        <v>Child 2 Future - Child-2</v>
      </c>
      <c r="D25" s="602"/>
    </row>
    <row r="26" spans="2:4" ht="20.25" customHeight="1">
      <c r="B26" s="516">
        <v>7</v>
      </c>
      <c r="C26" s="602" t="str">
        <f>Contents!C23</f>
        <v>Retirement Consultancy</v>
      </c>
      <c r="D26" s="602"/>
    </row>
    <row r="27" spans="2:4" ht="20.25" customHeight="1">
      <c r="B27" s="516">
        <v>8</v>
      </c>
      <c r="C27" s="602" t="str">
        <f>Contents!C24</f>
        <v>House Purchase</v>
      </c>
      <c r="D27" s="602"/>
    </row>
    <row r="28" spans="2:4" ht="20.25" customHeight="1">
      <c r="B28" s="516">
        <v>9</v>
      </c>
      <c r="C28" s="602" t="str">
        <f>Contents!C25</f>
        <v>Car Purchase</v>
      </c>
      <c r="D28" s="602"/>
    </row>
    <row r="29" spans="2:4" ht="20.25" customHeight="1">
      <c r="B29" s="516">
        <v>10</v>
      </c>
      <c r="C29" s="602" t="str">
        <f>Contents!C26</f>
        <v>International Vacation</v>
      </c>
      <c r="D29" s="602"/>
    </row>
  </sheetData>
  <mergeCells count="13">
    <mergeCell ref="A1:D1"/>
    <mergeCell ref="A10:D10"/>
    <mergeCell ref="C19:D19"/>
    <mergeCell ref="C20:D20"/>
    <mergeCell ref="C21:D21"/>
    <mergeCell ref="C27:D27"/>
    <mergeCell ref="C28:D28"/>
    <mergeCell ref="C29:D29"/>
    <mergeCell ref="C22:D22"/>
    <mergeCell ref="C23:D23"/>
    <mergeCell ref="C24:D24"/>
    <mergeCell ref="C25:D25"/>
    <mergeCell ref="C26:D26"/>
  </mergeCells>
  <hyperlinks>
    <hyperlink ref="A1:D1" location="Contents!A1" display="Future Goals" xr:uid="{00000000-0004-0000-12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30"/>
  <sheetViews>
    <sheetView showGridLines="0" zoomScaleNormal="100" workbookViewId="0">
      <selection activeCell="I12" sqref="I12"/>
    </sheetView>
  </sheetViews>
  <sheetFormatPr defaultColWidth="9.109375" defaultRowHeight="20.25" customHeight="1"/>
  <cols>
    <col min="1" max="1" width="2.44140625" style="1" customWidth="1"/>
    <col min="2" max="2" width="7.88671875" style="1" customWidth="1"/>
    <col min="3" max="3" width="13.88671875" style="1" bestFit="1" customWidth="1"/>
    <col min="4" max="4" width="10.33203125" style="1" customWidth="1"/>
    <col min="5" max="5" width="8.44140625" style="1" customWidth="1"/>
    <col min="6" max="6" width="10.44140625" style="1" customWidth="1"/>
    <col min="7" max="7" width="10.109375" style="1" customWidth="1"/>
    <col min="8" max="8" width="9.88671875" style="1" customWidth="1"/>
    <col min="9" max="9" width="10.44140625" style="1" customWidth="1"/>
    <col min="10" max="10" width="16.6640625" style="8" customWidth="1"/>
    <col min="11" max="16384" width="9.109375" style="1"/>
  </cols>
  <sheetData>
    <row r="1" spans="1:10" ht="42.6" customHeight="1">
      <c r="A1" s="68"/>
      <c r="B1" s="682" t="s">
        <v>908</v>
      </c>
      <c r="C1" s="682"/>
      <c r="D1" s="682"/>
      <c r="E1" s="682"/>
      <c r="F1" s="682"/>
      <c r="G1" s="682"/>
      <c r="H1" s="682"/>
      <c r="I1" s="682"/>
    </row>
    <row r="2" spans="1:10" ht="30" customHeight="1">
      <c r="A2" s="68"/>
      <c r="B2" s="253" t="s">
        <v>390</v>
      </c>
      <c r="C2" s="254" t="s">
        <v>457</v>
      </c>
      <c r="D2" s="683" t="s">
        <v>459</v>
      </c>
      <c r="E2" s="683"/>
      <c r="F2" s="255" t="s">
        <v>458</v>
      </c>
      <c r="G2" s="683" t="s">
        <v>459</v>
      </c>
      <c r="H2" s="683"/>
      <c r="I2" s="255" t="s">
        <v>458</v>
      </c>
    </row>
    <row r="3" spans="1:10" ht="24.9" customHeight="1">
      <c r="A3" s="68"/>
      <c r="B3" s="65">
        <v>1</v>
      </c>
      <c r="C3" s="37" t="s">
        <v>72</v>
      </c>
      <c r="D3" s="674" t="s">
        <v>361</v>
      </c>
      <c r="E3" s="674"/>
      <c r="F3" s="82">
        <f>Data!E273</f>
        <v>7.0000000000000007E-2</v>
      </c>
      <c r="G3" s="674" t="s">
        <v>723</v>
      </c>
      <c r="H3" s="674"/>
      <c r="I3" s="181">
        <f>Data!G273</f>
        <v>0.1</v>
      </c>
    </row>
    <row r="4" spans="1:10" ht="24.9" customHeight="1">
      <c r="A4" s="68"/>
      <c r="B4" s="65">
        <f>B3+1</f>
        <v>2</v>
      </c>
      <c r="C4" s="37" t="s">
        <v>359</v>
      </c>
      <c r="D4" s="680">
        <f>Family!D3</f>
        <v>0</v>
      </c>
      <c r="E4" s="681"/>
      <c r="F4" s="181">
        <f>Data!E274</f>
        <v>7.0000000000000007E-2</v>
      </c>
      <c r="G4" s="674">
        <f>Family!E3</f>
        <v>0</v>
      </c>
      <c r="H4" s="674"/>
      <c r="I4" s="181">
        <f>Data!G274</f>
        <v>0</v>
      </c>
    </row>
    <row r="5" spans="1:10" ht="24.9" customHeight="1">
      <c r="A5" s="68"/>
      <c r="B5" s="65">
        <f t="shared" ref="B5:B7" si="0">B4+1</f>
        <v>3</v>
      </c>
      <c r="C5" s="37" t="s">
        <v>13</v>
      </c>
      <c r="D5" s="680">
        <f>Family!D3</f>
        <v>0</v>
      </c>
      <c r="E5" s="681"/>
      <c r="F5" s="263">
        <f>Data!E275</f>
        <v>60</v>
      </c>
      <c r="G5" s="674">
        <f>Family!E3</f>
        <v>0</v>
      </c>
      <c r="H5" s="674"/>
      <c r="I5" s="264" t="str">
        <f>Data!G275</f>
        <v>NA</v>
      </c>
    </row>
    <row r="6" spans="1:10" ht="24.9" customHeight="1">
      <c r="A6" s="68"/>
      <c r="B6" s="65">
        <f t="shared" si="0"/>
        <v>4</v>
      </c>
      <c r="C6" s="37" t="s">
        <v>356</v>
      </c>
      <c r="D6" s="680">
        <f>Family!D3</f>
        <v>0</v>
      </c>
      <c r="E6" s="681"/>
      <c r="F6" s="263">
        <f>Data!E276</f>
        <v>80</v>
      </c>
      <c r="G6" s="674">
        <f>Family!E3</f>
        <v>0</v>
      </c>
      <c r="H6" s="674"/>
      <c r="I6" s="264">
        <f>Data!G276</f>
        <v>80</v>
      </c>
    </row>
    <row r="7" spans="1:10" ht="24.9" customHeight="1">
      <c r="A7" s="68"/>
      <c r="B7" s="65">
        <f t="shared" si="0"/>
        <v>5</v>
      </c>
      <c r="C7" s="99" t="s">
        <v>366</v>
      </c>
      <c r="D7" s="680">
        <f>Family!D3</f>
        <v>0</v>
      </c>
      <c r="E7" s="681"/>
      <c r="F7" s="181">
        <f>Data!E277</f>
        <v>0.3</v>
      </c>
      <c r="G7" s="674" t="s">
        <v>724</v>
      </c>
      <c r="H7" s="674"/>
      <c r="I7" s="181" t="str">
        <f>Data!G277</f>
        <v>NA</v>
      </c>
    </row>
    <row r="8" spans="1:10" ht="24.9" customHeight="1">
      <c r="A8" s="68"/>
      <c r="B8" s="670">
        <f>B7+1</f>
        <v>6</v>
      </c>
      <c r="C8" s="672" t="s">
        <v>360</v>
      </c>
      <c r="D8" s="674" t="s">
        <v>39</v>
      </c>
      <c r="E8" s="674"/>
      <c r="F8" s="181">
        <f>Data!E278</f>
        <v>0.08</v>
      </c>
      <c r="G8" s="674" t="s">
        <v>40</v>
      </c>
      <c r="H8" s="674"/>
      <c r="I8" s="181">
        <f>Data!G278</f>
        <v>0.11</v>
      </c>
    </row>
    <row r="9" spans="1:10" ht="24.9" customHeight="1">
      <c r="A9" s="68"/>
      <c r="B9" s="671"/>
      <c r="C9" s="673"/>
      <c r="D9" s="674" t="s">
        <v>355</v>
      </c>
      <c r="E9" s="674"/>
      <c r="F9" s="181">
        <f>Data!E279</f>
        <v>0.12</v>
      </c>
      <c r="G9" s="674" t="s">
        <v>158</v>
      </c>
      <c r="H9" s="674"/>
      <c r="I9" s="181">
        <f>Data!G279</f>
        <v>0.18</v>
      </c>
    </row>
    <row r="10" spans="1:10" ht="24.9" customHeight="1">
      <c r="A10" s="68"/>
      <c r="B10" s="676">
        <f>B8+1</f>
        <v>7</v>
      </c>
      <c r="C10" s="677" t="s">
        <v>725</v>
      </c>
      <c r="D10" s="674" t="s">
        <v>15</v>
      </c>
      <c r="E10" s="674"/>
      <c r="F10" s="181">
        <f>Data!E280</f>
        <v>0.05</v>
      </c>
      <c r="G10" s="674" t="s">
        <v>19</v>
      </c>
      <c r="H10" s="674"/>
      <c r="I10" s="181">
        <f>Data!G280</f>
        <v>7.0000000000000007E-2</v>
      </c>
    </row>
    <row r="11" spans="1:10" ht="24.9" customHeight="1">
      <c r="A11" s="68"/>
      <c r="B11" s="676"/>
      <c r="C11" s="678"/>
      <c r="D11" s="674" t="s">
        <v>16</v>
      </c>
      <c r="E11" s="674"/>
      <c r="F11" s="181">
        <f>Data!E281</f>
        <v>7.0000000000000007E-2</v>
      </c>
      <c r="G11" s="674" t="s">
        <v>17</v>
      </c>
      <c r="H11" s="674"/>
      <c r="I11" s="181">
        <f>Data!G281</f>
        <v>0.11</v>
      </c>
    </row>
    <row r="12" spans="1:10" ht="24.9" customHeight="1">
      <c r="A12" s="68"/>
      <c r="B12" s="676"/>
      <c r="C12" s="679"/>
      <c r="D12" s="674" t="s">
        <v>18</v>
      </c>
      <c r="E12" s="674"/>
      <c r="F12" s="181">
        <f>Data!E282</f>
        <v>0.06</v>
      </c>
      <c r="G12" s="674"/>
      <c r="H12" s="674"/>
      <c r="I12" s="181"/>
    </row>
    <row r="13" spans="1:10" ht="17.399999999999999" customHeight="1">
      <c r="A13" s="68"/>
      <c r="B13" s="72"/>
      <c r="C13" s="505"/>
      <c r="D13" s="506"/>
      <c r="E13" s="506"/>
      <c r="F13" s="507"/>
      <c r="G13" s="506"/>
      <c r="H13" s="506"/>
      <c r="I13" s="507"/>
    </row>
    <row r="14" spans="1:10" s="15" customFormat="1" ht="30" customHeight="1">
      <c r="B14" s="675" t="s">
        <v>726</v>
      </c>
      <c r="C14" s="675"/>
      <c r="D14" s="675"/>
      <c r="E14" s="675"/>
      <c r="F14" s="675"/>
      <c r="G14" s="675"/>
      <c r="H14" s="675"/>
      <c r="I14" s="675"/>
    </row>
    <row r="15" spans="1:10" s="2" customFormat="1" ht="30" customHeight="1">
      <c r="B15" s="256" t="s">
        <v>727</v>
      </c>
      <c r="C15" s="256" t="s">
        <v>6</v>
      </c>
      <c r="D15" s="256" t="s">
        <v>15</v>
      </c>
      <c r="E15" s="256" t="s">
        <v>16</v>
      </c>
      <c r="F15" s="256" t="s">
        <v>18</v>
      </c>
      <c r="G15" s="256" t="s">
        <v>19</v>
      </c>
      <c r="H15" s="257" t="s">
        <v>17</v>
      </c>
      <c r="I15" s="257" t="s">
        <v>14</v>
      </c>
    </row>
    <row r="16" spans="1:10" ht="30" customHeight="1">
      <c r="B16" s="684" t="s">
        <v>618</v>
      </c>
      <c r="C16" s="685"/>
      <c r="D16" s="261">
        <f>F10</f>
        <v>0.05</v>
      </c>
      <c r="E16" s="258">
        <f>F11</f>
        <v>7.0000000000000007E-2</v>
      </c>
      <c r="F16" s="258">
        <f>F12</f>
        <v>0.06</v>
      </c>
      <c r="G16" s="259">
        <f>I10</f>
        <v>7.0000000000000007E-2</v>
      </c>
      <c r="H16" s="258">
        <f>I11</f>
        <v>0.11</v>
      </c>
      <c r="I16" s="258" t="s">
        <v>136</v>
      </c>
      <c r="J16" s="1"/>
    </row>
    <row r="17" spans="2:10" ht="24.9" customHeight="1">
      <c r="B17" s="686" t="s">
        <v>728</v>
      </c>
      <c r="C17" s="690" t="s">
        <v>729</v>
      </c>
      <c r="D17" s="688">
        <v>0.6</v>
      </c>
      <c r="E17" s="688">
        <v>0.4</v>
      </c>
      <c r="F17" s="688">
        <v>0</v>
      </c>
      <c r="G17" s="688">
        <v>0</v>
      </c>
      <c r="H17" s="688">
        <v>0</v>
      </c>
      <c r="I17" s="262">
        <f>SUM(D17:H18)</f>
        <v>1</v>
      </c>
      <c r="J17" s="1"/>
    </row>
    <row r="18" spans="2:10" ht="24.9" customHeight="1">
      <c r="B18" s="687"/>
      <c r="C18" s="691"/>
      <c r="D18" s="689"/>
      <c r="E18" s="689"/>
      <c r="F18" s="689"/>
      <c r="G18" s="689"/>
      <c r="H18" s="689"/>
      <c r="I18" s="260">
        <f>SUMPRODUCT($D$16:$H$16,$D17:$H17)</f>
        <v>5.8000000000000003E-2</v>
      </c>
      <c r="J18" s="1"/>
    </row>
    <row r="19" spans="2:10" ht="24.9" customHeight="1">
      <c r="B19" s="686" t="s">
        <v>593</v>
      </c>
      <c r="C19" s="690" t="s">
        <v>730</v>
      </c>
      <c r="D19" s="690">
        <v>0.2</v>
      </c>
      <c r="E19" s="690">
        <v>0.8</v>
      </c>
      <c r="F19" s="690">
        <v>0</v>
      </c>
      <c r="G19" s="690">
        <v>0</v>
      </c>
      <c r="H19" s="690">
        <v>0</v>
      </c>
      <c r="I19" s="262">
        <f>SUM(D19:H20)</f>
        <v>1</v>
      </c>
      <c r="J19" s="1"/>
    </row>
    <row r="20" spans="2:10" ht="24.9" customHeight="1">
      <c r="B20" s="687"/>
      <c r="C20" s="691"/>
      <c r="D20" s="691"/>
      <c r="E20" s="691"/>
      <c r="F20" s="691"/>
      <c r="G20" s="691"/>
      <c r="H20" s="691"/>
      <c r="I20" s="260">
        <f>SUMPRODUCT($D$16:$H$16,$D19:$H19)</f>
        <v>6.6000000000000003E-2</v>
      </c>
      <c r="J20" s="1"/>
    </row>
    <row r="21" spans="2:10" ht="24.9" customHeight="1">
      <c r="B21" s="686" t="s">
        <v>594</v>
      </c>
      <c r="C21" s="690" t="s">
        <v>731</v>
      </c>
      <c r="D21" s="690">
        <v>0</v>
      </c>
      <c r="E21" s="690">
        <v>0.6</v>
      </c>
      <c r="F21" s="690">
        <v>0</v>
      </c>
      <c r="G21" s="690">
        <v>0</v>
      </c>
      <c r="H21" s="690">
        <v>0.4</v>
      </c>
      <c r="I21" s="262">
        <f>SUM(D21:H22)</f>
        <v>1</v>
      </c>
      <c r="J21" s="1"/>
    </row>
    <row r="22" spans="2:10" ht="24.9" customHeight="1">
      <c r="B22" s="687"/>
      <c r="C22" s="691"/>
      <c r="D22" s="691"/>
      <c r="E22" s="691"/>
      <c r="F22" s="691"/>
      <c r="G22" s="691"/>
      <c r="H22" s="691"/>
      <c r="I22" s="260">
        <f>SUMPRODUCT($D$16:$H$16,$D21:$H21)</f>
        <v>8.6000000000000007E-2</v>
      </c>
      <c r="J22" s="1"/>
    </row>
    <row r="23" spans="2:10" ht="24.9" customHeight="1">
      <c r="B23" s="686" t="s">
        <v>595</v>
      </c>
      <c r="C23" s="690" t="s">
        <v>732</v>
      </c>
      <c r="D23" s="690">
        <v>0</v>
      </c>
      <c r="E23" s="690">
        <v>0.2</v>
      </c>
      <c r="F23" s="690">
        <v>0</v>
      </c>
      <c r="G23" s="690">
        <v>0</v>
      </c>
      <c r="H23" s="690">
        <v>0.8</v>
      </c>
      <c r="I23" s="262">
        <f>SUM(D23:H24)</f>
        <v>1</v>
      </c>
      <c r="J23" s="1"/>
    </row>
    <row r="24" spans="2:10" ht="24.9" customHeight="1">
      <c r="B24" s="687"/>
      <c r="C24" s="691"/>
      <c r="D24" s="691"/>
      <c r="E24" s="691"/>
      <c r="F24" s="691"/>
      <c r="G24" s="691"/>
      <c r="H24" s="691"/>
      <c r="I24" s="260">
        <f>SUMPRODUCT($D$16:$H$16,$D23:$H23)</f>
        <v>0.10200000000000001</v>
      </c>
      <c r="J24" s="1"/>
    </row>
    <row r="25" spans="2:10" ht="24.9" customHeight="1">
      <c r="B25" s="686" t="s">
        <v>733</v>
      </c>
      <c r="C25" s="690" t="s">
        <v>734</v>
      </c>
      <c r="D25" s="690">
        <v>0</v>
      </c>
      <c r="E25" s="690">
        <v>0.1</v>
      </c>
      <c r="F25" s="690">
        <v>0</v>
      </c>
      <c r="G25" s="690">
        <v>0</v>
      </c>
      <c r="H25" s="690">
        <v>0.9</v>
      </c>
      <c r="I25" s="262">
        <f>SUM(D25:H26)</f>
        <v>1</v>
      </c>
      <c r="J25" s="1"/>
    </row>
    <row r="26" spans="2:10" ht="24.9" customHeight="1">
      <c r="B26" s="687"/>
      <c r="C26" s="691"/>
      <c r="D26" s="691"/>
      <c r="E26" s="691"/>
      <c r="F26" s="691"/>
      <c r="G26" s="691"/>
      <c r="H26" s="691"/>
      <c r="I26" s="260">
        <f>SUMPRODUCT($D$16:$H$16,$D25:$H25)</f>
        <v>0.10600000000000001</v>
      </c>
      <c r="J26" s="1"/>
    </row>
    <row r="27" spans="2:10" ht="24.9" customHeight="1">
      <c r="B27" s="686" t="s">
        <v>596</v>
      </c>
      <c r="C27" s="690" t="s">
        <v>321</v>
      </c>
      <c r="D27" s="690">
        <v>0.1</v>
      </c>
      <c r="E27" s="690">
        <v>0.65</v>
      </c>
      <c r="F27" s="690">
        <v>0</v>
      </c>
      <c r="G27" s="690">
        <v>0</v>
      </c>
      <c r="H27" s="690">
        <v>0.25</v>
      </c>
      <c r="I27" s="262">
        <f>SUM(D27:H28)</f>
        <v>1</v>
      </c>
      <c r="J27" s="1"/>
    </row>
    <row r="28" spans="2:10" ht="24.9" customHeight="1">
      <c r="B28" s="692"/>
      <c r="C28" s="691"/>
      <c r="D28" s="691"/>
      <c r="E28" s="691"/>
      <c r="F28" s="691"/>
      <c r="G28" s="691"/>
      <c r="H28" s="691"/>
      <c r="I28" s="260">
        <f>SUMPRODUCT($D$16:$H$16,$D27:$H27)</f>
        <v>7.8E-2</v>
      </c>
    </row>
    <row r="29" spans="2:10" ht="24.9" customHeight="1">
      <c r="B29" s="692"/>
      <c r="C29" s="690" t="s">
        <v>481</v>
      </c>
      <c r="D29" s="690">
        <v>0.1</v>
      </c>
      <c r="E29" s="690">
        <v>0.6</v>
      </c>
      <c r="F29" s="690">
        <v>0</v>
      </c>
      <c r="G29" s="690">
        <v>0</v>
      </c>
      <c r="H29" s="690">
        <v>0.3</v>
      </c>
      <c r="I29" s="262">
        <f>SUM(D29:H30)</f>
        <v>1</v>
      </c>
    </row>
    <row r="30" spans="2:10" ht="24.9" customHeight="1">
      <c r="B30" s="687"/>
      <c r="C30" s="691"/>
      <c r="D30" s="691"/>
      <c r="E30" s="691"/>
      <c r="F30" s="691"/>
      <c r="G30" s="691"/>
      <c r="H30" s="691"/>
      <c r="I30" s="260">
        <f>SUMPRODUCT($D$16:$H$16,$D29:$H29)</f>
        <v>0.08</v>
      </c>
    </row>
  </sheetData>
  <mergeCells count="77">
    <mergeCell ref="G27:G28"/>
    <mergeCell ref="H27:H28"/>
    <mergeCell ref="C29:C30"/>
    <mergeCell ref="D29:D30"/>
    <mergeCell ref="E29:E30"/>
    <mergeCell ref="F29:F30"/>
    <mergeCell ref="G29:G30"/>
    <mergeCell ref="H29:H30"/>
    <mergeCell ref="B27:B30"/>
    <mergeCell ref="C27:C28"/>
    <mergeCell ref="D27:D28"/>
    <mergeCell ref="E27:E28"/>
    <mergeCell ref="F27:F28"/>
    <mergeCell ref="B21:B22"/>
    <mergeCell ref="C21:C22"/>
    <mergeCell ref="B23:B24"/>
    <mergeCell ref="C23:C24"/>
    <mergeCell ref="B25:B26"/>
    <mergeCell ref="C25:C26"/>
    <mergeCell ref="D25:D26"/>
    <mergeCell ref="E25:E26"/>
    <mergeCell ref="F25:F26"/>
    <mergeCell ref="G25:G26"/>
    <mergeCell ref="H25:H26"/>
    <mergeCell ref="D23:D24"/>
    <mergeCell ref="E23:E24"/>
    <mergeCell ref="F23:F24"/>
    <mergeCell ref="G23:G24"/>
    <mergeCell ref="H23:H24"/>
    <mergeCell ref="G19:G20"/>
    <mergeCell ref="H19:H20"/>
    <mergeCell ref="D21:D22"/>
    <mergeCell ref="E21:E22"/>
    <mergeCell ref="F21:F22"/>
    <mergeCell ref="G21:G22"/>
    <mergeCell ref="H21:H22"/>
    <mergeCell ref="B19:B20"/>
    <mergeCell ref="C19:C20"/>
    <mergeCell ref="D19:D20"/>
    <mergeCell ref="E19:E20"/>
    <mergeCell ref="F19:F20"/>
    <mergeCell ref="D4:E4"/>
    <mergeCell ref="G4:H4"/>
    <mergeCell ref="B16:C16"/>
    <mergeCell ref="B17:B18"/>
    <mergeCell ref="D17:D18"/>
    <mergeCell ref="E17:E18"/>
    <mergeCell ref="F17:F18"/>
    <mergeCell ref="G17:G18"/>
    <mergeCell ref="H17:H18"/>
    <mergeCell ref="C17:C18"/>
    <mergeCell ref="D8:E8"/>
    <mergeCell ref="G8:H8"/>
    <mergeCell ref="G11:H11"/>
    <mergeCell ref="D12:E12"/>
    <mergeCell ref="G12:H12"/>
    <mergeCell ref="D7:E7"/>
    <mergeCell ref="B1:I1"/>
    <mergeCell ref="D2:E2"/>
    <mergeCell ref="G2:H2"/>
    <mergeCell ref="D3:E3"/>
    <mergeCell ref="G3:H3"/>
    <mergeCell ref="G7:H7"/>
    <mergeCell ref="G5:H5"/>
    <mergeCell ref="D5:E5"/>
    <mergeCell ref="D6:E6"/>
    <mergeCell ref="G6:H6"/>
    <mergeCell ref="B8:B9"/>
    <mergeCell ref="C8:C9"/>
    <mergeCell ref="D9:E9"/>
    <mergeCell ref="G9:H9"/>
    <mergeCell ref="B14:I14"/>
    <mergeCell ref="B10:B12"/>
    <mergeCell ref="C10:C12"/>
    <mergeCell ref="D10:E10"/>
    <mergeCell ref="G10:H10"/>
    <mergeCell ref="D11:E11"/>
  </mergeCells>
  <conditionalFormatting sqref="D17:H17">
    <cfRule type="expression" dxfId="9" priority="14">
      <formula>D17&lt;&gt;""</formula>
    </cfRule>
  </conditionalFormatting>
  <conditionalFormatting sqref="D19:H19">
    <cfRule type="expression" dxfId="8" priority="11">
      <formula>D19&lt;&gt;""</formula>
    </cfRule>
  </conditionalFormatting>
  <conditionalFormatting sqref="D21:H21">
    <cfRule type="expression" dxfId="7" priority="9">
      <formula>D21&lt;&gt;""</formula>
    </cfRule>
  </conditionalFormatting>
  <conditionalFormatting sqref="D23:H23">
    <cfRule type="expression" dxfId="6" priority="7">
      <formula>D23&lt;&gt;""</formula>
    </cfRule>
  </conditionalFormatting>
  <conditionalFormatting sqref="D25:H25">
    <cfRule type="expression" dxfId="5" priority="5">
      <formula>D25&lt;&gt;""</formula>
    </cfRule>
  </conditionalFormatting>
  <conditionalFormatting sqref="D27:H27">
    <cfRule type="expression" dxfId="4" priority="3">
      <formula>D27&lt;&gt;""</formula>
    </cfRule>
  </conditionalFormatting>
  <conditionalFormatting sqref="D29:H29">
    <cfRule type="expression" dxfId="3" priority="1">
      <formula>D29&lt;&gt;""</formula>
    </cfRule>
  </conditionalFormatting>
  <hyperlinks>
    <hyperlink ref="B1:I1" location="Contents!A1" display="Assumptions &amp; Asset Allocation (AAA Framework)" xr:uid="{00000000-0004-0000-13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4"/>
  <dimension ref="B1:H43"/>
  <sheetViews>
    <sheetView showGridLines="0" zoomScaleNormal="100" workbookViewId="0">
      <selection activeCell="B1" sqref="B1:D1"/>
    </sheetView>
  </sheetViews>
  <sheetFormatPr defaultColWidth="9.109375" defaultRowHeight="20.25" customHeight="1"/>
  <cols>
    <col min="1" max="1" width="3.6640625" style="1" customWidth="1"/>
    <col min="2" max="2" width="8.6640625" style="2" customWidth="1"/>
    <col min="3" max="3" width="42.44140625" style="1" customWidth="1"/>
    <col min="4" max="4" width="19.88671875" style="1" customWidth="1"/>
    <col min="5" max="5" width="3.6640625" style="1" customWidth="1"/>
    <col min="6" max="6" width="10.88671875" style="1" bestFit="1" customWidth="1"/>
    <col min="7" max="16384" width="9.109375" style="1"/>
  </cols>
  <sheetData>
    <row r="1" spans="2:8" ht="39" customHeight="1">
      <c r="B1" s="695" t="s">
        <v>474</v>
      </c>
      <c r="C1" s="695"/>
      <c r="D1" s="695"/>
    </row>
    <row r="2" spans="2:8" s="57" customFormat="1" ht="20.25" customHeight="1">
      <c r="B2" s="696" t="s">
        <v>375</v>
      </c>
      <c r="C2" s="696"/>
      <c r="D2" s="697"/>
    </row>
    <row r="3" spans="2:8" s="57" customFormat="1" ht="20.25" customHeight="1">
      <c r="B3" s="698" t="s">
        <v>548</v>
      </c>
      <c r="C3" s="698"/>
      <c r="D3" s="697"/>
    </row>
    <row r="4" spans="2:8" s="57" customFormat="1" ht="31.2" customHeight="1">
      <c r="B4" s="698"/>
      <c r="C4" s="698"/>
      <c r="D4" s="697"/>
    </row>
    <row r="5" spans="2:8" ht="18" customHeight="1">
      <c r="B5" s="265" t="s">
        <v>551</v>
      </c>
      <c r="C5" s="265" t="s">
        <v>6</v>
      </c>
      <c r="D5" s="265" t="s">
        <v>21</v>
      </c>
    </row>
    <row r="6" spans="2:8" ht="18" customHeight="1">
      <c r="B6" s="699" t="s">
        <v>550</v>
      </c>
      <c r="C6" s="700"/>
      <c r="D6" s="701"/>
    </row>
    <row r="7" spans="2:8" ht="18" customHeight="1">
      <c r="B7" s="69">
        <v>1</v>
      </c>
      <c r="C7" s="36" t="s">
        <v>39</v>
      </c>
      <c r="D7" s="63">
        <f>Networth!D40</f>
        <v>0</v>
      </c>
    </row>
    <row r="8" spans="2:8" ht="18" customHeight="1">
      <c r="B8" s="69">
        <v>2</v>
      </c>
      <c r="C8" s="36" t="s">
        <v>40</v>
      </c>
      <c r="D8" s="63">
        <f>Networth!D41</f>
        <v>0</v>
      </c>
    </row>
    <row r="9" spans="2:8" ht="18" customHeight="1">
      <c r="B9" s="69">
        <v>3</v>
      </c>
      <c r="C9" s="36" t="s">
        <v>158</v>
      </c>
      <c r="D9" s="63">
        <f>Networth!D42</f>
        <v>0</v>
      </c>
    </row>
    <row r="10" spans="2:8" ht="18" customHeight="1">
      <c r="B10" s="69">
        <v>4</v>
      </c>
      <c r="C10" s="36" t="s">
        <v>355</v>
      </c>
      <c r="D10" s="63">
        <f>Networth!D43</f>
        <v>0</v>
      </c>
    </row>
    <row r="11" spans="2:8" ht="18" customHeight="1">
      <c r="B11" s="41" t="s">
        <v>443</v>
      </c>
      <c r="C11" s="155" t="s">
        <v>735</v>
      </c>
      <c r="D11" s="92">
        <f>SUM(D7:D10)</f>
        <v>0</v>
      </c>
    </row>
    <row r="12" spans="2:8" ht="18" customHeight="1">
      <c r="B12" s="694" t="s">
        <v>552</v>
      </c>
      <c r="C12" s="694"/>
      <c r="D12" s="694"/>
    </row>
    <row r="13" spans="2:8" ht="18" customHeight="1">
      <c r="B13" s="69">
        <v>1</v>
      </c>
      <c r="C13" s="62" t="s">
        <v>278</v>
      </c>
      <c r="D13" s="63">
        <f>SUM(Child1!D8:F8)+SUM(Child2!D8:F8)</f>
        <v>0</v>
      </c>
    </row>
    <row r="14" spans="2:8" ht="18" customHeight="1">
      <c r="B14" s="69">
        <v>2</v>
      </c>
      <c r="C14" s="62" t="s">
        <v>253</v>
      </c>
      <c r="D14" s="63">
        <f>Cashflow!E40*13</f>
        <v>0</v>
      </c>
      <c r="F14" s="3"/>
      <c r="G14" s="406"/>
    </row>
    <row r="15" spans="2:8" ht="18" customHeight="1">
      <c r="B15" s="69">
        <v>3</v>
      </c>
      <c r="C15" s="64" t="s">
        <v>94</v>
      </c>
      <c r="D15" s="63">
        <v>0</v>
      </c>
      <c r="F15" s="3"/>
      <c r="H15" s="13"/>
    </row>
    <row r="16" spans="2:8" ht="18" customHeight="1">
      <c r="B16" s="69">
        <v>4</v>
      </c>
      <c r="C16" s="64" t="s">
        <v>549</v>
      </c>
      <c r="D16" s="63">
        <v>0</v>
      </c>
      <c r="F16" s="13"/>
    </row>
    <row r="17" spans="2:4" ht="18" customHeight="1">
      <c r="B17" s="41" t="s">
        <v>444</v>
      </c>
      <c r="C17" s="155" t="s">
        <v>736</v>
      </c>
      <c r="D17" s="92">
        <f>SUM(D13:D16)</f>
        <v>0</v>
      </c>
    </row>
    <row r="18" spans="2:4" ht="18" customHeight="1">
      <c r="B18" s="694" t="s">
        <v>553</v>
      </c>
      <c r="C18" s="694"/>
      <c r="D18" s="694"/>
    </row>
    <row r="19" spans="2:4" ht="18" customHeight="1">
      <c r="B19" s="69">
        <v>1</v>
      </c>
      <c r="C19" s="151" t="s">
        <v>45</v>
      </c>
      <c r="D19" s="63">
        <f>Cashflow!E31+Cashflow!E45</f>
        <v>0</v>
      </c>
    </row>
    <row r="20" spans="2:4" ht="18" customHeight="1">
      <c r="B20" s="69">
        <v>2</v>
      </c>
      <c r="C20" s="62" t="s">
        <v>48</v>
      </c>
      <c r="D20" s="63">
        <f>Cashflow!E38</f>
        <v>0</v>
      </c>
    </row>
    <row r="21" spans="2:4" ht="18" customHeight="1">
      <c r="B21" s="69">
        <v>3</v>
      </c>
      <c r="C21" s="96" t="s">
        <v>95</v>
      </c>
      <c r="D21" s="63">
        <f>SUM(D19:D20)</f>
        <v>0</v>
      </c>
    </row>
    <row r="22" spans="2:4" ht="18" customHeight="1">
      <c r="B22" s="69">
        <v>4</v>
      </c>
      <c r="C22" s="96" t="s">
        <v>560</v>
      </c>
      <c r="D22" s="152">
        <v>0</v>
      </c>
    </row>
    <row r="23" spans="2:4" ht="18" customHeight="1">
      <c r="B23" s="41">
        <v>5</v>
      </c>
      <c r="C23" s="97" t="s">
        <v>166</v>
      </c>
      <c r="D23" s="92">
        <f>D21*(1-D22)</f>
        <v>0</v>
      </c>
    </row>
    <row r="24" spans="2:4" ht="18" customHeight="1">
      <c r="B24" s="69">
        <v>6</v>
      </c>
      <c r="C24" s="96" t="s">
        <v>168</v>
      </c>
      <c r="D24" s="63">
        <f>Assumptions!I6-Family!E5</f>
        <v>80</v>
      </c>
    </row>
    <row r="25" spans="2:4" ht="18" customHeight="1">
      <c r="B25" s="69">
        <v>7</v>
      </c>
      <c r="C25" s="96" t="s">
        <v>167</v>
      </c>
      <c r="D25" s="153">
        <f>Inflation</f>
        <v>7.0000000000000007E-2</v>
      </c>
    </row>
    <row r="26" spans="2:4" ht="18" customHeight="1">
      <c r="B26" s="69">
        <v>8</v>
      </c>
      <c r="C26" s="96" t="s">
        <v>169</v>
      </c>
      <c r="D26" s="153">
        <v>0</v>
      </c>
    </row>
    <row r="27" spans="2:4" ht="18" customHeight="1">
      <c r="B27" s="69">
        <v>9</v>
      </c>
      <c r="C27" s="96" t="s">
        <v>561</v>
      </c>
      <c r="D27" s="153">
        <f>Assumptions!I30</f>
        <v>0.08</v>
      </c>
    </row>
    <row r="28" spans="2:4" ht="18" customHeight="1">
      <c r="B28" s="69">
        <v>10</v>
      </c>
      <c r="C28" s="96" t="s">
        <v>325</v>
      </c>
      <c r="D28" s="153">
        <f>D27*(1-D26)</f>
        <v>0.08</v>
      </c>
    </row>
    <row r="29" spans="2:4" ht="18" customHeight="1">
      <c r="B29" s="69">
        <v>11</v>
      </c>
      <c r="C29" s="94" t="s">
        <v>328</v>
      </c>
      <c r="D29" s="153">
        <f>(1+D28)/(1+D25)-1</f>
        <v>9.3457943925234765E-3</v>
      </c>
    </row>
    <row r="30" spans="2:4" ht="18" customHeight="1">
      <c r="B30" s="41" t="s">
        <v>445</v>
      </c>
      <c r="C30" s="97" t="s">
        <v>737</v>
      </c>
      <c r="D30" s="280">
        <f>PV(D29,D24,-D23,,1)</f>
        <v>0</v>
      </c>
    </row>
    <row r="31" spans="2:4" ht="18" customHeight="1">
      <c r="B31" s="266" t="s">
        <v>554</v>
      </c>
      <c r="C31" s="267" t="s">
        <v>738</v>
      </c>
      <c r="D31" s="268">
        <f>D11+D17+D30</f>
        <v>0</v>
      </c>
    </row>
    <row r="32" spans="2:4" ht="18" customHeight="1">
      <c r="B32" s="694" t="s">
        <v>556</v>
      </c>
      <c r="C32" s="694"/>
      <c r="D32" s="694"/>
    </row>
    <row r="33" spans="2:4" ht="18" customHeight="1">
      <c r="B33" s="69">
        <v>1</v>
      </c>
      <c r="C33" s="96" t="s">
        <v>562</v>
      </c>
      <c r="D33" s="63">
        <f>Policies!I6</f>
        <v>0</v>
      </c>
    </row>
    <row r="34" spans="2:4" ht="18" customHeight="1">
      <c r="B34" s="69">
        <v>2</v>
      </c>
      <c r="C34" s="94" t="s">
        <v>555</v>
      </c>
      <c r="D34" s="63">
        <f>Networth!D37-Networth!D35-Policies!J6</f>
        <v>0</v>
      </c>
    </row>
    <row r="35" spans="2:4" ht="18" customHeight="1">
      <c r="B35" s="69">
        <v>3</v>
      </c>
      <c r="C35" s="94" t="s">
        <v>96</v>
      </c>
      <c r="D35" s="63">
        <f>IFERROR(PV(Assumptions!I4,Assumptions!I5-Family!E5,-Data!F152),0)</f>
        <v>0</v>
      </c>
    </row>
    <row r="36" spans="2:4" ht="18" customHeight="1">
      <c r="B36" s="269"/>
      <c r="C36" s="270" t="s">
        <v>558</v>
      </c>
      <c r="D36" s="271">
        <f>SUM(D33:D35)</f>
        <v>0</v>
      </c>
    </row>
    <row r="37" spans="2:4" ht="18" customHeight="1">
      <c r="B37" s="272"/>
      <c r="C37" s="273" t="s">
        <v>557</v>
      </c>
      <c r="D37" s="274">
        <f>D31-D36</f>
        <v>0</v>
      </c>
    </row>
    <row r="38" spans="2:4" ht="18" customHeight="1">
      <c r="B38" s="98"/>
      <c r="C38" s="277" t="s">
        <v>559</v>
      </c>
      <c r="D38" s="92"/>
    </row>
    <row r="39" spans="2:4" ht="20.25" customHeight="1">
      <c r="B39" s="275"/>
      <c r="C39" s="275"/>
      <c r="D39" s="276"/>
    </row>
    <row r="40" spans="2:4" s="57" customFormat="1" ht="20.25" customHeight="1">
      <c r="B40" s="278" t="s">
        <v>739</v>
      </c>
      <c r="C40" s="279"/>
      <c r="D40" s="279"/>
    </row>
    <row r="41" spans="2:4" s="57" customFormat="1" ht="20.100000000000001" customHeight="1">
      <c r="B41" s="693"/>
      <c r="C41" s="693"/>
      <c r="D41" s="693"/>
    </row>
    <row r="42" spans="2:4" s="57" customFormat="1" ht="20.100000000000001" customHeight="1">
      <c r="B42" s="693"/>
      <c r="C42" s="693"/>
      <c r="D42" s="693"/>
    </row>
    <row r="43" spans="2:4" ht="20.100000000000001" customHeight="1">
      <c r="B43" s="693"/>
      <c r="C43" s="693"/>
      <c r="D43" s="693"/>
    </row>
  </sheetData>
  <mergeCells count="9">
    <mergeCell ref="B41:D43"/>
    <mergeCell ref="B18:D18"/>
    <mergeCell ref="B32:D32"/>
    <mergeCell ref="B1:D1"/>
    <mergeCell ref="B2:C2"/>
    <mergeCell ref="D2:D4"/>
    <mergeCell ref="B3:C4"/>
    <mergeCell ref="B6:D6"/>
    <mergeCell ref="B12:D12"/>
  </mergeCells>
  <hyperlinks>
    <hyperlink ref="B1:D1" location="Contents!A1" display="Life Insurance Needs" xr:uid="{00000000-0004-0000-14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I18"/>
  <sheetViews>
    <sheetView showGridLines="0" zoomScaleNormal="100" workbookViewId="0">
      <selection activeCell="B17" sqref="B17:F18"/>
    </sheetView>
  </sheetViews>
  <sheetFormatPr defaultColWidth="9.109375" defaultRowHeight="27.75" customHeight="1"/>
  <cols>
    <col min="1" max="1" width="3.6640625" style="1" customWidth="1"/>
    <col min="2" max="2" width="10.88671875" style="2" customWidth="1"/>
    <col min="3" max="3" width="23.6640625" style="2" customWidth="1"/>
    <col min="4" max="4" width="11.88671875" style="5" customWidth="1"/>
    <col min="5" max="5" width="14.88671875" style="1" customWidth="1"/>
    <col min="6" max="6" width="18.109375" style="1" customWidth="1"/>
    <col min="7" max="7" width="3.6640625" style="1" customWidth="1"/>
    <col min="8" max="16384" width="9.109375" style="1"/>
  </cols>
  <sheetData>
    <row r="1" spans="2:9" ht="63" customHeight="1">
      <c r="B1" s="702" t="s">
        <v>802</v>
      </c>
      <c r="C1" s="702"/>
      <c r="D1" s="702"/>
      <c r="E1" s="702"/>
      <c r="F1" s="702"/>
    </row>
    <row r="2" spans="2:9" s="57" customFormat="1" ht="20.25" customHeight="1">
      <c r="B2" s="696" t="s">
        <v>375</v>
      </c>
      <c r="C2" s="696"/>
      <c r="F2" s="703"/>
    </row>
    <row r="3" spans="2:9" s="57" customFormat="1" ht="20.25" customHeight="1">
      <c r="B3" s="704" t="s">
        <v>803</v>
      </c>
      <c r="C3" s="704"/>
      <c r="D3" s="704"/>
      <c r="E3" s="704"/>
      <c r="F3" s="703"/>
    </row>
    <row r="4" spans="2:9" s="57" customFormat="1" ht="20.25" customHeight="1">
      <c r="B4" s="704"/>
      <c r="C4" s="704"/>
      <c r="D4" s="704"/>
      <c r="E4" s="704"/>
      <c r="F4" s="703"/>
    </row>
    <row r="5" spans="2:9" s="57" customFormat="1" ht="19.5" customHeight="1">
      <c r="B5" s="704"/>
      <c r="C5" s="704"/>
      <c r="D5" s="704"/>
      <c r="E5" s="704"/>
      <c r="F5" s="703"/>
    </row>
    <row r="6" spans="2:9" s="57" customFormat="1" ht="18.600000000000001" customHeight="1">
      <c r="B6" s="412"/>
      <c r="C6" s="411"/>
      <c r="D6" s="411"/>
    </row>
    <row r="7" spans="2:9" ht="32.25" customHeight="1">
      <c r="B7" s="413" t="s">
        <v>120</v>
      </c>
      <c r="C7" s="413" t="s">
        <v>161</v>
      </c>
      <c r="D7" s="413" t="s">
        <v>804</v>
      </c>
      <c r="E7" s="413" t="s">
        <v>286</v>
      </c>
      <c r="F7" s="413" t="s">
        <v>287</v>
      </c>
    </row>
    <row r="8" spans="2:9" ht="27.75" customHeight="1">
      <c r="B8" s="410">
        <v>1</v>
      </c>
      <c r="C8" s="414" t="s">
        <v>51</v>
      </c>
      <c r="D8" s="410"/>
      <c r="E8" s="410"/>
      <c r="F8" s="416"/>
    </row>
    <row r="9" spans="2:9" ht="27.75" customHeight="1">
      <c r="B9" s="410">
        <v>2</v>
      </c>
      <c r="C9" s="414" t="s">
        <v>225</v>
      </c>
      <c r="D9" s="410"/>
      <c r="E9" s="415"/>
      <c r="F9" s="416"/>
      <c r="I9"/>
    </row>
    <row r="10" spans="2:9" ht="27.75" customHeight="1">
      <c r="B10" s="410">
        <v>3</v>
      </c>
      <c r="C10" s="414" t="s">
        <v>226</v>
      </c>
      <c r="D10" s="410"/>
      <c r="E10" s="410"/>
      <c r="F10" s="416"/>
    </row>
    <row r="11" spans="2:9" ht="27.75" customHeight="1">
      <c r="B11" s="410">
        <v>4</v>
      </c>
      <c r="C11" s="414" t="s">
        <v>227</v>
      </c>
      <c r="D11" s="410"/>
      <c r="E11" s="410"/>
      <c r="F11" s="416"/>
    </row>
    <row r="12" spans="2:9" ht="27.75" customHeight="1">
      <c r="B12" s="410">
        <v>5</v>
      </c>
      <c r="C12" s="414" t="s">
        <v>52</v>
      </c>
      <c r="D12" s="410"/>
      <c r="E12" s="410"/>
      <c r="F12" s="416"/>
    </row>
    <row r="13" spans="2:9" ht="27.75" customHeight="1">
      <c r="B13" s="410">
        <v>6</v>
      </c>
      <c r="C13" s="414" t="s">
        <v>805</v>
      </c>
      <c r="D13" s="410"/>
      <c r="E13" s="410"/>
      <c r="F13" s="416"/>
    </row>
    <row r="14" spans="2:9" ht="27.75" customHeight="1">
      <c r="B14" s="410"/>
      <c r="C14" s="409" t="s">
        <v>229</v>
      </c>
      <c r="D14" s="410"/>
      <c r="E14" s="410"/>
      <c r="F14" s="409">
        <f>SUM(F8:F13)</f>
        <v>0</v>
      </c>
    </row>
    <row r="15" spans="2:9" ht="27.75" customHeight="1">
      <c r="B15" s="408"/>
      <c r="C15" s="407"/>
      <c r="D15" s="408"/>
      <c r="E15" s="408"/>
      <c r="F15" s="407"/>
    </row>
    <row r="16" spans="2:9" s="57" customFormat="1" ht="20.25" customHeight="1">
      <c r="B16" s="278" t="s">
        <v>739</v>
      </c>
      <c r="C16" s="298"/>
      <c r="D16" s="299"/>
      <c r="E16" s="299"/>
      <c r="F16" s="299"/>
    </row>
    <row r="17" spans="2:6" ht="27.75" customHeight="1">
      <c r="B17" s="705"/>
      <c r="C17" s="705"/>
      <c r="D17" s="705"/>
      <c r="E17" s="705"/>
      <c r="F17" s="705"/>
    </row>
    <row r="18" spans="2:6" ht="27.75" customHeight="1">
      <c r="B18" s="705"/>
      <c r="C18" s="705"/>
      <c r="D18" s="705"/>
      <c r="E18" s="705"/>
      <c r="F18" s="705"/>
    </row>
  </sheetData>
  <mergeCells count="5">
    <mergeCell ref="B1:F1"/>
    <mergeCell ref="F2:F5"/>
    <mergeCell ref="B3:E5"/>
    <mergeCell ref="B17:F18"/>
    <mergeCell ref="B2:C2"/>
  </mergeCells>
  <hyperlinks>
    <hyperlink ref="B1:F1" location="Contents!A1" display="Complete Insurance Portfolio" xr:uid="{00000000-0004-0000-15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B1:D34"/>
  <sheetViews>
    <sheetView showGridLines="0" zoomScaleNormal="100" workbookViewId="0">
      <selection activeCell="D9" sqref="D9"/>
    </sheetView>
  </sheetViews>
  <sheetFormatPr defaultColWidth="9.109375" defaultRowHeight="20.25" customHeight="1"/>
  <cols>
    <col min="1" max="1" width="7.44140625" style="1" customWidth="1"/>
    <col min="2" max="2" width="7.44140625" style="1" bestFit="1" customWidth="1"/>
    <col min="3" max="3" width="46.44140625" style="1" customWidth="1"/>
    <col min="4" max="4" width="15.88671875" style="1" customWidth="1"/>
    <col min="5" max="5" width="7.44140625" style="1" customWidth="1"/>
    <col min="6" max="16384" width="9.109375" style="1"/>
  </cols>
  <sheetData>
    <row r="1" spans="2:4" ht="39.9" customHeight="1">
      <c r="B1" s="709" t="s">
        <v>893</v>
      </c>
      <c r="C1" s="709"/>
      <c r="D1" s="709"/>
    </row>
    <row r="2" spans="2:4" s="57" customFormat="1" ht="20.25" customHeight="1">
      <c r="B2" s="696" t="s">
        <v>375</v>
      </c>
      <c r="C2" s="696"/>
      <c r="D2" s="697"/>
    </row>
    <row r="3" spans="2:4" s="57" customFormat="1" ht="20.25" customHeight="1">
      <c r="B3" s="710" t="s">
        <v>740</v>
      </c>
      <c r="C3" s="710"/>
      <c r="D3" s="697"/>
    </row>
    <row r="4" spans="2:4" s="57" customFormat="1" ht="20.25" customHeight="1">
      <c r="B4" s="710"/>
      <c r="C4" s="710"/>
      <c r="D4" s="697"/>
    </row>
    <row r="5" spans="2:4" s="57" customFormat="1" ht="20.25" customHeight="1">
      <c r="B5" s="711"/>
      <c r="C5" s="711"/>
      <c r="D5" s="697"/>
    </row>
    <row r="6" spans="2:4" ht="20.25" customHeight="1">
      <c r="B6" s="281" t="s">
        <v>373</v>
      </c>
      <c r="C6" s="282" t="s">
        <v>6</v>
      </c>
      <c r="D6" s="282" t="s">
        <v>21</v>
      </c>
    </row>
    <row r="7" spans="2:4" ht="20.25" customHeight="1">
      <c r="B7" s="712" t="s">
        <v>107</v>
      </c>
      <c r="C7" s="713"/>
      <c r="D7" s="714"/>
    </row>
    <row r="8" spans="2:4" ht="20.25" customHeight="1">
      <c r="B8" s="225">
        <v>1</v>
      </c>
      <c r="C8" s="62" t="str">
        <f>Cashflow!B24</f>
        <v>Household Expenses</v>
      </c>
      <c r="D8" s="63">
        <f>Cashflow!D31</f>
        <v>0</v>
      </c>
    </row>
    <row r="9" spans="2:4" ht="20.25" customHeight="1">
      <c r="B9" s="225">
        <v>2</v>
      </c>
      <c r="C9" s="62" t="str">
        <f>Cashflow!B32</f>
        <v>Lifestyle Expenses</v>
      </c>
      <c r="D9" s="63">
        <f>Cashflow!D38</f>
        <v>0</v>
      </c>
    </row>
    <row r="10" spans="2:4" ht="20.25" customHeight="1">
      <c r="B10" s="225">
        <v>3</v>
      </c>
      <c r="C10" s="62" t="str">
        <f>Cashflow!B39</f>
        <v>Dependent Expenses</v>
      </c>
      <c r="D10" s="63">
        <f>Cashflow!D42</f>
        <v>0</v>
      </c>
    </row>
    <row r="11" spans="2:4" ht="20.25" customHeight="1">
      <c r="B11" s="225">
        <v>4</v>
      </c>
      <c r="C11" s="62" t="str">
        <f>Cashflow!B43</f>
        <v>Insurance Premiums</v>
      </c>
      <c r="D11" s="63">
        <f>Cashflow!D46</f>
        <v>0</v>
      </c>
    </row>
    <row r="12" spans="2:4" ht="20.25" customHeight="1">
      <c r="B12" s="225">
        <v>5</v>
      </c>
      <c r="C12" s="62" t="str">
        <f>Cashflow!B47</f>
        <v>Loan Servicing</v>
      </c>
      <c r="D12" s="63">
        <f>Cashflow!D51</f>
        <v>0</v>
      </c>
    </row>
    <row r="13" spans="2:4" ht="20.25" customHeight="1">
      <c r="B13" s="226"/>
      <c r="C13" s="91" t="s">
        <v>70</v>
      </c>
      <c r="D13" s="92">
        <f>SUM(D8:D12)</f>
        <v>0</v>
      </c>
    </row>
    <row r="14" spans="2:4" ht="20.25" customHeight="1">
      <c r="B14" s="712" t="s">
        <v>741</v>
      </c>
      <c r="C14" s="713"/>
      <c r="D14" s="713"/>
    </row>
    <row r="15" spans="2:4" ht="20.25" customHeight="1">
      <c r="B15" s="283">
        <v>1</v>
      </c>
      <c r="C15" s="284" t="s">
        <v>742</v>
      </c>
      <c r="D15" s="92">
        <v>3</v>
      </c>
    </row>
    <row r="16" spans="2:4" ht="20.25" customHeight="1">
      <c r="B16" s="283">
        <v>2</v>
      </c>
      <c r="C16" s="285" t="s">
        <v>743</v>
      </c>
      <c r="D16" s="63">
        <f>D13*D15</f>
        <v>0</v>
      </c>
    </row>
    <row r="17" spans="2:4" ht="20.25" customHeight="1">
      <c r="B17" s="286"/>
      <c r="C17" s="287" t="s">
        <v>744</v>
      </c>
      <c r="D17" s="92">
        <f>ROUND(D16,-4)</f>
        <v>0</v>
      </c>
    </row>
    <row r="18" spans="2:4" ht="20.25" customHeight="1">
      <c r="B18" s="712" t="s">
        <v>745</v>
      </c>
      <c r="C18" s="713"/>
      <c r="D18" s="713"/>
    </row>
    <row r="19" spans="2:4" ht="20.25" customHeight="1">
      <c r="B19" s="225">
        <v>1</v>
      </c>
      <c r="C19" s="94" t="s">
        <v>746</v>
      </c>
      <c r="D19" s="95">
        <v>6</v>
      </c>
    </row>
    <row r="20" spans="2:4" ht="20.25" customHeight="1">
      <c r="B20" s="225">
        <v>2</v>
      </c>
      <c r="C20" s="96" t="s">
        <v>748</v>
      </c>
      <c r="D20" s="63">
        <f>D13*D19</f>
        <v>0</v>
      </c>
    </row>
    <row r="21" spans="2:4" ht="20.25" customHeight="1">
      <c r="B21" s="225">
        <v>3</v>
      </c>
      <c r="C21" s="287" t="s">
        <v>747</v>
      </c>
      <c r="D21" s="92">
        <f>ROUND(D20,-4)</f>
        <v>0</v>
      </c>
    </row>
    <row r="22" spans="2:4" ht="20.25" customHeight="1">
      <c r="B22" s="712" t="s">
        <v>749</v>
      </c>
      <c r="C22" s="713"/>
      <c r="D22" s="713"/>
    </row>
    <row r="23" spans="2:4" ht="20.25" customHeight="1">
      <c r="B23" s="283">
        <v>1</v>
      </c>
      <c r="C23" s="210"/>
      <c r="D23" s="63"/>
    </row>
    <row r="24" spans="2:4" ht="20.25" customHeight="1">
      <c r="B24" s="283">
        <v>2</v>
      </c>
      <c r="C24" s="210"/>
      <c r="D24" s="63"/>
    </row>
    <row r="25" spans="2:4" ht="20.25" customHeight="1">
      <c r="B25" s="288"/>
      <c r="C25" s="287" t="s">
        <v>750</v>
      </c>
      <c r="D25" s="289">
        <f>SUM(D23:D24)</f>
        <v>0</v>
      </c>
    </row>
    <row r="26" spans="2:4" ht="20.25" customHeight="1">
      <c r="B26" s="707" t="s">
        <v>109</v>
      </c>
      <c r="C26" s="708"/>
      <c r="D26" s="708"/>
    </row>
    <row r="27" spans="2:4" ht="20.25" customHeight="1">
      <c r="B27" s="225">
        <v>1</v>
      </c>
      <c r="C27" s="94" t="s">
        <v>110</v>
      </c>
      <c r="D27" s="63">
        <f>D17+D21-D25</f>
        <v>0</v>
      </c>
    </row>
    <row r="28" spans="2:4" ht="20.25" customHeight="1">
      <c r="B28" s="225">
        <v>2</v>
      </c>
      <c r="C28" s="94" t="s">
        <v>111</v>
      </c>
      <c r="D28" s="63">
        <v>18</v>
      </c>
    </row>
    <row r="29" spans="2:4" ht="20.25" customHeight="1">
      <c r="B29" s="290"/>
      <c r="C29" s="291" t="s">
        <v>112</v>
      </c>
      <c r="D29" s="292">
        <f>D27/D28</f>
        <v>0</v>
      </c>
    </row>
    <row r="30" spans="2:4" ht="20.25" customHeight="1">
      <c r="B30" s="2"/>
    </row>
    <row r="31" spans="2:4" ht="20.25" customHeight="1">
      <c r="B31" s="278" t="s">
        <v>739</v>
      </c>
      <c r="C31" s="279"/>
      <c r="D31" s="279"/>
    </row>
    <row r="32" spans="2:4" ht="20.25" customHeight="1">
      <c r="B32" s="706"/>
      <c r="C32" s="706"/>
      <c r="D32" s="706"/>
    </row>
    <row r="33" spans="2:4" ht="20.25" customHeight="1">
      <c r="B33" s="706"/>
      <c r="C33" s="706"/>
      <c r="D33" s="706"/>
    </row>
    <row r="34" spans="2:4" ht="20.25" customHeight="1">
      <c r="B34" s="706"/>
      <c r="C34" s="706"/>
      <c r="D34" s="706"/>
    </row>
  </sheetData>
  <mergeCells count="10">
    <mergeCell ref="B32:D34"/>
    <mergeCell ref="B26:D26"/>
    <mergeCell ref="B1:D1"/>
    <mergeCell ref="B2:C2"/>
    <mergeCell ref="D2:D5"/>
    <mergeCell ref="B3:C5"/>
    <mergeCell ref="B7:D7"/>
    <mergeCell ref="B18:D18"/>
    <mergeCell ref="B14:D14"/>
    <mergeCell ref="B22:D22"/>
  </mergeCells>
  <hyperlinks>
    <hyperlink ref="B1:D1" location="Contents!A1" display="Contingency Fund" xr:uid="{00000000-0004-0000-16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I39"/>
  <sheetViews>
    <sheetView showGridLines="0" zoomScaleNormal="100" workbookViewId="0">
      <selection activeCell="E1" sqref="E1:F1"/>
    </sheetView>
  </sheetViews>
  <sheetFormatPr defaultColWidth="9.109375" defaultRowHeight="20.25" customHeight="1"/>
  <cols>
    <col min="1" max="1" width="3.109375" style="1" customWidth="1"/>
    <col min="2" max="2" width="8.109375" style="1" customWidth="1"/>
    <col min="3" max="3" width="37.44140625" style="1" customWidth="1"/>
    <col min="4" max="6" width="12" style="1" customWidth="1"/>
    <col min="7" max="7" width="15.33203125" style="1" customWidth="1"/>
    <col min="8" max="8" width="11.44140625" style="1" bestFit="1" customWidth="1"/>
    <col min="9" max="9" width="11.33203125" style="1" bestFit="1" customWidth="1"/>
    <col min="10" max="16384" width="9.109375" style="1"/>
  </cols>
  <sheetData>
    <row r="1" spans="2:8" ht="39" customHeight="1">
      <c r="B1" s="709" t="str">
        <f>CONCATENATE(Family!F3,"'s Future")</f>
        <v>0's Future</v>
      </c>
      <c r="C1" s="709"/>
      <c r="D1" s="709"/>
      <c r="E1" s="715"/>
      <c r="F1" s="715"/>
    </row>
    <row r="2" spans="2:8" s="57" customFormat="1" ht="20.25" customHeight="1">
      <c r="B2" s="696" t="s">
        <v>751</v>
      </c>
      <c r="C2" s="696"/>
      <c r="D2" s="697"/>
      <c r="E2" s="697"/>
      <c r="F2" s="697"/>
    </row>
    <row r="3" spans="2:8" s="57" customFormat="1" ht="20.25" customHeight="1">
      <c r="B3" s="710" t="s">
        <v>602</v>
      </c>
      <c r="C3" s="710"/>
      <c r="D3" s="697"/>
      <c r="E3" s="697"/>
      <c r="F3" s="697"/>
    </row>
    <row r="4" spans="2:8" s="57" customFormat="1" ht="20.25" customHeight="1">
      <c r="B4" s="710"/>
      <c r="C4" s="710"/>
      <c r="D4" s="697"/>
      <c r="E4" s="697"/>
      <c r="F4" s="697"/>
    </row>
    <row r="5" spans="2:8" s="57" customFormat="1" ht="20.25" customHeight="1">
      <c r="B5" s="710"/>
      <c r="C5" s="710"/>
      <c r="D5" s="697"/>
      <c r="E5" s="697"/>
      <c r="F5" s="697"/>
    </row>
    <row r="6" spans="2:8" ht="18" customHeight="1">
      <c r="B6" s="265" t="s">
        <v>373</v>
      </c>
      <c r="C6" s="293" t="s">
        <v>295</v>
      </c>
      <c r="D6" s="293" t="s">
        <v>307</v>
      </c>
      <c r="E6" s="293" t="s">
        <v>564</v>
      </c>
      <c r="F6" s="293" t="s">
        <v>309</v>
      </c>
    </row>
    <row r="7" spans="2:8" ht="18" customHeight="1">
      <c r="B7" s="717" t="s">
        <v>565</v>
      </c>
      <c r="C7" s="718"/>
      <c r="D7" s="718"/>
      <c r="E7" s="718"/>
      <c r="F7" s="719"/>
    </row>
    <row r="8" spans="2:8" ht="18" customHeight="1">
      <c r="B8" s="41">
        <v>1</v>
      </c>
      <c r="C8" s="37" t="s">
        <v>106</v>
      </c>
      <c r="D8" s="41">
        <f>Data!D66</f>
        <v>0</v>
      </c>
      <c r="E8" s="41">
        <f>Data!E66</f>
        <v>0</v>
      </c>
      <c r="F8" s="41">
        <f>Data!F66</f>
        <v>0</v>
      </c>
    </row>
    <row r="9" spans="2:8" ht="18" customHeight="1">
      <c r="B9" s="69">
        <v>2</v>
      </c>
      <c r="C9" s="36" t="s">
        <v>62</v>
      </c>
      <c r="D9" s="70">
        <f>Data!D65</f>
        <v>0</v>
      </c>
      <c r="E9" s="70">
        <f>Data!E65</f>
        <v>0</v>
      </c>
      <c r="F9" s="70">
        <f>Data!F65</f>
        <v>0</v>
      </c>
    </row>
    <row r="10" spans="2:8" ht="18" customHeight="1">
      <c r="B10" s="69">
        <v>3</v>
      </c>
      <c r="C10" s="36" t="s">
        <v>12</v>
      </c>
      <c r="D10" s="70">
        <f>Family!$F$5</f>
        <v>0</v>
      </c>
      <c r="E10" s="70">
        <f>Family!$F$5</f>
        <v>0</v>
      </c>
      <c r="F10" s="70">
        <f>Family!$F$5</f>
        <v>0</v>
      </c>
    </row>
    <row r="11" spans="2:8" ht="18" customHeight="1">
      <c r="B11" s="69">
        <v>4</v>
      </c>
      <c r="C11" s="36" t="s">
        <v>65</v>
      </c>
      <c r="D11" s="70">
        <f>D9-D10</f>
        <v>0</v>
      </c>
      <c r="E11" s="70">
        <f t="shared" ref="E11:F11" si="0">E9-E10</f>
        <v>0</v>
      </c>
      <c r="F11" s="70">
        <f t="shared" si="0"/>
        <v>0</v>
      </c>
    </row>
    <row r="12" spans="2:8" ht="18" customHeight="1">
      <c r="B12" s="69">
        <v>5</v>
      </c>
      <c r="C12" s="521" t="s">
        <v>915</v>
      </c>
      <c r="D12" s="70">
        <f>YEAR(PlanDate)</f>
        <v>1900</v>
      </c>
      <c r="E12" s="70">
        <f>YEAR(PlanDate)</f>
        <v>1900</v>
      </c>
      <c r="F12" s="70">
        <f>YEAR(PlanDate)</f>
        <v>1900</v>
      </c>
    </row>
    <row r="13" spans="2:8" ht="18" customHeight="1">
      <c r="B13" s="69">
        <v>6</v>
      </c>
      <c r="C13" s="521" t="s">
        <v>916</v>
      </c>
      <c r="D13" s="70">
        <f>D12+D11</f>
        <v>1900</v>
      </c>
      <c r="E13" s="70">
        <f>E12+E11</f>
        <v>1900</v>
      </c>
      <c r="F13" s="70">
        <f>F12+F11</f>
        <v>1900</v>
      </c>
    </row>
    <row r="14" spans="2:8" ht="18" customHeight="1">
      <c r="B14" s="69">
        <v>7</v>
      </c>
      <c r="C14" s="36" t="s">
        <v>66</v>
      </c>
      <c r="D14" s="71">
        <f>Assumptions!$I$3</f>
        <v>0.1</v>
      </c>
      <c r="E14" s="71">
        <f>Assumptions!$I$3</f>
        <v>0.1</v>
      </c>
      <c r="F14" s="71">
        <f>Inflation</f>
        <v>7.0000000000000007E-2</v>
      </c>
    </row>
    <row r="15" spans="2:8" ht="18" customHeight="1">
      <c r="B15" s="41">
        <v>8</v>
      </c>
      <c r="C15" s="37" t="s">
        <v>105</v>
      </c>
      <c r="D15" s="41">
        <f>FV(D14,D11,,-D8)</f>
        <v>0</v>
      </c>
      <c r="E15" s="41">
        <f>FV(E14,E11,,-E8)</f>
        <v>0</v>
      </c>
      <c r="F15" s="41">
        <f>FV(F14,F11,,-F8)</f>
        <v>0</v>
      </c>
      <c r="H15" s="294"/>
    </row>
    <row r="16" spans="2:8" ht="18" customHeight="1">
      <c r="B16" s="717" t="s">
        <v>68</v>
      </c>
      <c r="C16" s="718"/>
      <c r="D16" s="718"/>
      <c r="E16" s="718"/>
      <c r="F16" s="719"/>
    </row>
    <row r="17" spans="2:9" ht="18" customHeight="1">
      <c r="B17" s="69">
        <v>1</v>
      </c>
      <c r="C17" s="36"/>
      <c r="D17" s="69"/>
      <c r="E17" s="69"/>
      <c r="F17" s="69"/>
    </row>
    <row r="18" spans="2:9" ht="18" customHeight="1">
      <c r="B18" s="69">
        <v>2</v>
      </c>
      <c r="C18" s="36"/>
      <c r="D18" s="69"/>
      <c r="E18" s="69"/>
      <c r="F18" s="69"/>
    </row>
    <row r="19" spans="2:9" ht="18" customHeight="1">
      <c r="B19" s="69">
        <v>3</v>
      </c>
      <c r="C19" s="42"/>
      <c r="D19" s="69"/>
      <c r="E19" s="69"/>
      <c r="F19" s="69"/>
    </row>
    <row r="20" spans="2:9" ht="18" customHeight="1">
      <c r="B20" s="69">
        <v>4</v>
      </c>
      <c r="C20" s="42"/>
      <c r="D20" s="69"/>
      <c r="E20" s="69"/>
      <c r="F20" s="69"/>
    </row>
    <row r="21" spans="2:9" ht="18" customHeight="1">
      <c r="B21" s="69">
        <v>5</v>
      </c>
      <c r="C21" s="42"/>
      <c r="D21" s="69"/>
      <c r="E21" s="69"/>
      <c r="F21" s="69"/>
    </row>
    <row r="22" spans="2:9" ht="18" customHeight="1">
      <c r="B22" s="41">
        <v>6</v>
      </c>
      <c r="C22" s="37" t="s">
        <v>67</v>
      </c>
      <c r="D22" s="41">
        <f>SUM(D17:D20)</f>
        <v>0</v>
      </c>
      <c r="E22" s="41">
        <f>SUM(E17:E20)</f>
        <v>0</v>
      </c>
      <c r="F22" s="41">
        <f>SUM(F17:F20)</f>
        <v>0</v>
      </c>
    </row>
    <row r="23" spans="2:9" s="4" customFormat="1" ht="18" customHeight="1">
      <c r="B23" s="69">
        <v>7</v>
      </c>
      <c r="C23" s="36" t="s">
        <v>567</v>
      </c>
      <c r="D23" s="157" t="e">
        <f>D22/D15</f>
        <v>#DIV/0!</v>
      </c>
      <c r="E23" s="157" t="e">
        <f>E22/E15</f>
        <v>#DIV/0!</v>
      </c>
      <c r="F23" s="157" t="e">
        <f>F22/F15</f>
        <v>#DIV/0!</v>
      </c>
    </row>
    <row r="24" spans="2:9" ht="18" customHeight="1">
      <c r="B24" s="717" t="s">
        <v>77</v>
      </c>
      <c r="C24" s="718"/>
      <c r="D24" s="718"/>
      <c r="E24" s="718"/>
      <c r="F24" s="719"/>
    </row>
    <row r="25" spans="2:9" ht="18" customHeight="1">
      <c r="B25" s="69">
        <v>1</v>
      </c>
      <c r="C25" s="36" t="s">
        <v>752</v>
      </c>
      <c r="D25" s="69">
        <f>D15-D22</f>
        <v>0</v>
      </c>
      <c r="E25" s="69">
        <f>E15-E22</f>
        <v>0</v>
      </c>
      <c r="F25" s="69">
        <f>F15-F22</f>
        <v>0</v>
      </c>
    </row>
    <row r="26" spans="2:9" ht="18" customHeight="1">
      <c r="B26" s="69">
        <v>2</v>
      </c>
      <c r="C26" s="522" t="s">
        <v>917</v>
      </c>
      <c r="D26" s="69"/>
      <c r="E26" s="69"/>
      <c r="F26" s="69"/>
    </row>
    <row r="27" spans="2:9" ht="18" customHeight="1">
      <c r="B27" s="69">
        <v>3</v>
      </c>
      <c r="C27" s="36" t="s">
        <v>79</v>
      </c>
      <c r="D27" s="71">
        <f>IF(D$11&lt;=1,Assumptions!$I$18,IF(D$11&lt;=3,Assumptions!$I$20,IF(D$11&lt;=6,Assumptions!$I$22,IF(D$11&lt;=10,Assumptions!$I$24,Assumptions!$I$26))))</f>
        <v>5.8000000000000003E-2</v>
      </c>
      <c r="E27" s="71">
        <f>IF(E$11&lt;=1,Assumptions!$I$18,IF(E$11&lt;=3,Assumptions!$I$20,IF(E$11&lt;=6,Assumptions!$I$22,IF(E$11&lt;=10,Assumptions!$I$24,Assumptions!$I$26))))</f>
        <v>5.8000000000000003E-2</v>
      </c>
      <c r="F27" s="71">
        <f>IF(F$11&lt;=1,Assumptions!$I$18,IF(F$11&lt;=3,Assumptions!$I$20,IF(F$11&lt;=6,Assumptions!$I$22,IF(F$11&lt;=10,Assumptions!$I$24,Assumptions!$I$26))))</f>
        <v>5.8000000000000003E-2</v>
      </c>
    </row>
    <row r="28" spans="2:9" ht="18" customHeight="1">
      <c r="B28" s="69">
        <v>4</v>
      </c>
      <c r="C28" s="36" t="s">
        <v>80</v>
      </c>
      <c r="D28" s="69">
        <f>PV(D27,D11,,-D25)</f>
        <v>0</v>
      </c>
      <c r="E28" s="69">
        <f t="shared" ref="E28:F28" si="1">PV(E27,E11,,-E25)</f>
        <v>0</v>
      </c>
      <c r="F28" s="69">
        <f t="shared" si="1"/>
        <v>0</v>
      </c>
      <c r="G28" s="294"/>
      <c r="H28" s="294"/>
      <c r="I28" s="294"/>
    </row>
    <row r="29" spans="2:9" ht="18" customHeight="1">
      <c r="B29" s="295">
        <v>5</v>
      </c>
      <c r="C29" s="295" t="s">
        <v>371</v>
      </c>
      <c r="D29" s="296" t="e">
        <f>-PMT(NOMINAL(D27,12)/12,(D11-D26)*12,,D25,1)</f>
        <v>#NUM!</v>
      </c>
      <c r="E29" s="296" t="e">
        <f>-PMT(NOMINAL(E27,12)/12,(E11-E26)*12,,E25,1)</f>
        <v>#NUM!</v>
      </c>
      <c r="F29" s="296" t="e">
        <f>-PMT(NOMINAL(F27,12)/12,(F11-F26)*12,,F25,1)</f>
        <v>#NUM!</v>
      </c>
    </row>
    <row r="30" spans="2:9" ht="18" customHeight="1">
      <c r="B30" s="69">
        <v>6</v>
      </c>
      <c r="C30" s="36" t="s">
        <v>753</v>
      </c>
      <c r="D30" s="297">
        <v>0</v>
      </c>
      <c r="E30" s="297">
        <v>0</v>
      </c>
      <c r="F30" s="297">
        <v>0</v>
      </c>
    </row>
    <row r="31" spans="2:9" ht="18" customHeight="1">
      <c r="B31" s="69">
        <v>7</v>
      </c>
      <c r="C31" s="96" t="s">
        <v>754</v>
      </c>
      <c r="D31" s="69" t="e">
        <f>-PMT(NOMINAL(D27,12)/12,12,,(D25*(D27-D30))/((1+D27)^(D11-D26)-(1+D30)^(D11-D26)),1)</f>
        <v>#DIV/0!</v>
      </c>
      <c r="E31" s="69" t="e">
        <f>-PMT(NOMINAL(E27,12)/12,12,,(E25*(E27-E30))/((1+E27)^(E11-E26)-(1+E30)^(E11-E26)),1)</f>
        <v>#DIV/0!</v>
      </c>
      <c r="F31" s="69" t="e">
        <f>-PMT(NOMINAL(F27,12)/12,12,,(F25*(F27-F30))/((1+F27)^(F11-F26)-(1+F30)^(F11-F26)),1)</f>
        <v>#DIV/0!</v>
      </c>
    </row>
    <row r="32" spans="2:9" ht="20.25" customHeight="1">
      <c r="B32" s="2"/>
      <c r="C32" s="8"/>
      <c r="D32" s="192"/>
      <c r="E32" s="192"/>
      <c r="F32" s="191"/>
    </row>
    <row r="33" spans="2:7" s="57" customFormat="1" ht="20.25" customHeight="1">
      <c r="B33" s="278" t="s">
        <v>739</v>
      </c>
      <c r="C33" s="298"/>
      <c r="D33" s="299"/>
      <c r="E33" s="299"/>
      <c r="F33" s="299"/>
    </row>
    <row r="34" spans="2:7" ht="25.5" customHeight="1">
      <c r="B34" s="716"/>
      <c r="C34" s="716"/>
      <c r="D34" s="716"/>
      <c r="E34" s="716"/>
      <c r="F34" s="716"/>
    </row>
    <row r="35" spans="2:7" ht="25.5" customHeight="1">
      <c r="B35" s="716"/>
      <c r="C35" s="716"/>
      <c r="D35" s="716"/>
      <c r="E35" s="716"/>
      <c r="F35" s="716"/>
    </row>
    <row r="36" spans="2:7" ht="20.25" customHeight="1">
      <c r="B36" s="716"/>
      <c r="C36" s="716"/>
      <c r="D36" s="716"/>
      <c r="E36" s="716"/>
      <c r="F36" s="716"/>
    </row>
    <row r="37" spans="2:7" ht="19.5" customHeight="1">
      <c r="B37" s="716"/>
      <c r="C37" s="716"/>
      <c r="D37" s="716"/>
      <c r="E37" s="716"/>
      <c r="F37" s="716"/>
    </row>
    <row r="38" spans="2:7" ht="20.25" customHeight="1">
      <c r="B38" s="716"/>
      <c r="C38" s="716"/>
      <c r="D38" s="716"/>
      <c r="E38" s="716"/>
      <c r="F38" s="716"/>
      <c r="G38" s="300"/>
    </row>
    <row r="39" spans="2:7" ht="20.25" customHeight="1">
      <c r="B39" s="143"/>
    </row>
  </sheetData>
  <mergeCells count="9">
    <mergeCell ref="B1:D1"/>
    <mergeCell ref="E1:F1"/>
    <mergeCell ref="B34:F38"/>
    <mergeCell ref="B2:C2"/>
    <mergeCell ref="B3:C5"/>
    <mergeCell ref="D2:F5"/>
    <mergeCell ref="B7:F7"/>
    <mergeCell ref="B16:F16"/>
    <mergeCell ref="B24:F24"/>
  </mergeCells>
  <hyperlinks>
    <hyperlink ref="B1:D1" location="Contents!A1" display="Contents!A1" xr:uid="{00000000-0004-0000-17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F35"/>
  <sheetViews>
    <sheetView showGridLines="0" zoomScaleNormal="100" workbookViewId="0">
      <selection activeCell="B3" sqref="B3:C5"/>
    </sheetView>
  </sheetViews>
  <sheetFormatPr defaultColWidth="9.109375" defaultRowHeight="20.25" customHeight="1"/>
  <cols>
    <col min="1" max="1" width="2.6640625" style="1" customWidth="1"/>
    <col min="2" max="2" width="7.109375" style="1" customWidth="1"/>
    <col min="3" max="3" width="38" style="1" customWidth="1"/>
    <col min="4" max="6" width="12" style="1" customWidth="1"/>
    <col min="7" max="16384" width="9.109375" style="1"/>
  </cols>
  <sheetData>
    <row r="1" spans="2:6" ht="39" customHeight="1">
      <c r="B1" s="709" t="str">
        <f>CONCATENATE(Family!G3,"'s Future")</f>
        <v>0's Future</v>
      </c>
      <c r="C1" s="709"/>
      <c r="D1" s="709"/>
      <c r="E1" s="720"/>
      <c r="F1" s="720"/>
    </row>
    <row r="2" spans="2:6" s="57" customFormat="1" ht="20.25" customHeight="1">
      <c r="B2" s="696" t="s">
        <v>375</v>
      </c>
      <c r="C2" s="696"/>
      <c r="D2" s="697"/>
      <c r="E2" s="697"/>
      <c r="F2" s="697"/>
    </row>
    <row r="3" spans="2:6" s="57" customFormat="1" ht="20.25" customHeight="1">
      <c r="B3" s="710" t="s">
        <v>617</v>
      </c>
      <c r="C3" s="710"/>
      <c r="D3" s="697"/>
      <c r="E3" s="697"/>
      <c r="F3" s="697"/>
    </row>
    <row r="4" spans="2:6" s="57" customFormat="1" ht="20.25" customHeight="1">
      <c r="B4" s="710"/>
      <c r="C4" s="710"/>
      <c r="D4" s="697"/>
      <c r="E4" s="697"/>
      <c r="F4" s="697"/>
    </row>
    <row r="5" spans="2:6" s="57" customFormat="1" ht="20.25" customHeight="1">
      <c r="B5" s="710"/>
      <c r="C5" s="710"/>
      <c r="D5" s="697"/>
      <c r="E5" s="697"/>
      <c r="F5" s="697"/>
    </row>
    <row r="6" spans="2:6" ht="18" customHeight="1">
      <c r="B6" s="265" t="s">
        <v>373</v>
      </c>
      <c r="C6" s="293" t="s">
        <v>295</v>
      </c>
      <c r="D6" s="293" t="s">
        <v>307</v>
      </c>
      <c r="E6" s="293" t="s">
        <v>564</v>
      </c>
      <c r="F6" s="293" t="s">
        <v>309</v>
      </c>
    </row>
    <row r="7" spans="2:6" ht="18" customHeight="1">
      <c r="B7" s="717" t="s">
        <v>566</v>
      </c>
      <c r="C7" s="718"/>
      <c r="D7" s="718"/>
      <c r="E7" s="718"/>
      <c r="F7" s="719"/>
    </row>
    <row r="8" spans="2:6" ht="18" customHeight="1">
      <c r="B8" s="41">
        <v>1</v>
      </c>
      <c r="C8" s="37" t="s">
        <v>106</v>
      </c>
      <c r="D8" s="41">
        <f>Data!D73</f>
        <v>0</v>
      </c>
      <c r="E8" s="41">
        <f>Data!E73</f>
        <v>0</v>
      </c>
      <c r="F8" s="41">
        <f>Data!F73</f>
        <v>0</v>
      </c>
    </row>
    <row r="9" spans="2:6" ht="18" customHeight="1">
      <c r="B9" s="69">
        <v>2</v>
      </c>
      <c r="C9" s="36" t="s">
        <v>62</v>
      </c>
      <c r="D9" s="70">
        <f>Data!D72</f>
        <v>0</v>
      </c>
      <c r="E9" s="70">
        <f>Data!E72</f>
        <v>0</v>
      </c>
      <c r="F9" s="70">
        <f>Data!F72</f>
        <v>0</v>
      </c>
    </row>
    <row r="10" spans="2:6" ht="18" customHeight="1">
      <c r="B10" s="69">
        <v>3</v>
      </c>
      <c r="C10" s="36" t="s">
        <v>12</v>
      </c>
      <c r="D10" s="70">
        <f>Family!$G$5</f>
        <v>0</v>
      </c>
      <c r="E10" s="70">
        <f>Family!$G$5</f>
        <v>0</v>
      </c>
      <c r="F10" s="70">
        <f>Family!$G$5</f>
        <v>0</v>
      </c>
    </row>
    <row r="11" spans="2:6" ht="18" customHeight="1">
      <c r="B11" s="69">
        <v>4</v>
      </c>
      <c r="C11" s="36" t="s">
        <v>65</v>
      </c>
      <c r="D11" s="69">
        <f>D9-D10</f>
        <v>0</v>
      </c>
      <c r="E11" s="69">
        <f t="shared" ref="E11:F11" si="0">E9-E10</f>
        <v>0</v>
      </c>
      <c r="F11" s="69">
        <f t="shared" si="0"/>
        <v>0</v>
      </c>
    </row>
    <row r="12" spans="2:6" ht="18" customHeight="1">
      <c r="B12" s="69">
        <v>5</v>
      </c>
      <c r="C12" s="523" t="s">
        <v>915</v>
      </c>
      <c r="D12" s="69">
        <f>YEAR(PlanDate)</f>
        <v>1900</v>
      </c>
      <c r="E12" s="69">
        <f>YEAR(PlanDate)</f>
        <v>1900</v>
      </c>
      <c r="F12" s="69">
        <f>YEAR(PlanDate)</f>
        <v>1900</v>
      </c>
    </row>
    <row r="13" spans="2:6" ht="18" customHeight="1">
      <c r="B13" s="69">
        <v>6</v>
      </c>
      <c r="C13" s="523" t="s">
        <v>916</v>
      </c>
      <c r="D13" s="69">
        <f>D12+D11</f>
        <v>1900</v>
      </c>
      <c r="E13" s="69">
        <f>E12+E11</f>
        <v>1900</v>
      </c>
      <c r="F13" s="69">
        <f>F12+F11</f>
        <v>1900</v>
      </c>
    </row>
    <row r="14" spans="2:6" ht="18" customHeight="1">
      <c r="B14" s="69">
        <v>7</v>
      </c>
      <c r="C14" s="36" t="s">
        <v>66</v>
      </c>
      <c r="D14" s="71">
        <f>Assumptions!$I$3</f>
        <v>0.1</v>
      </c>
      <c r="E14" s="71">
        <f>Assumptions!$I$3</f>
        <v>0.1</v>
      </c>
      <c r="F14" s="71">
        <f>Inflation</f>
        <v>7.0000000000000007E-2</v>
      </c>
    </row>
    <row r="15" spans="2:6" ht="18" customHeight="1">
      <c r="B15" s="41">
        <v>8</v>
      </c>
      <c r="C15" s="37" t="s">
        <v>105</v>
      </c>
      <c r="D15" s="41">
        <f>FV(D14,D11,,-D8)</f>
        <v>0</v>
      </c>
      <c r="E15" s="41">
        <f t="shared" ref="E15:F15" si="1">FV(E14,E11,,-E8)</f>
        <v>0</v>
      </c>
      <c r="F15" s="41">
        <f t="shared" si="1"/>
        <v>0</v>
      </c>
    </row>
    <row r="16" spans="2:6" ht="18" customHeight="1">
      <c r="B16" s="717" t="s">
        <v>68</v>
      </c>
      <c r="C16" s="718"/>
      <c r="D16" s="718"/>
      <c r="E16" s="718"/>
      <c r="F16" s="719"/>
    </row>
    <row r="17" spans="2:6" ht="18" customHeight="1">
      <c r="B17" s="69">
        <v>1</v>
      </c>
      <c r="C17" s="36"/>
      <c r="D17" s="69"/>
      <c r="E17" s="69"/>
      <c r="F17" s="69"/>
    </row>
    <row r="18" spans="2:6" ht="18" customHeight="1">
      <c r="B18" s="69">
        <v>2</v>
      </c>
      <c r="C18" s="42"/>
      <c r="D18" s="69"/>
      <c r="E18" s="69"/>
      <c r="F18" s="69"/>
    </row>
    <row r="19" spans="2:6" ht="18" customHeight="1">
      <c r="B19" s="69">
        <v>3</v>
      </c>
      <c r="C19" s="42"/>
      <c r="D19" s="69"/>
      <c r="E19" s="69"/>
      <c r="F19" s="69"/>
    </row>
    <row r="20" spans="2:6" ht="18" customHeight="1">
      <c r="B20" s="41">
        <v>4</v>
      </c>
      <c r="C20" s="37" t="s">
        <v>67</v>
      </c>
      <c r="D20" s="41">
        <f>SUM(D17:D19)</f>
        <v>0</v>
      </c>
      <c r="E20" s="41">
        <f>SUM(E17:E19)</f>
        <v>0</v>
      </c>
      <c r="F20" s="41">
        <f>SUM(F17:F19)</f>
        <v>0</v>
      </c>
    </row>
    <row r="21" spans="2:6" s="4" customFormat="1" ht="18" customHeight="1">
      <c r="B21" s="69">
        <v>5</v>
      </c>
      <c r="C21" s="36" t="s">
        <v>567</v>
      </c>
      <c r="D21" s="157" t="e">
        <f>D20/D15</f>
        <v>#DIV/0!</v>
      </c>
      <c r="E21" s="157" t="e">
        <f>E20/E15</f>
        <v>#DIV/0!</v>
      </c>
      <c r="F21" s="157" t="e">
        <f>F20/F15</f>
        <v>#DIV/0!</v>
      </c>
    </row>
    <row r="22" spans="2:6" ht="18" customHeight="1">
      <c r="B22" s="717" t="s">
        <v>77</v>
      </c>
      <c r="C22" s="718"/>
      <c r="D22" s="718"/>
      <c r="E22" s="718"/>
      <c r="F22" s="719"/>
    </row>
    <row r="23" spans="2:6" ht="18" customHeight="1">
      <c r="B23" s="69">
        <v>1</v>
      </c>
      <c r="C23" s="36" t="s">
        <v>752</v>
      </c>
      <c r="D23" s="69">
        <f>D15-D20</f>
        <v>0</v>
      </c>
      <c r="E23" s="69">
        <f>E15-E20</f>
        <v>0</v>
      </c>
      <c r="F23" s="69">
        <f>F15-F20</f>
        <v>0</v>
      </c>
    </row>
    <row r="24" spans="2:6" ht="18" customHeight="1">
      <c r="B24" s="69">
        <v>2</v>
      </c>
      <c r="C24" s="522" t="s">
        <v>917</v>
      </c>
      <c r="D24" s="69"/>
      <c r="E24" s="69"/>
      <c r="F24" s="69"/>
    </row>
    <row r="25" spans="2:6" ht="18" customHeight="1">
      <c r="B25" s="69">
        <v>3</v>
      </c>
      <c r="C25" s="36" t="s">
        <v>79</v>
      </c>
      <c r="D25" s="71">
        <f>IF(D$11&lt;=1,Assumptions!$I$18,IF(D$11&lt;=3,Assumptions!$I$20,IF(D$11&lt;=6,Assumptions!$I$22,IF(D$11&lt;=10,Assumptions!$I$24,Assumptions!$I$26))))</f>
        <v>5.8000000000000003E-2</v>
      </c>
      <c r="E25" s="71">
        <f>IF(E$11&lt;=1,Assumptions!$I$18,IF(E$11&lt;=3,Assumptions!$I$20,IF(E$11&lt;=6,Assumptions!$I$22,IF(E$11&lt;=10,Assumptions!$I$24,Assumptions!$I$26))))</f>
        <v>5.8000000000000003E-2</v>
      </c>
      <c r="F25" s="71">
        <f>IF(F$11&lt;=1,Assumptions!$I$18,IF(F$11&lt;=3,Assumptions!$I$20,IF(F$11&lt;=6,Assumptions!$I$22,IF(F$11&lt;=10,Assumptions!$I$24,Assumptions!$I$26))))</f>
        <v>5.8000000000000003E-2</v>
      </c>
    </row>
    <row r="26" spans="2:6" ht="18" customHeight="1">
      <c r="B26" s="69">
        <v>4</v>
      </c>
      <c r="C26" s="36" t="s">
        <v>568</v>
      </c>
      <c r="D26" s="69">
        <f>PV(D25,D11,,-D23)</f>
        <v>0</v>
      </c>
      <c r="E26" s="69">
        <f>PV(E25,E11,,-E23)</f>
        <v>0</v>
      </c>
      <c r="F26" s="69">
        <f>PV(F25,F11,,-F23)</f>
        <v>0</v>
      </c>
    </row>
    <row r="27" spans="2:6" ht="18" customHeight="1">
      <c r="B27" s="295">
        <v>5</v>
      </c>
      <c r="C27" s="295" t="s">
        <v>371</v>
      </c>
      <c r="D27" s="296" t="e">
        <f>-PMT(NOMINAL(D25,12)/12,(D11-D24)*12,,D23,1)</f>
        <v>#NUM!</v>
      </c>
      <c r="E27" s="296" t="e">
        <f>-PMT(NOMINAL(E25,12)/12,(E11-E24)*12,,E23,1)</f>
        <v>#NUM!</v>
      </c>
      <c r="F27" s="296" t="e">
        <f>-PMT(NOMINAL(F25,12)/12,(F11-F24)*12,,F23,1)</f>
        <v>#NUM!</v>
      </c>
    </row>
    <row r="28" spans="2:6" ht="18" customHeight="1">
      <c r="B28" s="69">
        <v>6</v>
      </c>
      <c r="C28" s="36" t="s">
        <v>753</v>
      </c>
      <c r="D28" s="301">
        <v>0</v>
      </c>
      <c r="E28" s="301">
        <v>0</v>
      </c>
      <c r="F28" s="301">
        <v>0</v>
      </c>
    </row>
    <row r="29" spans="2:6" ht="18" customHeight="1">
      <c r="B29" s="69">
        <v>7</v>
      </c>
      <c r="C29" s="96" t="s">
        <v>754</v>
      </c>
      <c r="D29" s="69" t="e">
        <f>-PMT(NOMINAL(D25,12)/12,12,,(D23*(D25-D28))/((1+D25)^(D11-D24)-(1+D28)^(D11-D24)),1)</f>
        <v>#DIV/0!</v>
      </c>
      <c r="E29" s="69" t="e">
        <f>-PMT(NOMINAL(E25,12)/12,12,,(E23*(E25-E28))/((1+E25)^(E11-E24)-(1+E28)^(E11-E24)),1)</f>
        <v>#DIV/0!</v>
      </c>
      <c r="F29" s="69" t="e">
        <f>-PMT(NOMINAL(F25,12)/12,12,,(F23*(F25-F28))/((1+F25)^(F11-F24)-(1+F28)^(F11-F24)),1)</f>
        <v>#DIV/0!</v>
      </c>
    </row>
    <row r="30" spans="2:6" ht="20.25" customHeight="1">
      <c r="B30" s="2"/>
      <c r="C30" s="8"/>
    </row>
    <row r="31" spans="2:6" s="57" customFormat="1" ht="20.25" customHeight="1">
      <c r="B31" s="278" t="s">
        <v>739</v>
      </c>
      <c r="C31" s="298"/>
      <c r="D31" s="299"/>
      <c r="E31" s="299"/>
      <c r="F31" s="299"/>
    </row>
    <row r="32" spans="2:6" ht="20.25" customHeight="1">
      <c r="B32" s="716"/>
      <c r="C32" s="716"/>
      <c r="D32" s="716"/>
      <c r="E32" s="716"/>
      <c r="F32" s="716"/>
    </row>
    <row r="33" spans="2:6" ht="20.25" customHeight="1">
      <c r="B33" s="716"/>
      <c r="C33" s="716"/>
      <c r="D33" s="716"/>
      <c r="E33" s="716"/>
      <c r="F33" s="716"/>
    </row>
    <row r="34" spans="2:6" ht="20.25" customHeight="1">
      <c r="B34" s="716"/>
      <c r="C34" s="716"/>
      <c r="D34" s="716"/>
      <c r="E34" s="716"/>
      <c r="F34" s="716"/>
    </row>
    <row r="35" spans="2:6" ht="20.25" customHeight="1">
      <c r="B35" s="716"/>
      <c r="C35" s="716"/>
      <c r="D35" s="716"/>
      <c r="E35" s="716"/>
      <c r="F35" s="716"/>
    </row>
  </sheetData>
  <mergeCells count="9">
    <mergeCell ref="B1:D1"/>
    <mergeCell ref="E1:F1"/>
    <mergeCell ref="B32:F35"/>
    <mergeCell ref="B22:F22"/>
    <mergeCell ref="B2:C2"/>
    <mergeCell ref="B3:C5"/>
    <mergeCell ref="D2:F5"/>
    <mergeCell ref="B7:F7"/>
    <mergeCell ref="B16:F16"/>
  </mergeCells>
  <hyperlinks>
    <hyperlink ref="B1:D1" location="Contents!A1" display="Contents!A1" xr:uid="{00000000-0004-0000-18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dimension ref="A1:K83"/>
  <sheetViews>
    <sheetView showGridLines="0" zoomScaleNormal="100" workbookViewId="0">
      <selection activeCell="B16" sqref="B16"/>
    </sheetView>
  </sheetViews>
  <sheetFormatPr defaultColWidth="9.109375" defaultRowHeight="20.25" customHeight="1"/>
  <cols>
    <col min="1" max="1" width="3.6640625" style="1" customWidth="1"/>
    <col min="2" max="2" width="9.33203125" style="1" customWidth="1"/>
    <col min="3" max="3" width="46.109375" style="1" customWidth="1"/>
    <col min="4" max="4" width="17.33203125" style="1" customWidth="1"/>
    <col min="5" max="16384" width="9.109375" style="1"/>
  </cols>
  <sheetData>
    <row r="1" spans="1:4" ht="39" customHeight="1">
      <c r="B1" s="709" t="s">
        <v>755</v>
      </c>
      <c r="C1" s="709"/>
      <c r="D1" s="709"/>
    </row>
    <row r="2" spans="1:4" s="59" customFormat="1" ht="20.25" customHeight="1">
      <c r="B2" s="696" t="s">
        <v>375</v>
      </c>
      <c r="C2" s="696"/>
      <c r="D2" s="697"/>
    </row>
    <row r="3" spans="1:4" s="59" customFormat="1" ht="20.25" customHeight="1">
      <c r="B3" s="726" t="s">
        <v>603</v>
      </c>
      <c r="C3" s="726"/>
      <c r="D3" s="697"/>
    </row>
    <row r="4" spans="1:4" s="59" customFormat="1" ht="20.25" customHeight="1">
      <c r="B4" s="726"/>
      <c r="C4" s="726"/>
      <c r="D4" s="697"/>
    </row>
    <row r="5" spans="1:4" s="59" customFormat="1" ht="20.25" customHeight="1">
      <c r="B5" s="726"/>
      <c r="C5" s="726"/>
      <c r="D5" s="697"/>
    </row>
    <row r="6" spans="1:4" s="32" customFormat="1" ht="18" customHeight="1" thickBot="1">
      <c r="B6" s="265" t="s">
        <v>373</v>
      </c>
      <c r="C6" s="265" t="s">
        <v>6</v>
      </c>
      <c r="D6" s="265" t="s">
        <v>21</v>
      </c>
    </row>
    <row r="7" spans="1:4" s="32" customFormat="1" ht="18" customHeight="1">
      <c r="A7" s="218"/>
      <c r="B7" s="722" t="s">
        <v>166</v>
      </c>
      <c r="C7" s="723"/>
      <c r="D7" s="724"/>
    </row>
    <row r="8" spans="1:4" s="32" customFormat="1" ht="18" customHeight="1">
      <c r="A8" s="215"/>
      <c r="B8" s="69">
        <v>1</v>
      </c>
      <c r="C8" s="62" t="s">
        <v>45</v>
      </c>
      <c r="D8" s="63">
        <f>Cashflow!D31</f>
        <v>0</v>
      </c>
    </row>
    <row r="9" spans="1:4" s="32" customFormat="1" ht="18" customHeight="1">
      <c r="A9" s="215"/>
      <c r="B9" s="69">
        <v>2</v>
      </c>
      <c r="C9" s="62" t="s">
        <v>48</v>
      </c>
      <c r="D9" s="63">
        <f>Cashflow!D38</f>
        <v>0</v>
      </c>
    </row>
    <row r="10" spans="1:4" s="32" customFormat="1" ht="14.4">
      <c r="A10" s="215"/>
      <c r="B10" s="69">
        <v>3</v>
      </c>
      <c r="C10" s="524" t="s">
        <v>918</v>
      </c>
      <c r="D10" s="63">
        <v>0</v>
      </c>
    </row>
    <row r="11" spans="1:4" s="32" customFormat="1" ht="14.4">
      <c r="A11" s="215"/>
      <c r="B11" s="69">
        <v>4</v>
      </c>
      <c r="C11" s="525" t="s">
        <v>919</v>
      </c>
      <c r="D11" s="63">
        <v>0</v>
      </c>
    </row>
    <row r="12" spans="1:4" s="32" customFormat="1" ht="18" customHeight="1">
      <c r="A12" s="215"/>
      <c r="B12" s="36"/>
      <c r="C12" s="62" t="s">
        <v>70</v>
      </c>
      <c r="D12" s="63">
        <f>SUM(D8:D11)</f>
        <v>0</v>
      </c>
    </row>
    <row r="13" spans="1:4" s="166" customFormat="1" ht="18" customHeight="1">
      <c r="A13" s="219"/>
      <c r="B13" s="37"/>
      <c r="C13" s="91" t="s">
        <v>71</v>
      </c>
      <c r="D13" s="92">
        <f>D12*12</f>
        <v>0</v>
      </c>
    </row>
    <row r="14" spans="1:4" s="32" customFormat="1" ht="18" customHeight="1">
      <c r="A14" s="215"/>
      <c r="B14" s="722" t="s">
        <v>756</v>
      </c>
      <c r="C14" s="723"/>
      <c r="D14" s="724"/>
    </row>
    <row r="15" spans="1:4" s="32" customFormat="1" ht="18" customHeight="1">
      <c r="A15" s="215"/>
      <c r="B15" s="69">
        <v>1</v>
      </c>
      <c r="C15" s="94" t="s">
        <v>12</v>
      </c>
      <c r="D15" s="302">
        <f>Age</f>
        <v>0</v>
      </c>
    </row>
    <row r="16" spans="1:4" s="32" customFormat="1" ht="18" customHeight="1">
      <c r="A16" s="215"/>
      <c r="B16" s="69">
        <f>B15+1</f>
        <v>2</v>
      </c>
      <c r="C16" s="94" t="s">
        <v>13</v>
      </c>
      <c r="D16" s="302">
        <f>Data!F90</f>
        <v>0</v>
      </c>
    </row>
    <row r="17" spans="1:4" s="32" customFormat="1" ht="18" customHeight="1">
      <c r="A17" s="215"/>
      <c r="B17" s="69">
        <f t="shared" ref="B17:B19" si="0">B16+1</f>
        <v>3</v>
      </c>
      <c r="C17" s="62" t="s">
        <v>73</v>
      </c>
      <c r="D17" s="95">
        <f>D16-D15</f>
        <v>0</v>
      </c>
    </row>
    <row r="18" spans="1:4" s="32" customFormat="1" ht="18" customHeight="1">
      <c r="A18" s="215"/>
      <c r="B18" s="69">
        <f t="shared" si="0"/>
        <v>4</v>
      </c>
      <c r="C18" s="94" t="s">
        <v>72</v>
      </c>
      <c r="D18" s="153">
        <f>Inflation</f>
        <v>7.0000000000000007E-2</v>
      </c>
    </row>
    <row r="19" spans="1:4" s="32" customFormat="1" ht="14.4">
      <c r="A19" s="215"/>
      <c r="B19" s="69">
        <f t="shared" si="0"/>
        <v>5</v>
      </c>
      <c r="C19" s="513" t="s">
        <v>757</v>
      </c>
      <c r="D19" s="304">
        <v>0</v>
      </c>
    </row>
    <row r="20" spans="1:4" s="32" customFormat="1" ht="18" customHeight="1">
      <c r="A20" s="215"/>
      <c r="B20" s="69"/>
      <c r="C20" s="97" t="s">
        <v>758</v>
      </c>
      <c r="D20" s="92">
        <f>FV(D18,D17,,-D13*(1-D19))</f>
        <v>0</v>
      </c>
    </row>
    <row r="21" spans="1:4" s="32" customFormat="1" ht="18" customHeight="1">
      <c r="A21" s="215"/>
      <c r="B21" s="69"/>
      <c r="C21" s="97" t="s">
        <v>759</v>
      </c>
      <c r="D21" s="92">
        <f>D20/12</f>
        <v>0</v>
      </c>
    </row>
    <row r="22" spans="1:4" s="32" customFormat="1" ht="18" customHeight="1">
      <c r="A22" s="215"/>
      <c r="B22" s="722" t="s">
        <v>760</v>
      </c>
      <c r="C22" s="723"/>
      <c r="D22" s="724"/>
    </row>
    <row r="23" spans="1:4" s="32" customFormat="1" ht="18" customHeight="1">
      <c r="A23" s="215"/>
      <c r="B23" s="69">
        <v>1</v>
      </c>
      <c r="C23" s="62" t="s">
        <v>761</v>
      </c>
      <c r="D23" s="126">
        <f>Data!F91</f>
        <v>0</v>
      </c>
    </row>
    <row r="24" spans="1:4" s="32" customFormat="1" ht="18" customHeight="1">
      <c r="A24" s="215"/>
      <c r="B24" s="69">
        <v>2</v>
      </c>
      <c r="C24" s="62" t="s">
        <v>619</v>
      </c>
      <c r="D24" s="95">
        <f>D23-D16</f>
        <v>0</v>
      </c>
    </row>
    <row r="25" spans="1:4" s="32" customFormat="1" ht="18" customHeight="1">
      <c r="A25" s="215"/>
      <c r="B25" s="69">
        <v>3</v>
      </c>
      <c r="C25" s="94" t="s">
        <v>74</v>
      </c>
      <c r="D25" s="153">
        <f>Inflation</f>
        <v>7.0000000000000007E-2</v>
      </c>
    </row>
    <row r="26" spans="1:4" s="32" customFormat="1" ht="18" customHeight="1">
      <c r="A26" s="215"/>
      <c r="B26" s="69">
        <v>4</v>
      </c>
      <c r="C26" s="96" t="s">
        <v>169</v>
      </c>
      <c r="D26" s="153">
        <v>0</v>
      </c>
    </row>
    <row r="27" spans="1:4" s="32" customFormat="1" ht="18" customHeight="1">
      <c r="A27" s="215"/>
      <c r="B27" s="69">
        <v>5</v>
      </c>
      <c r="C27" s="94" t="s">
        <v>322</v>
      </c>
      <c r="D27" s="153">
        <f>Assumptions!I28</f>
        <v>7.8E-2</v>
      </c>
    </row>
    <row r="28" spans="1:4" s="32" customFormat="1" ht="18" customHeight="1">
      <c r="A28" s="215"/>
      <c r="B28" s="69">
        <v>6</v>
      </c>
      <c r="C28" s="94" t="s">
        <v>325</v>
      </c>
      <c r="D28" s="153">
        <f>D27*(1-D26)</f>
        <v>7.8E-2</v>
      </c>
    </row>
    <row r="29" spans="1:4" s="32" customFormat="1" ht="18" customHeight="1">
      <c r="A29" s="215"/>
      <c r="B29" s="69">
        <v>7</v>
      </c>
      <c r="C29" s="94" t="s">
        <v>762</v>
      </c>
      <c r="D29" s="153">
        <f>(1+D28)/(1+D25)-1</f>
        <v>7.4766355140187812E-3</v>
      </c>
    </row>
    <row r="30" spans="1:4" s="32" customFormat="1" ht="18" customHeight="1">
      <c r="A30" s="215"/>
      <c r="B30" s="37"/>
      <c r="C30" s="98" t="s">
        <v>128</v>
      </c>
      <c r="D30" s="154">
        <f>PV(D29,D24,-D20,,1)</f>
        <v>0</v>
      </c>
    </row>
    <row r="31" spans="1:4" s="32" customFormat="1" ht="18" customHeight="1">
      <c r="A31" s="215"/>
      <c r="B31" s="722" t="s">
        <v>763</v>
      </c>
      <c r="C31" s="723"/>
      <c r="D31" s="724"/>
    </row>
    <row r="32" spans="1:4" s="32" customFormat="1" ht="18" customHeight="1">
      <c r="A32" s="215"/>
      <c r="B32" s="69">
        <v>1</v>
      </c>
      <c r="C32" s="94"/>
      <c r="D32" s="63"/>
    </row>
    <row r="33" spans="1:11" s="32" customFormat="1" ht="18" customHeight="1">
      <c r="A33" s="215"/>
      <c r="B33" s="69">
        <f>B32+1</f>
        <v>2</v>
      </c>
      <c r="C33" s="94"/>
      <c r="D33" s="63"/>
    </row>
    <row r="34" spans="1:11" s="32" customFormat="1" ht="18" customHeight="1">
      <c r="A34" s="215"/>
      <c r="B34" s="69">
        <f t="shared" ref="B34" si="1">B33+1</f>
        <v>3</v>
      </c>
      <c r="C34" s="94"/>
      <c r="D34" s="63"/>
    </row>
    <row r="35" spans="1:11" s="32" customFormat="1" ht="18" customHeight="1">
      <c r="A35" s="215"/>
      <c r="B35" s="69">
        <v>4</v>
      </c>
      <c r="C35" s="98" t="s">
        <v>764</v>
      </c>
      <c r="D35" s="92">
        <f>SUM(D32:D34)</f>
        <v>0</v>
      </c>
    </row>
    <row r="36" spans="1:11" s="32" customFormat="1" ht="18" customHeight="1">
      <c r="A36" s="215"/>
      <c r="B36" s="69">
        <v>5</v>
      </c>
      <c r="C36" s="98" t="s">
        <v>567</v>
      </c>
      <c r="D36" s="216" t="e">
        <f>D35/D30</f>
        <v>#DIV/0!</v>
      </c>
    </row>
    <row r="37" spans="1:11" s="32" customFormat="1" ht="18" customHeight="1">
      <c r="A37" s="215"/>
      <c r="B37" s="722" t="s">
        <v>77</v>
      </c>
      <c r="C37" s="723"/>
      <c r="D37" s="724"/>
    </row>
    <row r="38" spans="1:11" s="32" customFormat="1" ht="18" customHeight="1">
      <c r="A38" s="215"/>
      <c r="B38" s="69">
        <v>1</v>
      </c>
      <c r="C38" s="94" t="s">
        <v>752</v>
      </c>
      <c r="D38" s="36">
        <f>D30-D35</f>
        <v>0</v>
      </c>
    </row>
    <row r="39" spans="1:11" s="32" customFormat="1" ht="18" customHeight="1">
      <c r="A39" s="215"/>
      <c r="B39" s="69">
        <v>2</v>
      </c>
      <c r="C39" s="522" t="s">
        <v>917</v>
      </c>
      <c r="D39" s="36"/>
    </row>
    <row r="40" spans="1:11" s="32" customFormat="1" ht="18" customHeight="1">
      <c r="A40" s="215"/>
      <c r="B40" s="69">
        <v>3</v>
      </c>
      <c r="C40" s="94" t="s">
        <v>79</v>
      </c>
      <c r="D40" s="306">
        <f>IF(D$17&lt;=1,Assumptions!$I$18,IF(D$17&lt;=3,Assumptions!$I$20,IF(D$17&lt;=6,Assumptions!$I$22,IF(D$17&lt;=10,Assumptions!$I$24,Assumptions!$I$26))))</f>
        <v>5.8000000000000003E-2</v>
      </c>
    </row>
    <row r="41" spans="1:11" s="32" customFormat="1" ht="18" customHeight="1">
      <c r="A41" s="215"/>
      <c r="B41" s="69">
        <v>4</v>
      </c>
      <c r="C41" s="94" t="s">
        <v>80</v>
      </c>
      <c r="D41" s="63">
        <f>PV(D40,D17,,-D38)</f>
        <v>0</v>
      </c>
    </row>
    <row r="42" spans="1:11" s="32" customFormat="1" ht="18" customHeight="1">
      <c r="A42" s="215"/>
      <c r="B42" s="307"/>
      <c r="C42" s="308" t="s">
        <v>765</v>
      </c>
      <c r="D42" s="309" t="e">
        <f>PMT(NOMINAL(D40,12)/12,(D17-D39)*12,,-D38,1)</f>
        <v>#NUM!</v>
      </c>
    </row>
    <row r="43" spans="1:11" s="32" customFormat="1" ht="18" customHeight="1">
      <c r="A43" s="215"/>
      <c r="B43" s="69">
        <v>1</v>
      </c>
      <c r="C43" s="94" t="s">
        <v>766</v>
      </c>
      <c r="D43" s="305">
        <v>0</v>
      </c>
    </row>
    <row r="44" spans="1:11" s="32" customFormat="1" ht="18" customHeight="1">
      <c r="A44" s="215"/>
      <c r="B44" s="69">
        <v>2</v>
      </c>
      <c r="C44" s="310" t="s">
        <v>754</v>
      </c>
      <c r="D44" s="63" t="e">
        <f>PMT(NOMINAL(D40,12)/12,12,,-((D38-FV(D40,(D17-D39),,))*(D40-D43))/((1+D40)^(D17-D39)-(1+D43)^(D17-D39)),1)</f>
        <v>#DIV/0!</v>
      </c>
    </row>
    <row r="45" spans="1:11" s="32" customFormat="1" ht="20.25" customHeight="1">
      <c r="B45" s="48"/>
      <c r="C45" s="158"/>
    </row>
    <row r="46" spans="1:11" s="59" customFormat="1" ht="20.25" customHeight="1">
      <c r="B46" s="725" t="s">
        <v>739</v>
      </c>
      <c r="C46" s="725"/>
      <c r="D46" s="725"/>
    </row>
    <row r="47" spans="1:11" s="32" customFormat="1" ht="20.25" customHeight="1">
      <c r="B47" s="721"/>
      <c r="C47" s="721"/>
      <c r="D47" s="721"/>
    </row>
    <row r="48" spans="1:11" s="32" customFormat="1" ht="20.25" customHeight="1">
      <c r="B48" s="721"/>
      <c r="C48" s="721"/>
      <c r="D48" s="721"/>
      <c r="E48" s="22"/>
      <c r="F48" s="22"/>
      <c r="G48" s="22"/>
      <c r="H48" s="22"/>
      <c r="I48" s="22"/>
      <c r="J48" s="22"/>
      <c r="K48" s="22"/>
    </row>
    <row r="49" spans="2:11" s="32" customFormat="1" ht="20.25" customHeight="1">
      <c r="B49" s="15"/>
      <c r="C49" s="15"/>
      <c r="D49" s="15"/>
      <c r="E49" s="22"/>
      <c r="F49" s="22"/>
      <c r="G49" s="22"/>
      <c r="H49" s="22"/>
      <c r="I49" s="22"/>
      <c r="J49" s="22"/>
      <c r="K49" s="22"/>
    </row>
    <row r="50" spans="2:11" s="32" customFormat="1" ht="20.25" customHeight="1">
      <c r="B50" s="15"/>
      <c r="C50" s="15"/>
      <c r="D50" s="15"/>
      <c r="E50" s="22"/>
      <c r="F50" s="22"/>
      <c r="G50" s="22"/>
      <c r="H50" s="22"/>
      <c r="I50" s="22"/>
      <c r="J50" s="22"/>
      <c r="K50" s="22"/>
    </row>
    <row r="51" spans="2:11" s="32" customFormat="1" ht="20.25" customHeight="1">
      <c r="B51" s="15"/>
      <c r="C51" s="15"/>
      <c r="D51" s="15"/>
      <c r="E51" s="22"/>
      <c r="F51" s="22"/>
      <c r="G51" s="22"/>
      <c r="H51" s="22"/>
      <c r="I51" s="22"/>
      <c r="J51" s="22"/>
      <c r="K51" s="22"/>
    </row>
    <row r="52" spans="2:11" s="32" customFormat="1" ht="20.25" customHeight="1">
      <c r="B52" s="15"/>
      <c r="C52" s="15"/>
      <c r="D52" s="15"/>
      <c r="E52" s="22"/>
      <c r="F52" s="22"/>
      <c r="G52" s="22"/>
      <c r="H52" s="22"/>
      <c r="I52" s="22"/>
      <c r="J52" s="22"/>
      <c r="K52" s="22"/>
    </row>
    <row r="53" spans="2:11" s="32" customFormat="1" ht="20.25" customHeight="1">
      <c r="B53" s="15"/>
      <c r="C53" s="15"/>
      <c r="D53" s="15"/>
      <c r="E53" s="26"/>
      <c r="F53" s="26"/>
      <c r="G53" s="26"/>
      <c r="H53" s="26"/>
      <c r="I53" s="26"/>
      <c r="J53" s="26"/>
      <c r="K53" s="26"/>
    </row>
    <row r="54" spans="2:11" s="32" customFormat="1" ht="20.25" customHeight="1">
      <c r="B54" s="15"/>
      <c r="C54" s="15"/>
      <c r="D54" s="15"/>
      <c r="E54" s="160"/>
      <c r="F54" s="160"/>
      <c r="G54" s="160"/>
      <c r="H54" s="160"/>
      <c r="I54" s="160"/>
      <c r="J54" s="160"/>
      <c r="K54" s="160"/>
    </row>
    <row r="55" spans="2:11" s="32" customFormat="1" ht="20.25" customHeight="1">
      <c r="B55" s="15"/>
      <c r="C55" s="15"/>
      <c r="D55" s="15"/>
      <c r="E55" s="160"/>
      <c r="F55" s="160"/>
      <c r="G55" s="160"/>
      <c r="H55" s="160"/>
      <c r="I55" s="160"/>
      <c r="J55" s="160"/>
      <c r="K55" s="160"/>
    </row>
    <row r="56" spans="2:11" s="32" customFormat="1" ht="20.25" customHeight="1">
      <c r="B56" s="15"/>
      <c r="C56" s="15"/>
      <c r="D56" s="15"/>
      <c r="E56" s="160"/>
      <c r="F56" s="160"/>
      <c r="G56" s="160"/>
      <c r="H56" s="160"/>
      <c r="I56" s="160"/>
      <c r="J56" s="160"/>
      <c r="K56" s="160"/>
    </row>
    <row r="57" spans="2:11" s="32" customFormat="1" ht="20.25" customHeight="1">
      <c r="B57" s="15"/>
      <c r="C57" s="15"/>
      <c r="D57" s="15"/>
      <c r="E57" s="160"/>
      <c r="F57" s="160"/>
      <c r="G57" s="160"/>
      <c r="H57" s="160"/>
      <c r="I57" s="160"/>
      <c r="J57" s="160"/>
      <c r="K57" s="160"/>
    </row>
    <row r="58" spans="2:11" s="32" customFormat="1" ht="20.25" customHeight="1">
      <c r="B58" s="15"/>
      <c r="C58" s="15"/>
      <c r="D58" s="15"/>
      <c r="E58" s="160"/>
      <c r="F58" s="160"/>
      <c r="G58" s="160"/>
      <c r="H58" s="160"/>
      <c r="I58" s="160"/>
      <c r="J58" s="160"/>
      <c r="K58" s="160"/>
    </row>
    <row r="59" spans="2:11" s="32" customFormat="1" ht="20.25" customHeight="1">
      <c r="B59" s="15"/>
      <c r="C59" s="15"/>
      <c r="D59" s="15"/>
      <c r="E59" s="160"/>
      <c r="F59" s="160"/>
      <c r="G59" s="160"/>
      <c r="H59" s="160"/>
      <c r="I59" s="160"/>
      <c r="J59" s="160"/>
      <c r="K59" s="160"/>
    </row>
    <row r="60" spans="2:11" s="32" customFormat="1" ht="20.25" customHeight="1">
      <c r="B60" s="15"/>
      <c r="C60" s="15"/>
      <c r="D60" s="15"/>
      <c r="E60" s="160"/>
      <c r="F60" s="160"/>
      <c r="G60" s="160"/>
      <c r="H60" s="160"/>
      <c r="I60" s="160"/>
      <c r="J60" s="160"/>
      <c r="K60" s="160"/>
    </row>
    <row r="61" spans="2:11" s="32" customFormat="1" ht="20.25" customHeight="1">
      <c r="B61" s="15"/>
      <c r="C61" s="15"/>
      <c r="D61" s="15"/>
      <c r="E61" s="160"/>
      <c r="F61" s="160"/>
      <c r="G61" s="160"/>
      <c r="H61" s="160"/>
      <c r="I61" s="160"/>
      <c r="J61" s="160"/>
      <c r="K61" s="160"/>
    </row>
    <row r="62" spans="2:11" s="32" customFormat="1" ht="20.25" customHeight="1">
      <c r="B62" s="15"/>
      <c r="C62" s="15"/>
      <c r="D62" s="15"/>
      <c r="E62" s="160"/>
      <c r="F62" s="160"/>
      <c r="G62" s="160"/>
      <c r="H62" s="160"/>
      <c r="I62" s="160"/>
      <c r="J62" s="160"/>
      <c r="K62" s="160"/>
    </row>
    <row r="63" spans="2:11" s="32" customFormat="1" ht="20.25" customHeight="1">
      <c r="B63" s="15"/>
      <c r="C63" s="15"/>
      <c r="D63" s="15"/>
      <c r="E63" s="160"/>
      <c r="F63" s="160"/>
      <c r="G63" s="160"/>
      <c r="H63" s="160"/>
      <c r="I63" s="160"/>
      <c r="J63" s="160"/>
      <c r="K63" s="160"/>
    </row>
    <row r="64" spans="2:11" s="32" customFormat="1" ht="20.25" customHeight="1">
      <c r="B64" s="15"/>
      <c r="C64" s="15"/>
      <c r="D64" s="15"/>
      <c r="E64" s="160"/>
      <c r="F64" s="160"/>
      <c r="G64" s="160"/>
      <c r="H64" s="160"/>
      <c r="I64" s="160"/>
      <c r="J64" s="160"/>
      <c r="K64" s="160"/>
    </row>
    <row r="65" spans="2:11" s="32" customFormat="1" ht="20.25" customHeight="1">
      <c r="B65" s="15"/>
      <c r="C65" s="15"/>
      <c r="D65" s="15"/>
      <c r="E65" s="160"/>
      <c r="F65" s="160"/>
      <c r="G65" s="160"/>
      <c r="H65" s="160"/>
      <c r="I65" s="160"/>
      <c r="J65" s="160"/>
      <c r="K65" s="160"/>
    </row>
    <row r="66" spans="2:11" s="32" customFormat="1" ht="20.25" customHeight="1">
      <c r="B66" s="15"/>
      <c r="C66" s="15"/>
      <c r="D66" s="15"/>
      <c r="E66" s="160"/>
      <c r="F66" s="160"/>
      <c r="G66" s="160"/>
      <c r="H66" s="160"/>
      <c r="I66" s="160"/>
      <c r="J66" s="160"/>
      <c r="K66" s="160"/>
    </row>
    <row r="67" spans="2:11" s="32" customFormat="1" ht="20.25" customHeight="1">
      <c r="B67" s="15"/>
      <c r="C67" s="15"/>
      <c r="D67" s="15"/>
      <c r="E67" s="160"/>
      <c r="F67" s="160"/>
      <c r="G67" s="160"/>
      <c r="H67" s="160"/>
      <c r="I67" s="160"/>
      <c r="J67" s="160"/>
      <c r="K67" s="160"/>
    </row>
    <row r="68" spans="2:11" s="32" customFormat="1" ht="20.25" customHeight="1">
      <c r="B68" s="15"/>
      <c r="C68" s="15"/>
      <c r="D68" s="15"/>
      <c r="E68" s="159"/>
      <c r="F68" s="159"/>
      <c r="G68" s="159"/>
      <c r="H68" s="159"/>
      <c r="I68" s="159"/>
      <c r="J68" s="159"/>
      <c r="K68" s="159"/>
    </row>
    <row r="69" spans="2:11" s="32" customFormat="1" ht="20.25" customHeight="1">
      <c r="B69" s="15"/>
      <c r="C69" s="15"/>
      <c r="D69" s="15"/>
      <c r="E69" s="159"/>
      <c r="F69" s="159"/>
      <c r="G69" s="159"/>
      <c r="H69" s="159"/>
      <c r="I69" s="159"/>
      <c r="J69" s="159"/>
      <c r="K69" s="159"/>
    </row>
    <row r="70" spans="2:11" s="32" customFormat="1" ht="20.25" customHeight="1">
      <c r="B70" s="15"/>
      <c r="C70" s="15"/>
      <c r="D70" s="15"/>
      <c r="E70" s="159"/>
      <c r="F70" s="159"/>
      <c r="G70" s="159"/>
      <c r="H70" s="159"/>
      <c r="I70" s="159"/>
      <c r="J70" s="159"/>
      <c r="K70" s="159"/>
    </row>
    <row r="71" spans="2:11" s="32" customFormat="1" ht="20.25" customHeight="1">
      <c r="B71" s="15"/>
      <c r="C71" s="15"/>
      <c r="D71" s="15"/>
      <c r="E71" s="159"/>
      <c r="F71" s="159"/>
      <c r="G71" s="159"/>
      <c r="H71" s="159"/>
      <c r="I71" s="159"/>
      <c r="J71" s="159"/>
      <c r="K71" s="159"/>
    </row>
    <row r="72" spans="2:11" s="32" customFormat="1" ht="20.25" customHeight="1">
      <c r="B72" s="15"/>
      <c r="C72" s="15"/>
      <c r="D72" s="15"/>
      <c r="E72" s="159"/>
      <c r="F72" s="159"/>
      <c r="G72" s="159"/>
      <c r="H72" s="159"/>
      <c r="I72" s="159"/>
      <c r="J72" s="159"/>
      <c r="K72" s="159"/>
    </row>
    <row r="73" spans="2:11" s="32" customFormat="1" ht="20.25" customHeight="1">
      <c r="B73" s="15"/>
      <c r="C73" s="15"/>
      <c r="D73" s="15"/>
      <c r="E73" s="159"/>
      <c r="F73" s="159"/>
      <c r="G73" s="159"/>
      <c r="H73" s="159"/>
      <c r="I73" s="159"/>
      <c r="J73" s="159"/>
      <c r="K73" s="159"/>
    </row>
    <row r="74" spans="2:11" ht="20.25" customHeight="1">
      <c r="B74" s="15"/>
      <c r="C74" s="15"/>
      <c r="D74" s="15"/>
      <c r="E74" s="14"/>
      <c r="F74" s="14"/>
      <c r="G74" s="14"/>
      <c r="H74" s="14"/>
      <c r="I74" s="14"/>
      <c r="J74" s="14"/>
      <c r="K74" s="14"/>
    </row>
    <row r="75" spans="2:11" ht="20.25" customHeight="1">
      <c r="B75" s="15"/>
      <c r="C75" s="15"/>
      <c r="D75" s="15"/>
      <c r="E75" s="14"/>
      <c r="F75" s="14"/>
      <c r="G75" s="14"/>
      <c r="H75" s="14"/>
      <c r="I75" s="14"/>
      <c r="J75" s="14"/>
      <c r="K75" s="14"/>
    </row>
    <row r="76" spans="2:11" ht="20.25" customHeight="1">
      <c r="B76" s="15"/>
      <c r="C76" s="15"/>
      <c r="D76" s="15"/>
      <c r="E76" s="14"/>
      <c r="F76" s="14"/>
      <c r="G76" s="14"/>
      <c r="H76" s="14"/>
      <c r="I76" s="14"/>
      <c r="J76" s="14"/>
      <c r="K76" s="14"/>
    </row>
    <row r="77" spans="2:11" ht="20.25" customHeight="1">
      <c r="B77" s="15"/>
      <c r="C77" s="15"/>
      <c r="D77" s="15"/>
      <c r="E77" s="14"/>
      <c r="F77" s="14"/>
      <c r="G77" s="14"/>
      <c r="H77" s="14"/>
      <c r="I77" s="14"/>
      <c r="J77" s="14"/>
      <c r="K77" s="14"/>
    </row>
    <row r="78" spans="2:11" ht="20.25" customHeight="1">
      <c r="B78" s="15"/>
      <c r="C78" s="15"/>
      <c r="D78" s="15"/>
      <c r="E78" s="14"/>
      <c r="F78" s="14"/>
      <c r="G78" s="14"/>
      <c r="H78" s="14"/>
      <c r="I78" s="14"/>
      <c r="J78" s="14"/>
      <c r="K78" s="14"/>
    </row>
    <row r="79" spans="2:11" ht="20.25" customHeight="1">
      <c r="B79" s="15"/>
      <c r="C79" s="15"/>
      <c r="D79" s="15"/>
      <c r="E79" s="14"/>
      <c r="F79" s="14"/>
      <c r="G79" s="14"/>
      <c r="H79" s="14"/>
      <c r="I79" s="14"/>
      <c r="J79" s="14"/>
      <c r="K79" s="14"/>
    </row>
    <row r="80" spans="2:11" ht="20.25" customHeight="1">
      <c r="B80" s="15"/>
      <c r="C80" s="15"/>
      <c r="D80" s="15"/>
      <c r="E80" s="14"/>
      <c r="F80" s="14"/>
      <c r="G80" s="14"/>
      <c r="H80" s="14"/>
      <c r="I80" s="14"/>
      <c r="J80" s="14"/>
      <c r="K80" s="14"/>
    </row>
    <row r="81" spans="2:11" ht="20.25" customHeight="1">
      <c r="B81" s="15"/>
      <c r="C81" s="15"/>
      <c r="D81" s="15"/>
      <c r="E81" s="14"/>
      <c r="F81" s="14"/>
      <c r="G81" s="14"/>
      <c r="H81" s="14"/>
      <c r="I81" s="14"/>
      <c r="J81" s="14"/>
      <c r="K81" s="14"/>
    </row>
    <row r="82" spans="2:11" ht="20.25" customHeight="1">
      <c r="B82" s="15"/>
      <c r="C82" s="15"/>
      <c r="D82" s="15"/>
      <c r="E82" s="14"/>
      <c r="F82" s="14"/>
      <c r="G82" s="14"/>
      <c r="H82" s="14"/>
      <c r="I82" s="14"/>
      <c r="J82" s="14"/>
      <c r="K82" s="14"/>
    </row>
    <row r="83" spans="2:11" ht="20.25" customHeight="1">
      <c r="B83" s="15"/>
      <c r="C83" s="15"/>
      <c r="D83" s="15"/>
      <c r="E83" s="14"/>
      <c r="F83" s="14"/>
      <c r="G83" s="14"/>
      <c r="H83" s="14"/>
      <c r="I83" s="14"/>
      <c r="J83" s="14"/>
      <c r="K83" s="14"/>
    </row>
  </sheetData>
  <mergeCells count="11">
    <mergeCell ref="B47:D48"/>
    <mergeCell ref="B22:D22"/>
    <mergeCell ref="B31:D31"/>
    <mergeCell ref="B37:D37"/>
    <mergeCell ref="B1:D1"/>
    <mergeCell ref="B46:D46"/>
    <mergeCell ref="B2:C2"/>
    <mergeCell ref="D2:D5"/>
    <mergeCell ref="B3:C5"/>
    <mergeCell ref="B7:D7"/>
    <mergeCell ref="B14:D14"/>
  </mergeCells>
  <hyperlinks>
    <hyperlink ref="B1:D1" location="Contents!A1" display="Retirement Analysis" xr:uid="{00000000-0004-0000-19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8"/>
  <dimension ref="A1:I49"/>
  <sheetViews>
    <sheetView showGridLines="0" zoomScaleNormal="100" workbookViewId="0">
      <selection activeCell="B3" sqref="B3:C5"/>
    </sheetView>
  </sheetViews>
  <sheetFormatPr defaultColWidth="9.109375" defaultRowHeight="20.25" customHeight="1"/>
  <cols>
    <col min="1" max="1" width="3.6640625" style="1" customWidth="1"/>
    <col min="2" max="2" width="9.33203125" style="1" customWidth="1"/>
    <col min="3" max="3" width="51.6640625" style="1" customWidth="1"/>
    <col min="4" max="4" width="15.88671875" style="1" customWidth="1"/>
    <col min="5" max="5" width="6.88671875" style="1" customWidth="1"/>
    <col min="6" max="16384" width="9.109375" style="1"/>
  </cols>
  <sheetData>
    <row r="1" spans="2:4" ht="39" customHeight="1">
      <c r="B1" s="727" t="s">
        <v>81</v>
      </c>
      <c r="C1" s="727"/>
      <c r="D1" s="727"/>
    </row>
    <row r="2" spans="2:4" s="57" customFormat="1" ht="20.25" customHeight="1">
      <c r="B2" s="696" t="s">
        <v>375</v>
      </c>
      <c r="C2" s="696"/>
      <c r="D2" s="697"/>
    </row>
    <row r="3" spans="2:4" s="57" customFormat="1" ht="20.25" customHeight="1">
      <c r="B3" s="726" t="s">
        <v>616</v>
      </c>
      <c r="C3" s="726"/>
      <c r="D3" s="697"/>
    </row>
    <row r="4" spans="2:4" s="57" customFormat="1" ht="20.25" customHeight="1">
      <c r="B4" s="726"/>
      <c r="C4" s="726"/>
      <c r="D4" s="697"/>
    </row>
    <row r="5" spans="2:4" s="57" customFormat="1" ht="20.25" customHeight="1">
      <c r="B5" s="726"/>
      <c r="C5" s="726"/>
      <c r="D5" s="697"/>
    </row>
    <row r="6" spans="2:4" s="32" customFormat="1" ht="18" customHeight="1">
      <c r="B6" s="265" t="s">
        <v>373</v>
      </c>
      <c r="C6" s="265" t="s">
        <v>6</v>
      </c>
      <c r="D6" s="265" t="s">
        <v>21</v>
      </c>
    </row>
    <row r="7" spans="2:4" s="32" customFormat="1" ht="18" customHeight="1">
      <c r="B7" s="717" t="s">
        <v>570</v>
      </c>
      <c r="C7" s="718"/>
      <c r="D7" s="719"/>
    </row>
    <row r="8" spans="2:4" s="32" customFormat="1" ht="18" customHeight="1">
      <c r="B8" s="69">
        <v>1</v>
      </c>
      <c r="C8" s="62" t="s">
        <v>569</v>
      </c>
      <c r="D8" s="36">
        <f>Data!E82*Data!E83</f>
        <v>0</v>
      </c>
    </row>
    <row r="9" spans="2:4" s="32" customFormat="1" ht="18" customHeight="1">
      <c r="B9" s="69">
        <v>2</v>
      </c>
      <c r="C9" s="526" t="s">
        <v>920</v>
      </c>
      <c r="D9" s="311">
        <f>Data!E84</f>
        <v>0</v>
      </c>
    </row>
    <row r="10" spans="2:4" s="32" customFormat="1" ht="18" customHeight="1">
      <c r="B10" s="69">
        <v>3</v>
      </c>
      <c r="C10" s="62" t="s">
        <v>410</v>
      </c>
      <c r="D10" s="36">
        <f>D8*(1+D9)</f>
        <v>0</v>
      </c>
    </row>
    <row r="11" spans="2:4" s="32" customFormat="1" ht="18" customHeight="1">
      <c r="B11" s="69">
        <v>4</v>
      </c>
      <c r="C11" s="522" t="s">
        <v>921</v>
      </c>
      <c r="D11" s="153">
        <f>Assumptions!I10</f>
        <v>7.0000000000000007E-2</v>
      </c>
    </row>
    <row r="12" spans="2:4" s="32" customFormat="1" ht="18" customHeight="1">
      <c r="B12" s="69">
        <v>5</v>
      </c>
      <c r="C12" s="96" t="s">
        <v>82</v>
      </c>
      <c r="D12" s="63">
        <f>Data!G80</f>
        <v>0</v>
      </c>
    </row>
    <row r="13" spans="2:4" s="32" customFormat="1" ht="18" customHeight="1">
      <c r="B13" s="41">
        <v>6</v>
      </c>
      <c r="C13" s="97" t="s">
        <v>570</v>
      </c>
      <c r="D13" s="92">
        <f>FV(D11,D12,,-D10)</f>
        <v>0</v>
      </c>
    </row>
    <row r="14" spans="2:4" s="32" customFormat="1" ht="18" customHeight="1">
      <c r="B14" s="529">
        <v>7</v>
      </c>
      <c r="C14" s="527" t="s">
        <v>922</v>
      </c>
      <c r="D14" s="528">
        <f>FV(D11,D12,,-D8,1)</f>
        <v>0</v>
      </c>
    </row>
    <row r="15" spans="2:4" s="32" customFormat="1" ht="18" customHeight="1">
      <c r="B15" s="717" t="s">
        <v>571</v>
      </c>
      <c r="C15" s="718" t="s">
        <v>83</v>
      </c>
      <c r="D15" s="719"/>
    </row>
    <row r="16" spans="2:4" s="32" customFormat="1" ht="18" customHeight="1">
      <c r="B16" s="69">
        <v>1</v>
      </c>
      <c r="C16" s="96" t="s">
        <v>88</v>
      </c>
      <c r="D16" s="152">
        <f>Data!G83</f>
        <v>0</v>
      </c>
    </row>
    <row r="17" spans="2:5" s="32" customFormat="1" ht="18" customHeight="1">
      <c r="B17" s="41">
        <v>2</v>
      </c>
      <c r="C17" s="98" t="s">
        <v>84</v>
      </c>
      <c r="D17" s="92">
        <f>D13*D16</f>
        <v>0</v>
      </c>
    </row>
    <row r="18" spans="2:5" s="32" customFormat="1" ht="18" customHeight="1">
      <c r="B18" s="69">
        <v>3</v>
      </c>
      <c r="C18" s="531" t="s">
        <v>924</v>
      </c>
      <c r="D18" s="152">
        <f>1-D16</f>
        <v>1</v>
      </c>
    </row>
    <row r="19" spans="2:5" s="32" customFormat="1" ht="18" customHeight="1">
      <c r="B19" s="41">
        <v>4</v>
      </c>
      <c r="C19" s="98" t="s">
        <v>87</v>
      </c>
      <c r="D19" s="92">
        <f>D13*D18</f>
        <v>0</v>
      </c>
    </row>
    <row r="20" spans="2:5" s="32" customFormat="1" ht="18" customHeight="1">
      <c r="B20" s="529">
        <v>5</v>
      </c>
      <c r="C20" s="530" t="s">
        <v>923</v>
      </c>
      <c r="D20" s="532">
        <f>D19+D13-D14</f>
        <v>0</v>
      </c>
    </row>
    <row r="21" spans="2:5" s="32" customFormat="1" ht="18" customHeight="1">
      <c r="B21" s="717" t="s">
        <v>572</v>
      </c>
      <c r="C21" s="718"/>
      <c r="D21" s="719"/>
    </row>
    <row r="22" spans="2:5" s="32" customFormat="1" ht="18" customHeight="1">
      <c r="B22" s="69">
        <v>1</v>
      </c>
      <c r="C22" s="94" t="s">
        <v>767</v>
      </c>
      <c r="D22" s="63">
        <f>Cashflow!D9</f>
        <v>0</v>
      </c>
    </row>
    <row r="23" spans="2:5" s="32" customFormat="1" ht="18" customHeight="1">
      <c r="B23" s="69">
        <v>2</v>
      </c>
      <c r="C23" s="94" t="s">
        <v>597</v>
      </c>
      <c r="D23" s="63">
        <f>FV(Assumptions!F4,D12,,-D22,0)</f>
        <v>0</v>
      </c>
    </row>
    <row r="24" spans="2:5" s="32" customFormat="1" ht="18" customHeight="1">
      <c r="B24" s="69">
        <v>3</v>
      </c>
      <c r="C24" s="94" t="s">
        <v>115</v>
      </c>
      <c r="D24" s="152">
        <v>0.5</v>
      </c>
    </row>
    <row r="25" spans="2:5" s="32" customFormat="1" ht="18" customHeight="1">
      <c r="B25" s="69">
        <v>4</v>
      </c>
      <c r="C25" s="94" t="s">
        <v>118</v>
      </c>
      <c r="D25" s="63">
        <f>D24*D23</f>
        <v>0</v>
      </c>
    </row>
    <row r="26" spans="2:5" s="32" customFormat="1" ht="18" customHeight="1">
      <c r="B26" s="69">
        <v>5</v>
      </c>
      <c r="C26" s="94" t="s">
        <v>89</v>
      </c>
      <c r="D26" s="152">
        <f>Assumptions!F8</f>
        <v>0.08</v>
      </c>
    </row>
    <row r="27" spans="2:5" s="32" customFormat="1" ht="18" customHeight="1">
      <c r="B27" s="69">
        <v>6</v>
      </c>
      <c r="C27" s="94" t="s">
        <v>90</v>
      </c>
      <c r="D27" s="63">
        <v>20</v>
      </c>
    </row>
    <row r="28" spans="2:5" s="32" customFormat="1" ht="18" customHeight="1">
      <c r="B28" s="69">
        <v>7</v>
      </c>
      <c r="C28" s="98" t="s">
        <v>91</v>
      </c>
      <c r="D28" s="92">
        <f>PMT(D26/12,D27*12,-D17)</f>
        <v>0</v>
      </c>
    </row>
    <row r="29" spans="2:5" s="32" customFormat="1" ht="18" customHeight="1">
      <c r="B29" s="717" t="s">
        <v>92</v>
      </c>
      <c r="C29" s="718"/>
      <c r="D29" s="719"/>
    </row>
    <row r="30" spans="2:5" s="32" customFormat="1" ht="18" customHeight="1">
      <c r="B30" s="69">
        <v>1</v>
      </c>
      <c r="C30" s="94"/>
      <c r="D30" s="63"/>
      <c r="E30" s="312"/>
    </row>
    <row r="31" spans="2:5" s="32" customFormat="1" ht="18" customHeight="1">
      <c r="B31" s="69">
        <v>2</v>
      </c>
      <c r="C31" s="94"/>
      <c r="D31" s="63"/>
    </row>
    <row r="32" spans="2:5" s="32" customFormat="1" ht="18" customHeight="1">
      <c r="B32" s="69">
        <v>3</v>
      </c>
      <c r="C32" s="100"/>
      <c r="D32" s="63"/>
    </row>
    <row r="33" spans="1:9" s="32" customFormat="1" ht="18" customHeight="1">
      <c r="B33" s="69">
        <v>4</v>
      </c>
      <c r="C33" s="98" t="s">
        <v>76</v>
      </c>
      <c r="D33" s="92">
        <f>SUM(D30:D32)</f>
        <v>0</v>
      </c>
    </row>
    <row r="34" spans="1:9" s="32" customFormat="1" ht="18" customHeight="1">
      <c r="B34" s="69">
        <v>5</v>
      </c>
      <c r="C34" s="94" t="s">
        <v>567</v>
      </c>
      <c r="D34" s="156" t="e">
        <f>D33/D19</f>
        <v>#DIV/0!</v>
      </c>
    </row>
    <row r="35" spans="1:9" s="32" customFormat="1" ht="18" customHeight="1">
      <c r="B35" s="717" t="s">
        <v>93</v>
      </c>
      <c r="C35" s="718"/>
      <c r="D35" s="719"/>
    </row>
    <row r="36" spans="1:9" s="32" customFormat="1" ht="18" customHeight="1">
      <c r="B36" s="69">
        <v>1</v>
      </c>
      <c r="C36" s="94" t="s">
        <v>752</v>
      </c>
      <c r="D36" s="63">
        <f>D19-D33</f>
        <v>0</v>
      </c>
    </row>
    <row r="37" spans="1:9" s="32" customFormat="1" ht="18" customHeight="1">
      <c r="B37" s="69">
        <v>2</v>
      </c>
      <c r="C37" s="522" t="s">
        <v>917</v>
      </c>
      <c r="D37" s="63"/>
    </row>
    <row r="38" spans="1:9" s="32" customFormat="1" ht="18" customHeight="1">
      <c r="B38" s="69">
        <v>3</v>
      </c>
      <c r="C38" s="36" t="s">
        <v>79</v>
      </c>
      <c r="D38" s="153">
        <f>IF($D$12&lt;=1,Assumptions!$I$18,IF($D$12&lt;=3,Assumptions!$I$20,IF($D$12&lt;=6,Assumptions!$I$22,IF($D$12&lt;=10,Assumptions!$I$24,Assumptions!$I$26))))</f>
        <v>5.8000000000000003E-2</v>
      </c>
      <c r="I38" s="217"/>
    </row>
    <row r="39" spans="1:9" s="32" customFormat="1" ht="18" customHeight="1">
      <c r="B39" s="69">
        <v>4</v>
      </c>
      <c r="C39" s="36" t="s">
        <v>80</v>
      </c>
      <c r="D39" s="63">
        <f>PV(D38,D12,,-D36)</f>
        <v>0</v>
      </c>
    </row>
    <row r="40" spans="1:9" s="32" customFormat="1" ht="18" customHeight="1">
      <c r="B40" s="296">
        <v>5</v>
      </c>
      <c r="C40" s="313" t="s">
        <v>371</v>
      </c>
      <c r="D40" s="314" t="e">
        <f>-PMT(NOMINAL(D38,12)/12,(D12-D37)*12,0,D36,1)</f>
        <v>#NUM!</v>
      </c>
      <c r="I40" s="217"/>
    </row>
    <row r="41" spans="1:9" s="32" customFormat="1" ht="18" customHeight="1">
      <c r="A41" s="215"/>
      <c r="B41" s="69">
        <v>6</v>
      </c>
      <c r="C41" s="94" t="s">
        <v>753</v>
      </c>
      <c r="D41" s="305">
        <v>0</v>
      </c>
    </row>
    <row r="42" spans="1:9" s="32" customFormat="1" ht="18" customHeight="1">
      <c r="A42" s="215"/>
      <c r="B42" s="41">
        <v>7</v>
      </c>
      <c r="C42" s="310" t="s">
        <v>754</v>
      </c>
      <c r="D42" s="92" t="e">
        <f>-PMT(NOMINAL(D38,12)/12,12,,(D36*(D38-D41))/((1+D38)^(D12-D37)-(1+D41)^(D12-D37)),1)</f>
        <v>#DIV/0!</v>
      </c>
    </row>
    <row r="43" spans="1:9" s="32" customFormat="1" ht="20.25" customHeight="1"/>
    <row r="44" spans="1:9" s="59" customFormat="1" ht="20.25" customHeight="1">
      <c r="B44" s="725" t="s">
        <v>739</v>
      </c>
      <c r="C44" s="725"/>
      <c r="D44" s="725"/>
    </row>
    <row r="45" spans="1:9" s="32" customFormat="1" ht="20.25" customHeight="1">
      <c r="B45" s="721"/>
      <c r="C45" s="721"/>
      <c r="D45" s="721"/>
    </row>
    <row r="46" spans="1:9" s="32" customFormat="1" ht="20.25" customHeight="1">
      <c r="B46" s="721"/>
      <c r="C46" s="721"/>
      <c r="D46" s="721"/>
    </row>
    <row r="47" spans="1:9" s="32" customFormat="1" ht="20.25" customHeight="1">
      <c r="B47" s="721"/>
      <c r="C47" s="721"/>
      <c r="D47" s="721"/>
    </row>
    <row r="48" spans="1:9" s="32" customFormat="1" ht="20.25" customHeight="1"/>
    <row r="49" s="32" customFormat="1" ht="20.25" customHeight="1"/>
  </sheetData>
  <mergeCells count="11">
    <mergeCell ref="B45:D47"/>
    <mergeCell ref="B1:D1"/>
    <mergeCell ref="B2:C2"/>
    <mergeCell ref="D2:D5"/>
    <mergeCell ref="B3:C5"/>
    <mergeCell ref="B7:D7"/>
    <mergeCell ref="B15:D15"/>
    <mergeCell ref="B21:D21"/>
    <mergeCell ref="B29:D29"/>
    <mergeCell ref="B35:D35"/>
    <mergeCell ref="B44:D44"/>
  </mergeCells>
  <hyperlinks>
    <hyperlink ref="B1:D1" location="Contents!A1" display="House Purchase" xr:uid="{00000000-0004-0000-1A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9"/>
  <dimension ref="B1:D39"/>
  <sheetViews>
    <sheetView showGridLines="0" zoomScaleNormal="100" workbookViewId="0">
      <selection activeCell="B1" sqref="B1:D1"/>
    </sheetView>
  </sheetViews>
  <sheetFormatPr defaultColWidth="9.109375" defaultRowHeight="20.25" customHeight="1"/>
  <cols>
    <col min="1" max="1" width="7.33203125" style="1" customWidth="1"/>
    <col min="2" max="2" width="9.33203125" style="1" customWidth="1"/>
    <col min="3" max="3" width="45.109375" style="1" customWidth="1"/>
    <col min="4" max="4" width="15.88671875" style="1" customWidth="1"/>
    <col min="5" max="5" width="7.33203125" style="1" customWidth="1"/>
    <col min="6" max="16384" width="9.109375" style="1"/>
  </cols>
  <sheetData>
    <row r="1" spans="2:4" ht="39" customHeight="1">
      <c r="B1" s="727" t="s">
        <v>113</v>
      </c>
      <c r="C1" s="727"/>
      <c r="D1" s="727"/>
    </row>
    <row r="2" spans="2:4" s="57" customFormat="1" ht="20.25" customHeight="1">
      <c r="B2" s="696" t="s">
        <v>375</v>
      </c>
      <c r="C2" s="696"/>
      <c r="D2" s="697"/>
    </row>
    <row r="3" spans="2:4" s="57" customFormat="1" ht="12.9" customHeight="1">
      <c r="B3" s="726" t="s">
        <v>615</v>
      </c>
      <c r="C3" s="726"/>
      <c r="D3" s="697"/>
    </row>
    <row r="4" spans="2:4" s="57" customFormat="1" ht="20.25" customHeight="1">
      <c r="B4" s="726"/>
      <c r="C4" s="726"/>
      <c r="D4" s="697"/>
    </row>
    <row r="5" spans="2:4" s="57" customFormat="1" ht="20.25" customHeight="1">
      <c r="B5" s="726"/>
      <c r="C5" s="726"/>
      <c r="D5" s="697"/>
    </row>
    <row r="6" spans="2:4" ht="20.25" customHeight="1">
      <c r="B6" s="265" t="s">
        <v>373</v>
      </c>
      <c r="C6" s="265" t="s">
        <v>6</v>
      </c>
      <c r="D6" s="265" t="s">
        <v>21</v>
      </c>
    </row>
    <row r="7" spans="2:4" ht="20.25" customHeight="1">
      <c r="B7" s="717" t="s">
        <v>573</v>
      </c>
      <c r="C7" s="718"/>
      <c r="D7" s="719"/>
    </row>
    <row r="8" spans="2:4" ht="20.25" customHeight="1">
      <c r="B8" s="69">
        <v>1</v>
      </c>
      <c r="C8" s="62" t="s">
        <v>279</v>
      </c>
      <c r="D8" s="63">
        <f>Data!F101</f>
        <v>0</v>
      </c>
    </row>
    <row r="9" spans="2:4" ht="20.25" customHeight="1">
      <c r="B9" s="69">
        <v>2</v>
      </c>
      <c r="C9" s="94" t="s">
        <v>72</v>
      </c>
      <c r="D9" s="153">
        <f>Inflation</f>
        <v>7.0000000000000007E-2</v>
      </c>
    </row>
    <row r="10" spans="2:4" ht="20.25" customHeight="1">
      <c r="B10" s="69">
        <v>3</v>
      </c>
      <c r="C10" s="96" t="s">
        <v>82</v>
      </c>
      <c r="D10" s="63">
        <f>Data!F102</f>
        <v>0</v>
      </c>
    </row>
    <row r="11" spans="2:4" ht="20.25" customHeight="1">
      <c r="B11" s="69">
        <v>4</v>
      </c>
      <c r="C11" s="96" t="s">
        <v>64</v>
      </c>
      <c r="D11" s="194">
        <f>PlanDate+D10*365</f>
        <v>0</v>
      </c>
    </row>
    <row r="12" spans="2:4" ht="20.25" customHeight="1">
      <c r="B12" s="69">
        <v>5</v>
      </c>
      <c r="C12" s="97" t="s">
        <v>573</v>
      </c>
      <c r="D12" s="92">
        <f>FV(D9,D10,,-D8)</f>
        <v>0</v>
      </c>
    </row>
    <row r="13" spans="2:4" ht="20.25" customHeight="1">
      <c r="B13" s="717" t="s">
        <v>574</v>
      </c>
      <c r="C13" s="718"/>
      <c r="D13" s="719"/>
    </row>
    <row r="14" spans="2:4" ht="20.25" customHeight="1">
      <c r="B14" s="69">
        <v>1</v>
      </c>
      <c r="C14" s="96" t="s">
        <v>40</v>
      </c>
      <c r="D14" s="152">
        <v>0</v>
      </c>
    </row>
    <row r="15" spans="2:4" ht="20.25" customHeight="1">
      <c r="B15" s="69">
        <v>2</v>
      </c>
      <c r="C15" s="98" t="s">
        <v>114</v>
      </c>
      <c r="D15" s="92">
        <f>D14*D12</f>
        <v>0</v>
      </c>
    </row>
    <row r="16" spans="2:4" ht="20.25" customHeight="1">
      <c r="B16" s="69">
        <v>3</v>
      </c>
      <c r="C16" s="96" t="s">
        <v>86</v>
      </c>
      <c r="D16" s="152">
        <f>1-D14</f>
        <v>1</v>
      </c>
    </row>
    <row r="17" spans="2:4" ht="20.25" customHeight="1">
      <c r="B17" s="69">
        <v>4</v>
      </c>
      <c r="C17" s="98" t="s">
        <v>87</v>
      </c>
      <c r="D17" s="92">
        <f>D16*D12</f>
        <v>0</v>
      </c>
    </row>
    <row r="18" spans="2:4" ht="20.25" customHeight="1">
      <c r="B18" s="717" t="s">
        <v>255</v>
      </c>
      <c r="C18" s="718"/>
      <c r="D18" s="719"/>
    </row>
    <row r="19" spans="2:4" ht="20.25" customHeight="1">
      <c r="B19" s="69">
        <v>1</v>
      </c>
      <c r="C19" s="94" t="s">
        <v>116</v>
      </c>
      <c r="D19" s="152">
        <f>Assumptions!I8</f>
        <v>0.11</v>
      </c>
    </row>
    <row r="20" spans="2:4" ht="20.25" customHeight="1">
      <c r="B20" s="69">
        <v>2</v>
      </c>
      <c r="C20" s="94" t="s">
        <v>117</v>
      </c>
      <c r="D20" s="63">
        <v>5</v>
      </c>
    </row>
    <row r="21" spans="2:4" ht="20.25" customHeight="1">
      <c r="B21" s="69">
        <v>3</v>
      </c>
      <c r="C21" s="98" t="s">
        <v>255</v>
      </c>
      <c r="D21" s="92">
        <f>PMT(D19/12,D20*12,-D15,,)</f>
        <v>0</v>
      </c>
    </row>
    <row r="22" spans="2:4" ht="20.25" customHeight="1">
      <c r="B22" s="717" t="s">
        <v>92</v>
      </c>
      <c r="C22" s="718"/>
      <c r="D22" s="719"/>
    </row>
    <row r="23" spans="2:4" ht="20.25" customHeight="1">
      <c r="B23" s="69">
        <v>1</v>
      </c>
      <c r="C23" s="94"/>
      <c r="D23" s="63"/>
    </row>
    <row r="24" spans="2:4" ht="20.25" customHeight="1">
      <c r="B24" s="69">
        <v>2</v>
      </c>
      <c r="C24" s="94"/>
      <c r="D24" s="63"/>
    </row>
    <row r="25" spans="2:4" ht="20.25" customHeight="1">
      <c r="B25" s="69">
        <v>3</v>
      </c>
      <c r="C25" s="94"/>
      <c r="D25" s="63"/>
    </row>
    <row r="26" spans="2:4" ht="20.25" customHeight="1">
      <c r="B26" s="69">
        <v>3</v>
      </c>
      <c r="C26" s="98" t="s">
        <v>76</v>
      </c>
      <c r="D26" s="92">
        <f>SUM(D23:D25)</f>
        <v>0</v>
      </c>
    </row>
    <row r="27" spans="2:4" ht="20.25" customHeight="1">
      <c r="B27" s="69">
        <v>4</v>
      </c>
      <c r="C27" s="98" t="s">
        <v>567</v>
      </c>
      <c r="D27" s="216" t="e">
        <f>D26/D17</f>
        <v>#DIV/0!</v>
      </c>
    </row>
    <row r="28" spans="2:4" ht="20.25" customHeight="1">
      <c r="B28" s="717" t="s">
        <v>93</v>
      </c>
      <c r="C28" s="718"/>
      <c r="D28" s="719"/>
    </row>
    <row r="29" spans="2:4" ht="20.25" customHeight="1">
      <c r="B29" s="69">
        <v>1</v>
      </c>
      <c r="C29" s="94" t="s">
        <v>78</v>
      </c>
      <c r="D29" s="63">
        <f>D17-D26</f>
        <v>0</v>
      </c>
    </row>
    <row r="30" spans="2:4" ht="20.25" customHeight="1">
      <c r="B30" s="69">
        <v>2</v>
      </c>
      <c r="C30" s="522" t="s">
        <v>917</v>
      </c>
      <c r="D30" s="63"/>
    </row>
    <row r="31" spans="2:4" ht="20.25" customHeight="1">
      <c r="B31" s="69">
        <v>3</v>
      </c>
      <c r="C31" s="36" t="s">
        <v>79</v>
      </c>
      <c r="D31" s="153">
        <f>IF($D$10&lt;=1,Assumptions!$I$18,IF($D$10&lt;=3,Assumptions!$I$20,IF($D$10&lt;=6,Assumptions!$I$22,IF($D$10&lt;=10,Assumptions!$I$24,Assumptions!$I$26))))</f>
        <v>5.8000000000000003E-2</v>
      </c>
    </row>
    <row r="32" spans="2:4" ht="20.25" customHeight="1">
      <c r="B32" s="69">
        <v>4</v>
      </c>
      <c r="C32" s="36" t="s">
        <v>80</v>
      </c>
      <c r="D32" s="63">
        <f>-PV(D31,D10,,D29)</f>
        <v>0</v>
      </c>
    </row>
    <row r="33" spans="2:4" ht="20.25" customHeight="1">
      <c r="B33" s="296">
        <v>5</v>
      </c>
      <c r="C33" s="313" t="s">
        <v>371</v>
      </c>
      <c r="D33" s="314" t="e">
        <f>PMT(NOMINAL(D31,12)/12,(D10-D30)*12,,-D29,1)</f>
        <v>#NUM!</v>
      </c>
    </row>
    <row r="34" spans="2:4" s="32" customFormat="1" ht="20.25" customHeight="1">
      <c r="B34" s="69">
        <v>6</v>
      </c>
      <c r="C34" s="94" t="s">
        <v>753</v>
      </c>
      <c r="D34" s="305">
        <v>0</v>
      </c>
    </row>
    <row r="35" spans="2:4" ht="20.25" customHeight="1">
      <c r="B35" s="69">
        <v>7</v>
      </c>
      <c r="C35" s="36" t="s">
        <v>370</v>
      </c>
      <c r="D35" s="63" t="e">
        <f>-PMT(NOMINAL(D31,12)/12,12,,(D29*(D31-D34))/((1+D31)^(D10-D30)-(1+D34)^(D10-D30)),1)</f>
        <v>#DIV/0!</v>
      </c>
    </row>
    <row r="37" spans="2:4" s="57" customFormat="1" ht="20.25" customHeight="1">
      <c r="B37" s="725" t="s">
        <v>374</v>
      </c>
      <c r="C37" s="725"/>
      <c r="D37" s="725"/>
    </row>
    <row r="38" spans="2:4" ht="20.25" customHeight="1">
      <c r="B38" s="721"/>
      <c r="C38" s="721"/>
      <c r="D38" s="721"/>
    </row>
    <row r="39" spans="2:4" ht="20.25" customHeight="1">
      <c r="B39" s="721"/>
      <c r="C39" s="721"/>
      <c r="D39" s="721"/>
    </row>
  </sheetData>
  <mergeCells count="11">
    <mergeCell ref="B37:D37"/>
    <mergeCell ref="B38:D39"/>
    <mergeCell ref="B18:D18"/>
    <mergeCell ref="B22:D22"/>
    <mergeCell ref="B28:D28"/>
    <mergeCell ref="B13:D13"/>
    <mergeCell ref="B1:D1"/>
    <mergeCell ref="B2:C2"/>
    <mergeCell ref="B3:C5"/>
    <mergeCell ref="D2:D5"/>
    <mergeCell ref="B7:D7"/>
  </mergeCells>
  <hyperlinks>
    <hyperlink ref="B1:D1" location="Contents!A1" display="Car Purchase" xr:uid="{00000000-0004-0000-1B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0"/>
  <dimension ref="A1:D36"/>
  <sheetViews>
    <sheetView showGridLines="0" topLeftCell="A9" zoomScaleNormal="100" workbookViewId="0">
      <selection activeCell="D25" sqref="D25"/>
    </sheetView>
  </sheetViews>
  <sheetFormatPr defaultColWidth="9.109375" defaultRowHeight="20.25" customHeight="1"/>
  <cols>
    <col min="1" max="1" width="9.88671875" style="57" customWidth="1"/>
    <col min="2" max="2" width="10.33203125" style="57" customWidth="1"/>
    <col min="3" max="3" width="40.33203125" style="57" customWidth="1"/>
    <col min="4" max="4" width="19" style="57" customWidth="1"/>
    <col min="5" max="16384" width="9.109375" style="57"/>
  </cols>
  <sheetData>
    <row r="1" spans="2:4" ht="39.9" customHeight="1">
      <c r="B1" s="727" t="s">
        <v>150</v>
      </c>
      <c r="C1" s="727"/>
      <c r="D1" s="727"/>
    </row>
    <row r="2" spans="2:4" ht="20.25" customHeight="1">
      <c r="B2" s="696" t="s">
        <v>375</v>
      </c>
      <c r="C2" s="696"/>
      <c r="D2" s="697"/>
    </row>
    <row r="3" spans="2:4" ht="20.25" customHeight="1">
      <c r="B3" s="726" t="s">
        <v>614</v>
      </c>
      <c r="C3" s="726"/>
      <c r="D3" s="697"/>
    </row>
    <row r="4" spans="2:4" ht="20.25" customHeight="1">
      <c r="B4" s="726"/>
      <c r="C4" s="726"/>
      <c r="D4" s="697"/>
    </row>
    <row r="5" spans="2:4" ht="20.25" customHeight="1">
      <c r="B5" s="726"/>
      <c r="C5" s="726"/>
      <c r="D5" s="697"/>
    </row>
    <row r="6" spans="2:4" s="59" customFormat="1" ht="20.25" customHeight="1">
      <c r="B6" s="265" t="s">
        <v>373</v>
      </c>
      <c r="C6" s="265" t="s">
        <v>6</v>
      </c>
      <c r="D6" s="265" t="s">
        <v>21</v>
      </c>
    </row>
    <row r="7" spans="2:4" s="59" customFormat="1" ht="20.25" customHeight="1">
      <c r="B7" s="717" t="s">
        <v>575</v>
      </c>
      <c r="C7" s="718"/>
      <c r="D7" s="719"/>
    </row>
    <row r="8" spans="2:4" s="59" customFormat="1" ht="20.25" customHeight="1">
      <c r="B8" s="206">
        <v>1</v>
      </c>
      <c r="C8" s="207" t="s">
        <v>587</v>
      </c>
      <c r="D8" s="208">
        <f>Data!F113</f>
        <v>0</v>
      </c>
    </row>
    <row r="9" spans="2:4" s="59" customFormat="1" ht="20.25" customHeight="1">
      <c r="B9" s="206">
        <v>2</v>
      </c>
      <c r="C9" s="207" t="s">
        <v>72</v>
      </c>
      <c r="D9" s="209">
        <f>Inflation</f>
        <v>7.0000000000000007E-2</v>
      </c>
    </row>
    <row r="10" spans="2:4" s="59" customFormat="1" ht="20.25" customHeight="1">
      <c r="B10" s="206">
        <v>3</v>
      </c>
      <c r="C10" s="210" t="s">
        <v>82</v>
      </c>
      <c r="D10" s="208">
        <f>Data!F108</f>
        <v>0</v>
      </c>
    </row>
    <row r="11" spans="2:4" s="59" customFormat="1" ht="20.25" customHeight="1">
      <c r="B11" s="206">
        <v>4</v>
      </c>
      <c r="C11" s="211" t="s">
        <v>236</v>
      </c>
      <c r="D11" s="212">
        <f>FV(D9,D10,,-D8)</f>
        <v>0</v>
      </c>
    </row>
    <row r="12" spans="2:4" s="59" customFormat="1" ht="20.25" customHeight="1">
      <c r="B12" s="717" t="s">
        <v>68</v>
      </c>
      <c r="C12" s="718"/>
      <c r="D12" s="718"/>
    </row>
    <row r="13" spans="2:4" s="59" customFormat="1" ht="20.25" customHeight="1">
      <c r="B13" s="206">
        <v>1</v>
      </c>
      <c r="C13" s="207"/>
      <c r="D13" s="208"/>
    </row>
    <row r="14" spans="2:4" s="59" customFormat="1" ht="20.25" customHeight="1">
      <c r="B14" s="206">
        <v>2</v>
      </c>
      <c r="C14" s="207"/>
      <c r="D14" s="208"/>
    </row>
    <row r="15" spans="2:4" s="59" customFormat="1" ht="20.25" customHeight="1">
      <c r="B15" s="206">
        <v>3</v>
      </c>
      <c r="C15" s="213" t="s">
        <v>76</v>
      </c>
      <c r="D15" s="212">
        <f>SUM(D13:D14)</f>
        <v>0</v>
      </c>
    </row>
    <row r="16" spans="2:4" s="59" customFormat="1" ht="20.25" customHeight="1">
      <c r="B16" s="206">
        <v>4</v>
      </c>
      <c r="C16" s="98" t="s">
        <v>567</v>
      </c>
      <c r="D16" s="214" t="e">
        <f>D15/D11</f>
        <v>#DIV/0!</v>
      </c>
    </row>
    <row r="17" spans="2:4" s="59" customFormat="1" ht="20.25" customHeight="1">
      <c r="B17" s="717" t="s">
        <v>77</v>
      </c>
      <c r="C17" s="718" t="s">
        <v>237</v>
      </c>
      <c r="D17" s="718"/>
    </row>
    <row r="18" spans="2:4" s="59" customFormat="1" ht="20.25" customHeight="1">
      <c r="B18" s="206">
        <v>1</v>
      </c>
      <c r="C18" s="207" t="s">
        <v>78</v>
      </c>
      <c r="D18" s="208">
        <f>D11-D15</f>
        <v>0</v>
      </c>
    </row>
    <row r="19" spans="2:4" s="59" customFormat="1" ht="20.25" customHeight="1">
      <c r="B19" s="206">
        <v>2</v>
      </c>
      <c r="C19" s="522" t="s">
        <v>917</v>
      </c>
      <c r="D19" s="208"/>
    </row>
    <row r="20" spans="2:4" s="59" customFormat="1" ht="20.25" customHeight="1">
      <c r="B20" s="206">
        <v>3</v>
      </c>
      <c r="C20" s="210" t="s">
        <v>79</v>
      </c>
      <c r="D20" s="209">
        <f>IF($D$10&lt;=1,Assumptions!$I$18,IF($D$10&lt;=3,Assumptions!$I$20,IF($D$10&lt;=6,Assumptions!$I$22,IF($D$10&lt;=10,Assumptions!$I$24,Assumptions!$I$26))))</f>
        <v>5.8000000000000003E-2</v>
      </c>
    </row>
    <row r="21" spans="2:4" s="59" customFormat="1" ht="20.25" customHeight="1">
      <c r="B21" s="206">
        <v>4</v>
      </c>
      <c r="C21" s="210" t="s">
        <v>80</v>
      </c>
      <c r="D21" s="208">
        <f>-PV(D20,D10,,D18)</f>
        <v>0</v>
      </c>
    </row>
    <row r="22" spans="2:4" s="59" customFormat="1" ht="20.25" customHeight="1">
      <c r="B22" s="296">
        <v>5</v>
      </c>
      <c r="C22" s="313" t="s">
        <v>69</v>
      </c>
      <c r="D22" s="314" t="e">
        <f>-PMT(NOMINAL(D20,12)/12,(D10-D19)*12,,D18,1)</f>
        <v>#NUM!</v>
      </c>
    </row>
    <row r="23" spans="2:4" s="32" customFormat="1" ht="20.25" customHeight="1">
      <c r="B23" s="69">
        <v>6</v>
      </c>
      <c r="C23" s="94" t="s">
        <v>753</v>
      </c>
      <c r="D23" s="305">
        <v>0</v>
      </c>
    </row>
    <row r="24" spans="2:4" s="59" customFormat="1" ht="20.25" customHeight="1">
      <c r="B24" s="206">
        <v>7</v>
      </c>
      <c r="C24" s="210" t="s">
        <v>370</v>
      </c>
      <c r="D24" s="208" t="e">
        <f>-PMT(NOMINAL(D20,12)/12,12,,(D18*(D20-D23))/((1+D20)^(D10-D19)-(1+D23)^(D10-D19)),1)</f>
        <v>#DIV/0!</v>
      </c>
    </row>
    <row r="25" spans="2:4" s="59" customFormat="1" ht="20.25" customHeight="1"/>
    <row r="26" spans="2:4" s="59" customFormat="1" ht="20.25" customHeight="1">
      <c r="B26" s="725" t="s">
        <v>374</v>
      </c>
      <c r="C26" s="725"/>
      <c r="D26" s="725"/>
    </row>
    <row r="27" spans="2:4" ht="20.25" customHeight="1">
      <c r="B27" s="721"/>
      <c r="C27" s="721"/>
      <c r="D27" s="721"/>
    </row>
    <row r="28" spans="2:4" s="59" customFormat="1" ht="20.25" customHeight="1">
      <c r="B28" s="721"/>
      <c r="C28" s="721"/>
      <c r="D28" s="721"/>
    </row>
    <row r="29" spans="2:4" s="59" customFormat="1" ht="20.25" customHeight="1">
      <c r="B29" s="721"/>
      <c r="C29" s="721"/>
      <c r="D29" s="721"/>
    </row>
    <row r="30" spans="2:4" s="59" customFormat="1" ht="20.25" customHeight="1">
      <c r="B30" s="220"/>
      <c r="C30" s="220"/>
      <c r="D30" s="220"/>
    </row>
    <row r="31" spans="2:4" s="59" customFormat="1" ht="20.25" customHeight="1">
      <c r="B31" s="220"/>
      <c r="C31" s="220"/>
      <c r="D31" s="220"/>
    </row>
    <row r="32" spans="2:4" s="59" customFormat="1" ht="20.25" customHeight="1"/>
    <row r="33" spans="1:4" s="59" customFormat="1" ht="20.25" customHeight="1">
      <c r="A33" s="60"/>
    </row>
    <row r="36" spans="1:4" ht="20.25" customHeight="1">
      <c r="D36" s="315"/>
    </row>
  </sheetData>
  <mergeCells count="9">
    <mergeCell ref="B27:D29"/>
    <mergeCell ref="B7:D7"/>
    <mergeCell ref="B12:D12"/>
    <mergeCell ref="B17:D17"/>
    <mergeCell ref="B1:D1"/>
    <mergeCell ref="D2:D5"/>
    <mergeCell ref="B2:C2"/>
    <mergeCell ref="B3:C5"/>
    <mergeCell ref="B26:D26"/>
  </mergeCells>
  <hyperlinks>
    <hyperlink ref="B1:D1" location="Contents!A1" display="International Vacation" xr:uid="{00000000-0004-0000-1C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ignoredErrors>
    <ignoredError sqref="D15:D16 D18 D9 D11" unlockedFormula="1"/>
  </ignoredError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40">
    <tabColor rgb="FFFF6400"/>
  </sheetPr>
  <dimension ref="B1:H44"/>
  <sheetViews>
    <sheetView showGridLines="0" zoomScaleNormal="100" workbookViewId="0">
      <selection activeCell="B1" sqref="B1:H1"/>
    </sheetView>
  </sheetViews>
  <sheetFormatPr defaultColWidth="9.109375" defaultRowHeight="20.25" customHeight="1"/>
  <cols>
    <col min="1" max="1" width="1.88671875" style="1" customWidth="1"/>
    <col min="2" max="2" width="6.44140625" style="1" customWidth="1"/>
    <col min="3" max="3" width="23.88671875" style="1" customWidth="1"/>
    <col min="4" max="6" width="11" style="1" customWidth="1"/>
    <col min="7" max="7" width="10.44140625" style="1" customWidth="1"/>
    <col min="8" max="8" width="9" style="1" customWidth="1"/>
    <col min="9" max="9" width="29" style="1" customWidth="1"/>
    <col min="10" max="16384" width="9.109375" style="1"/>
  </cols>
  <sheetData>
    <row r="1" spans="2:8" ht="62.4" customHeight="1">
      <c r="B1" s="663" t="s">
        <v>907</v>
      </c>
      <c r="C1" s="663"/>
      <c r="D1" s="663"/>
      <c r="E1" s="663"/>
      <c r="F1" s="663"/>
      <c r="G1" s="663"/>
      <c r="H1" s="663"/>
    </row>
    <row r="2" spans="2:8" s="48" customFormat="1" ht="15" customHeight="1">
      <c r="B2" s="385" t="s">
        <v>251</v>
      </c>
      <c r="C2" s="385" t="s">
        <v>6</v>
      </c>
      <c r="D2" s="400">
        <f>Data!G34</f>
        <v>0</v>
      </c>
      <c r="E2" s="400">
        <f>D2+365</f>
        <v>365</v>
      </c>
      <c r="F2" s="400">
        <f t="shared" ref="F2:H2" si="0">E2+365</f>
        <v>730</v>
      </c>
      <c r="G2" s="400">
        <f t="shared" si="0"/>
        <v>1095</v>
      </c>
      <c r="H2" s="400">
        <f t="shared" si="0"/>
        <v>1460</v>
      </c>
    </row>
    <row r="3" spans="2:8" s="32" customFormat="1" ht="15" customHeight="1">
      <c r="B3" s="728" t="s">
        <v>97</v>
      </c>
      <c r="C3" s="729"/>
      <c r="D3" s="729"/>
      <c r="E3" s="729"/>
      <c r="F3" s="729"/>
      <c r="G3" s="729"/>
      <c r="H3" s="730"/>
    </row>
    <row r="4" spans="2:8" s="32" customFormat="1" ht="15" customHeight="1">
      <c r="B4" s="167">
        <v>1</v>
      </c>
      <c r="C4" s="168">
        <f>Data!D39</f>
        <v>0</v>
      </c>
      <c r="D4" s="169">
        <f>Data!D45</f>
        <v>0</v>
      </c>
      <c r="E4" s="169">
        <f>D4+1</f>
        <v>1</v>
      </c>
      <c r="F4" s="169">
        <f t="shared" ref="F4:H4" si="1">E4+1</f>
        <v>2</v>
      </c>
      <c r="G4" s="169">
        <f t="shared" si="1"/>
        <v>3</v>
      </c>
      <c r="H4" s="169">
        <f t="shared" si="1"/>
        <v>4</v>
      </c>
    </row>
    <row r="5" spans="2:8" s="32" customFormat="1" ht="15" customHeight="1">
      <c r="B5" s="167">
        <v>2</v>
      </c>
      <c r="C5" s="168">
        <f>Data!F39</f>
        <v>0</v>
      </c>
      <c r="D5" s="169">
        <f>Data!F45</f>
        <v>0</v>
      </c>
      <c r="E5" s="169">
        <f>D5+1</f>
        <v>1</v>
      </c>
      <c r="F5" s="169">
        <f t="shared" ref="F5:H5" si="2">E5+1</f>
        <v>2</v>
      </c>
      <c r="G5" s="169">
        <f t="shared" si="2"/>
        <v>3</v>
      </c>
      <c r="H5" s="169">
        <f t="shared" si="2"/>
        <v>4</v>
      </c>
    </row>
    <row r="6" spans="2:8" s="32" customFormat="1" ht="15" customHeight="1">
      <c r="B6" s="167">
        <v>3</v>
      </c>
      <c r="C6" s="168">
        <f>Data!D49</f>
        <v>0</v>
      </c>
      <c r="D6" s="169">
        <f>Data!D54</f>
        <v>0</v>
      </c>
      <c r="E6" s="169">
        <f>D6+1</f>
        <v>1</v>
      </c>
      <c r="F6" s="169">
        <f t="shared" ref="F6:H6" si="3">E6+1</f>
        <v>2</v>
      </c>
      <c r="G6" s="169">
        <f t="shared" si="3"/>
        <v>3</v>
      </c>
      <c r="H6" s="169">
        <f t="shared" si="3"/>
        <v>4</v>
      </c>
    </row>
    <row r="7" spans="2:8" s="32" customFormat="1" ht="15" customHeight="1">
      <c r="B7" s="167">
        <v>4</v>
      </c>
      <c r="C7" s="168">
        <f>Data!E49</f>
        <v>0</v>
      </c>
      <c r="D7" s="169">
        <f>Data!E54</f>
        <v>0</v>
      </c>
      <c r="E7" s="169">
        <f>D7+1</f>
        <v>1</v>
      </c>
      <c r="F7" s="169">
        <f t="shared" ref="F7:H7" si="4">E7+1</f>
        <v>2</v>
      </c>
      <c r="G7" s="169">
        <f t="shared" si="4"/>
        <v>3</v>
      </c>
      <c r="H7" s="169">
        <f t="shared" si="4"/>
        <v>4</v>
      </c>
    </row>
    <row r="8" spans="2:8" s="32" customFormat="1" ht="15" customHeight="1">
      <c r="B8" s="728" t="s">
        <v>903</v>
      </c>
      <c r="C8" s="729"/>
      <c r="D8" s="729"/>
      <c r="E8" s="729"/>
      <c r="F8" s="729"/>
      <c r="G8" s="729"/>
      <c r="H8" s="730"/>
    </row>
    <row r="9" spans="2:8" s="32" customFormat="1" ht="15" customHeight="1">
      <c r="B9" s="167">
        <v>1</v>
      </c>
      <c r="C9" s="169" t="s">
        <v>170</v>
      </c>
      <c r="D9" s="508">
        <f>Data!E152</f>
        <v>0</v>
      </c>
      <c r="E9" s="508">
        <f>D9*(1+Assumptions!$F$4)</f>
        <v>0</v>
      </c>
      <c r="F9" s="508">
        <f>E9*(1+Assumptions!$F$4)</f>
        <v>0</v>
      </c>
      <c r="G9" s="508">
        <f>F9*(1+Assumptions!$F$4)</f>
        <v>0</v>
      </c>
      <c r="H9" s="508">
        <f>G9*(1+Assumptions!$F$4)</f>
        <v>0</v>
      </c>
    </row>
    <row r="10" spans="2:8" s="32" customFormat="1" ht="15" customHeight="1">
      <c r="B10" s="167">
        <v>2</v>
      </c>
      <c r="C10" s="169" t="s">
        <v>171</v>
      </c>
      <c r="D10" s="508">
        <f>Data!F152</f>
        <v>0</v>
      </c>
      <c r="E10" s="508">
        <f>D10*(1+Assumptions!$F$4)</f>
        <v>0</v>
      </c>
      <c r="F10" s="508">
        <f>E10*(1+Assumptions!$F$4)</f>
        <v>0</v>
      </c>
      <c r="G10" s="508">
        <f>F10*(1+Assumptions!$F$4)</f>
        <v>0</v>
      </c>
      <c r="H10" s="508">
        <f>G10*(1+Assumptions!$F$4)</f>
        <v>0</v>
      </c>
    </row>
    <row r="11" spans="2:8" s="166" customFormat="1" ht="15" customHeight="1">
      <c r="B11" s="170"/>
      <c r="C11" s="171" t="s">
        <v>99</v>
      </c>
      <c r="D11" s="509">
        <f t="shared" ref="D11:H11" si="5">SUM(D9:D10)</f>
        <v>0</v>
      </c>
      <c r="E11" s="509">
        <f t="shared" si="5"/>
        <v>0</v>
      </c>
      <c r="F11" s="509">
        <f t="shared" si="5"/>
        <v>0</v>
      </c>
      <c r="G11" s="509">
        <f t="shared" si="5"/>
        <v>0</v>
      </c>
      <c r="H11" s="509">
        <f t="shared" si="5"/>
        <v>0</v>
      </c>
    </row>
    <row r="12" spans="2:8" s="32" customFormat="1" ht="15" customHeight="1">
      <c r="B12" s="728" t="s">
        <v>327</v>
      </c>
      <c r="C12" s="729"/>
      <c r="D12" s="729"/>
      <c r="E12" s="729"/>
      <c r="F12" s="729"/>
      <c r="G12" s="729"/>
      <c r="H12" s="730"/>
    </row>
    <row r="13" spans="2:8" s="32" customFormat="1" ht="15" customHeight="1">
      <c r="B13" s="167">
        <v>1</v>
      </c>
      <c r="C13" s="169" t="s">
        <v>45</v>
      </c>
      <c r="D13" s="508">
        <f>Data!F164</f>
        <v>0</v>
      </c>
      <c r="E13" s="508">
        <f t="shared" ref="E13:H16" si="6">D13*(1+Inflation)</f>
        <v>0</v>
      </c>
      <c r="F13" s="508">
        <f t="shared" si="6"/>
        <v>0</v>
      </c>
      <c r="G13" s="508">
        <f t="shared" si="6"/>
        <v>0</v>
      </c>
      <c r="H13" s="508">
        <f t="shared" si="6"/>
        <v>0</v>
      </c>
    </row>
    <row r="14" spans="2:8" s="32" customFormat="1" ht="15" customHeight="1">
      <c r="B14" s="167">
        <v>2</v>
      </c>
      <c r="C14" s="169" t="s">
        <v>48</v>
      </c>
      <c r="D14" s="508">
        <f>Data!F171</f>
        <v>0</v>
      </c>
      <c r="E14" s="508">
        <f t="shared" si="6"/>
        <v>0</v>
      </c>
      <c r="F14" s="508">
        <f t="shared" si="6"/>
        <v>0</v>
      </c>
      <c r="G14" s="508">
        <f t="shared" si="6"/>
        <v>0</v>
      </c>
      <c r="H14" s="508">
        <f t="shared" si="6"/>
        <v>0</v>
      </c>
    </row>
    <row r="15" spans="2:8" s="32" customFormat="1" ht="15" customHeight="1">
      <c r="B15" s="167">
        <v>3</v>
      </c>
      <c r="C15" s="169" t="s">
        <v>103</v>
      </c>
      <c r="D15" s="508">
        <f>Data!F173</f>
        <v>0</v>
      </c>
      <c r="E15" s="508">
        <f t="shared" si="6"/>
        <v>0</v>
      </c>
      <c r="F15" s="508">
        <f t="shared" si="6"/>
        <v>0</v>
      </c>
      <c r="G15" s="508">
        <f t="shared" si="6"/>
        <v>0</v>
      </c>
      <c r="H15" s="508">
        <f t="shared" si="6"/>
        <v>0</v>
      </c>
    </row>
    <row r="16" spans="2:8" s="32" customFormat="1" ht="27.6">
      <c r="B16" s="167">
        <v>4</v>
      </c>
      <c r="C16" s="169" t="s">
        <v>49</v>
      </c>
      <c r="D16" s="508">
        <f>Data!F174</f>
        <v>0</v>
      </c>
      <c r="E16" s="508">
        <f t="shared" si="6"/>
        <v>0</v>
      </c>
      <c r="F16" s="508">
        <f t="shared" si="6"/>
        <v>0</v>
      </c>
      <c r="G16" s="508">
        <f t="shared" si="6"/>
        <v>0</v>
      </c>
      <c r="H16" s="508">
        <f t="shared" si="6"/>
        <v>0</v>
      </c>
    </row>
    <row r="17" spans="2:8" s="32" customFormat="1" ht="15" customHeight="1">
      <c r="B17" s="167">
        <v>5</v>
      </c>
      <c r="C17" s="169" t="s">
        <v>50</v>
      </c>
      <c r="D17" s="508">
        <f>Data!F179</f>
        <v>0</v>
      </c>
      <c r="E17" s="508">
        <f>D17</f>
        <v>0</v>
      </c>
      <c r="F17" s="508">
        <f t="shared" ref="F17:H18" si="7">E17</f>
        <v>0</v>
      </c>
      <c r="G17" s="508">
        <f t="shared" si="7"/>
        <v>0</v>
      </c>
      <c r="H17" s="508">
        <f t="shared" si="7"/>
        <v>0</v>
      </c>
    </row>
    <row r="18" spans="2:8" s="32" customFormat="1" ht="15" customHeight="1">
      <c r="B18" s="167">
        <v>6</v>
      </c>
      <c r="C18" s="169" t="s">
        <v>98</v>
      </c>
      <c r="D18" s="508">
        <f>Data!F184</f>
        <v>0</v>
      </c>
      <c r="E18" s="508">
        <f>D18</f>
        <v>0</v>
      </c>
      <c r="F18" s="508">
        <f t="shared" si="7"/>
        <v>0</v>
      </c>
      <c r="G18" s="508">
        <f t="shared" si="7"/>
        <v>0</v>
      </c>
      <c r="H18" s="508">
        <f t="shared" si="7"/>
        <v>0</v>
      </c>
    </row>
    <row r="19" spans="2:8" s="166" customFormat="1" ht="15" customHeight="1">
      <c r="B19" s="170"/>
      <c r="C19" s="171" t="s">
        <v>95</v>
      </c>
      <c r="D19" s="509">
        <f>SUM(D13:D18)</f>
        <v>0</v>
      </c>
      <c r="E19" s="509">
        <f t="shared" ref="E19:H19" si="8">SUM(E13:E18)</f>
        <v>0</v>
      </c>
      <c r="F19" s="509">
        <f t="shared" si="8"/>
        <v>0</v>
      </c>
      <c r="G19" s="509">
        <f t="shared" si="8"/>
        <v>0</v>
      </c>
      <c r="H19" s="509">
        <f t="shared" si="8"/>
        <v>0</v>
      </c>
    </row>
    <row r="20" spans="2:8" s="90" customFormat="1" ht="15" customHeight="1">
      <c r="B20" s="401"/>
      <c r="C20" s="402" t="s">
        <v>60</v>
      </c>
      <c r="D20" s="510">
        <f t="shared" ref="D20:H20" si="9">D11-D19</f>
        <v>0</v>
      </c>
      <c r="E20" s="510">
        <f t="shared" si="9"/>
        <v>0</v>
      </c>
      <c r="F20" s="510">
        <f t="shared" si="9"/>
        <v>0</v>
      </c>
      <c r="G20" s="510">
        <f t="shared" si="9"/>
        <v>0</v>
      </c>
      <c r="H20" s="510">
        <f t="shared" si="9"/>
        <v>0</v>
      </c>
    </row>
    <row r="21" spans="2:8" s="32" customFormat="1" ht="15" customHeight="1">
      <c r="B21" s="728" t="s">
        <v>56</v>
      </c>
      <c r="C21" s="729"/>
      <c r="D21" s="729"/>
      <c r="E21" s="729"/>
      <c r="F21" s="729"/>
      <c r="G21" s="729"/>
      <c r="H21" s="730"/>
    </row>
    <row r="22" spans="2:8" s="32" customFormat="1" ht="15" customHeight="1">
      <c r="B22" s="167">
        <v>1</v>
      </c>
      <c r="C22" s="172" t="s">
        <v>911</v>
      </c>
      <c r="D22" s="508">
        <f>Data!F192</f>
        <v>0</v>
      </c>
      <c r="E22" s="508">
        <f>D22</f>
        <v>0</v>
      </c>
      <c r="F22" s="508">
        <f t="shared" ref="F22:G22" si="10">E22</f>
        <v>0</v>
      </c>
      <c r="G22" s="508">
        <f t="shared" si="10"/>
        <v>0</v>
      </c>
      <c r="H22" s="508">
        <f t="shared" ref="H22" si="11">G22</f>
        <v>0</v>
      </c>
    </row>
    <row r="23" spans="2:8" s="32" customFormat="1" ht="15" customHeight="1">
      <c r="B23" s="167">
        <v>2</v>
      </c>
      <c r="C23" s="172" t="s">
        <v>57</v>
      </c>
      <c r="D23" s="508">
        <v>0</v>
      </c>
      <c r="E23" s="508">
        <v>0</v>
      </c>
      <c r="F23" s="508">
        <v>0</v>
      </c>
      <c r="G23" s="508">
        <v>0</v>
      </c>
      <c r="H23" s="508">
        <v>0</v>
      </c>
    </row>
    <row r="24" spans="2:8" s="166" customFormat="1" ht="15" customHeight="1">
      <c r="B24" s="170"/>
      <c r="C24" s="171" t="s">
        <v>100</v>
      </c>
      <c r="D24" s="509">
        <f>SUM(D22:D23)</f>
        <v>0</v>
      </c>
      <c r="E24" s="509">
        <f>SUM(E22:E23)</f>
        <v>0</v>
      </c>
      <c r="F24" s="509">
        <f>SUM(F22:F23)</f>
        <v>0</v>
      </c>
      <c r="G24" s="509">
        <f>SUM(G22:G23)</f>
        <v>0</v>
      </c>
      <c r="H24" s="509">
        <f>SUM(H22:H23)</f>
        <v>0</v>
      </c>
    </row>
    <row r="25" spans="2:8" s="16" customFormat="1" ht="15" customHeight="1">
      <c r="B25" s="401"/>
      <c r="C25" s="402" t="s">
        <v>598</v>
      </c>
      <c r="D25" s="510">
        <f>D20-D24</f>
        <v>0</v>
      </c>
      <c r="E25" s="510">
        <f>E20-E24</f>
        <v>0</v>
      </c>
      <c r="F25" s="510">
        <f>F20-F24</f>
        <v>0</v>
      </c>
      <c r="G25" s="510">
        <f>G20-G24</f>
        <v>0</v>
      </c>
      <c r="H25" s="510">
        <f>H20-H24</f>
        <v>0</v>
      </c>
    </row>
    <row r="26" spans="2:8" s="32" customFormat="1" ht="15" customHeight="1">
      <c r="B26" s="728" t="s">
        <v>904</v>
      </c>
      <c r="C26" s="729"/>
      <c r="D26" s="729"/>
      <c r="E26" s="729"/>
      <c r="F26" s="729"/>
      <c r="G26" s="729"/>
      <c r="H26" s="730"/>
    </row>
    <row r="27" spans="2:8" s="32" customFormat="1" ht="15" customHeight="1">
      <c r="B27" s="167">
        <v>1</v>
      </c>
      <c r="C27" s="173" t="str">
        <f>CONCATENATE(Child1!B1," - ",Child1!D6)</f>
        <v>0's Future - Graduation</v>
      </c>
      <c r="D27" s="508"/>
      <c r="E27" s="508"/>
      <c r="F27" s="508"/>
      <c r="G27" s="508"/>
      <c r="H27" s="508"/>
    </row>
    <row r="28" spans="2:8" s="32" customFormat="1" ht="15" customHeight="1">
      <c r="B28" s="167">
        <v>2</v>
      </c>
      <c r="C28" s="173" t="str">
        <f>CONCATENATE(Child1!B1," - ",Child1!E6)</f>
        <v>0's Future - PG</v>
      </c>
      <c r="D28" s="508"/>
      <c r="E28" s="508"/>
      <c r="F28" s="508"/>
      <c r="G28" s="508"/>
      <c r="H28" s="508"/>
    </row>
    <row r="29" spans="2:8" s="32" customFormat="1" ht="15" customHeight="1">
      <c r="B29" s="167">
        <v>3</v>
      </c>
      <c r="C29" s="173" t="str">
        <f>CONCATENATE(Child1!B1," - ",Child1!F6)</f>
        <v>0's Future - Marriage</v>
      </c>
      <c r="D29" s="508"/>
      <c r="E29" s="508"/>
      <c r="F29" s="508"/>
      <c r="G29" s="508"/>
      <c r="H29" s="508"/>
    </row>
    <row r="30" spans="2:8" s="32" customFormat="1" ht="15" customHeight="1">
      <c r="B30" s="167">
        <v>4</v>
      </c>
      <c r="C30" s="173" t="str">
        <f>CONCATENATE(Child2!B1," - ",Child2!D6)</f>
        <v>0's Future - Graduation</v>
      </c>
      <c r="D30" s="508"/>
      <c r="E30" s="508"/>
      <c r="F30" s="508"/>
      <c r="G30" s="508"/>
      <c r="H30" s="508"/>
    </row>
    <row r="31" spans="2:8" s="32" customFormat="1" ht="15" customHeight="1">
      <c r="B31" s="167">
        <v>5</v>
      </c>
      <c r="C31" s="173" t="str">
        <f>CONCATENATE(Child2!B1," - ",Child2!E6)</f>
        <v>0's Future - PG</v>
      </c>
      <c r="D31" s="508" t="e">
        <f>Child2!E29*12</f>
        <v>#DIV/0!</v>
      </c>
      <c r="E31" s="508" t="e">
        <f>D31*(1+Child2!$E$28)</f>
        <v>#DIV/0!</v>
      </c>
      <c r="F31" s="508" t="e">
        <f>E31*(1+Child2!$E$28)</f>
        <v>#DIV/0!</v>
      </c>
      <c r="G31" s="508" t="e">
        <f>F31*(1+Child2!$E$28)</f>
        <v>#DIV/0!</v>
      </c>
      <c r="H31" s="508" t="e">
        <f>G31*(1+Child2!$E$28)</f>
        <v>#DIV/0!</v>
      </c>
    </row>
    <row r="32" spans="2:8" s="32" customFormat="1" ht="15" customHeight="1">
      <c r="B32" s="167">
        <v>6</v>
      </c>
      <c r="C32" s="173" t="str">
        <f>CONCATENATE(Child2!B1," - ",Child2!F6)</f>
        <v>0's Future - Marriage</v>
      </c>
      <c r="D32" s="508" t="e">
        <f>Child2!F29*12</f>
        <v>#DIV/0!</v>
      </c>
      <c r="E32" s="508" t="e">
        <f>D32*(1+Child2!$F$28)</f>
        <v>#DIV/0!</v>
      </c>
      <c r="F32" s="508" t="e">
        <f>E32*(1+Child2!$F$28)</f>
        <v>#DIV/0!</v>
      </c>
      <c r="G32" s="508" t="e">
        <f>F32*(1+Child2!$F$28)</f>
        <v>#DIV/0!</v>
      </c>
      <c r="H32" s="508" t="e">
        <f>G32*(1+Child2!$F$28)</f>
        <v>#DIV/0!</v>
      </c>
    </row>
    <row r="33" spans="2:8" s="32" customFormat="1" ht="15" customHeight="1">
      <c r="B33" s="167">
        <v>7</v>
      </c>
      <c r="C33" s="173" t="s">
        <v>893</v>
      </c>
      <c r="D33" s="508">
        <f>Contingency!D29*12</f>
        <v>0</v>
      </c>
      <c r="E33" s="508"/>
      <c r="F33" s="508"/>
      <c r="G33" s="508"/>
      <c r="H33" s="508"/>
    </row>
    <row r="34" spans="2:8" s="32" customFormat="1" ht="15" customHeight="1">
      <c r="B34" s="167">
        <v>8</v>
      </c>
      <c r="C34" s="173" t="s">
        <v>101</v>
      </c>
      <c r="D34" s="508" t="e">
        <f>Retirement!D44*12</f>
        <v>#DIV/0!</v>
      </c>
      <c r="E34" s="508" t="e">
        <f>D34*(1+Retirement!$D$43)</f>
        <v>#DIV/0!</v>
      </c>
      <c r="F34" s="508" t="e">
        <f>E34*(1+Retirement!$D$43)</f>
        <v>#DIV/0!</v>
      </c>
      <c r="G34" s="508" t="e">
        <f>F34*(1+Retirement!$D$43)</f>
        <v>#DIV/0!</v>
      </c>
      <c r="H34" s="508" t="e">
        <f>G34*(1+Retirement!$D$43)</f>
        <v>#DIV/0!</v>
      </c>
    </row>
    <row r="35" spans="2:8" s="32" customFormat="1" ht="15" customHeight="1">
      <c r="B35" s="167">
        <v>9</v>
      </c>
      <c r="C35" s="173" t="s">
        <v>81</v>
      </c>
      <c r="D35" s="508" t="e">
        <f>House!D42*12</f>
        <v>#DIV/0!</v>
      </c>
      <c r="E35" s="508" t="e">
        <f>D35*(1+House!$D$41)</f>
        <v>#DIV/0!</v>
      </c>
      <c r="F35" s="508" t="e">
        <f>E35*(1+House!$D$41)</f>
        <v>#DIV/0!</v>
      </c>
      <c r="G35" s="508" t="e">
        <f>F35*(1+House!$D$41)</f>
        <v>#DIV/0!</v>
      </c>
      <c r="H35" s="508" t="e">
        <f>G35*(1+House!$D$41)</f>
        <v>#DIV/0!</v>
      </c>
    </row>
    <row r="36" spans="2:8" s="32" customFormat="1" ht="15" customHeight="1">
      <c r="B36" s="167">
        <v>10</v>
      </c>
      <c r="C36" s="173" t="s">
        <v>113</v>
      </c>
      <c r="D36" s="508" t="e">
        <f>Car!D35*12</f>
        <v>#DIV/0!</v>
      </c>
      <c r="E36" s="508" t="e">
        <f>D36*(1+Car!$D$34)</f>
        <v>#DIV/0!</v>
      </c>
      <c r="F36" s="508" t="e">
        <f>E36*(1+Car!$D$34)</f>
        <v>#DIV/0!</v>
      </c>
      <c r="G36" s="508" t="e">
        <f>F36*(1+Car!$D$34)</f>
        <v>#DIV/0!</v>
      </c>
      <c r="H36" s="508" t="e">
        <f>G36*(1+Car!$D$34)</f>
        <v>#DIV/0!</v>
      </c>
    </row>
    <row r="37" spans="2:8" s="32" customFormat="1" ht="15" customHeight="1">
      <c r="B37" s="167">
        <v>11</v>
      </c>
      <c r="C37" s="173" t="s">
        <v>150</v>
      </c>
      <c r="D37" s="508" t="e">
        <f>Vacation!D24*12</f>
        <v>#DIV/0!</v>
      </c>
      <c r="E37" s="508" t="e">
        <f>D37*(1+Vacation!$D$23)</f>
        <v>#DIV/0!</v>
      </c>
      <c r="F37" s="508" t="e">
        <f>E37*(1+Vacation!$D$23)</f>
        <v>#DIV/0!</v>
      </c>
      <c r="G37" s="508" t="e">
        <f>F37*(1+Vacation!$D$23)</f>
        <v>#DIV/0!</v>
      </c>
      <c r="H37" s="508" t="e">
        <f>G37*(1+Vacation!$D$23)</f>
        <v>#DIV/0!</v>
      </c>
    </row>
    <row r="38" spans="2:8" s="166" customFormat="1" ht="15" customHeight="1">
      <c r="B38" s="170"/>
      <c r="C38" s="174" t="s">
        <v>324</v>
      </c>
      <c r="D38" s="509" t="e">
        <f t="shared" ref="D38:H38" si="12">SUM(D27:D37)</f>
        <v>#DIV/0!</v>
      </c>
      <c r="E38" s="509" t="e">
        <f t="shared" si="12"/>
        <v>#DIV/0!</v>
      </c>
      <c r="F38" s="509" t="e">
        <f t="shared" si="12"/>
        <v>#DIV/0!</v>
      </c>
      <c r="G38" s="509" t="e">
        <f t="shared" si="12"/>
        <v>#DIV/0!</v>
      </c>
      <c r="H38" s="509" t="e">
        <f t="shared" si="12"/>
        <v>#DIV/0!</v>
      </c>
    </row>
    <row r="39" spans="2:8" s="32" customFormat="1" ht="15" customHeight="1">
      <c r="B39" s="728" t="s">
        <v>284</v>
      </c>
      <c r="C39" s="729"/>
      <c r="D39" s="729"/>
      <c r="E39" s="729"/>
      <c r="F39" s="729"/>
      <c r="G39" s="729"/>
      <c r="H39" s="730"/>
    </row>
    <row r="40" spans="2:8" s="32" customFormat="1" ht="15" customHeight="1">
      <c r="B40" s="167">
        <v>1</v>
      </c>
      <c r="C40" s="172" t="s">
        <v>51</v>
      </c>
      <c r="D40" s="508">
        <f>General!F8</f>
        <v>0</v>
      </c>
      <c r="E40" s="508">
        <f t="shared" ref="E40:H40" si="13">D40</f>
        <v>0</v>
      </c>
      <c r="F40" s="508">
        <f t="shared" si="13"/>
        <v>0</v>
      </c>
      <c r="G40" s="508">
        <f t="shared" si="13"/>
        <v>0</v>
      </c>
      <c r="H40" s="508">
        <f t="shared" si="13"/>
        <v>0</v>
      </c>
    </row>
    <row r="41" spans="2:8" s="32" customFormat="1" ht="15" customHeight="1">
      <c r="B41" s="167">
        <v>2</v>
      </c>
      <c r="C41" s="172" t="s">
        <v>225</v>
      </c>
      <c r="D41" s="508">
        <f>General!F9</f>
        <v>0</v>
      </c>
      <c r="E41" s="508">
        <f t="shared" ref="E41:H41" si="14">D41*(1+Inflation)</f>
        <v>0</v>
      </c>
      <c r="F41" s="508">
        <f t="shared" si="14"/>
        <v>0</v>
      </c>
      <c r="G41" s="508">
        <f t="shared" si="14"/>
        <v>0</v>
      </c>
      <c r="H41" s="508">
        <f t="shared" si="14"/>
        <v>0</v>
      </c>
    </row>
    <row r="42" spans="2:8" s="166" customFormat="1" ht="15" customHeight="1">
      <c r="B42" s="170"/>
      <c r="C42" s="174" t="s">
        <v>285</v>
      </c>
      <c r="D42" s="509">
        <f>SUM(D40:D41)</f>
        <v>0</v>
      </c>
      <c r="E42" s="509">
        <f>SUM(E40:E41)</f>
        <v>0</v>
      </c>
      <c r="F42" s="509">
        <f>SUM(F40:F41)</f>
        <v>0</v>
      </c>
      <c r="G42" s="509">
        <f>SUM(G40:G41)</f>
        <v>0</v>
      </c>
      <c r="H42" s="509">
        <f>SUM(H40:H41)</f>
        <v>0</v>
      </c>
    </row>
    <row r="43" spans="2:8" s="5" customFormat="1" ht="15" customHeight="1">
      <c r="B43" s="204"/>
      <c r="C43" s="205" t="s">
        <v>905</v>
      </c>
      <c r="D43" s="511" t="e">
        <f>D25-D38-D42</f>
        <v>#DIV/0!</v>
      </c>
      <c r="E43" s="511" t="e">
        <f>E25-E38-E42</f>
        <v>#DIV/0!</v>
      </c>
      <c r="F43" s="511" t="e">
        <f>F25-F38-F42</f>
        <v>#DIV/0!</v>
      </c>
      <c r="G43" s="511" t="e">
        <f>G25-G38-G42</f>
        <v>#DIV/0!</v>
      </c>
      <c r="H43" s="511" t="e">
        <f>H25-H38-H42</f>
        <v>#DIV/0!</v>
      </c>
    </row>
    <row r="44" spans="2:8" s="175" customFormat="1" ht="15" customHeight="1">
      <c r="B44" s="403"/>
      <c r="C44" s="404" t="s">
        <v>102</v>
      </c>
      <c r="D44" s="512" t="e">
        <f>D43</f>
        <v>#DIV/0!</v>
      </c>
      <c r="E44" s="512" t="e">
        <f t="shared" ref="E44:H44" si="15">D44+E43</f>
        <v>#DIV/0!</v>
      </c>
      <c r="F44" s="512" t="e">
        <f t="shared" si="15"/>
        <v>#DIV/0!</v>
      </c>
      <c r="G44" s="512" t="e">
        <f t="shared" si="15"/>
        <v>#DIV/0!</v>
      </c>
      <c r="H44" s="512" t="e">
        <f t="shared" si="15"/>
        <v>#DIV/0!</v>
      </c>
    </row>
  </sheetData>
  <mergeCells count="7">
    <mergeCell ref="B39:H39"/>
    <mergeCell ref="B26:H26"/>
    <mergeCell ref="B1:H1"/>
    <mergeCell ref="B3:H3"/>
    <mergeCell ref="B8:H8"/>
    <mergeCell ref="B12:H12"/>
    <mergeCell ref="B21:H21"/>
  </mergeCells>
  <hyperlinks>
    <hyperlink ref="B1:H1" location="Contents!A1" display="Future Cashflows" xr:uid="{00000000-0004-0000-1D00-000000000000}"/>
  </hyperlinks>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15"/>
  <sheetViews>
    <sheetView showGridLines="0" zoomScaleNormal="100" workbookViewId="0">
      <selection activeCell="A7" sqref="A7"/>
    </sheetView>
  </sheetViews>
  <sheetFormatPr defaultColWidth="9.109375" defaultRowHeight="20.25" customHeight="1"/>
  <cols>
    <col min="1" max="1" width="83.6640625" style="32" customWidth="1"/>
    <col min="2" max="16384" width="9.109375" style="21"/>
  </cols>
  <sheetData>
    <row r="1" spans="1:1" ht="40.5" customHeight="1">
      <c r="A1" s="497" t="s">
        <v>520</v>
      </c>
    </row>
    <row r="2" spans="1:1" s="10" customFormat="1" ht="18.600000000000001" thickBot="1">
      <c r="A2" s="399" t="s">
        <v>202</v>
      </c>
    </row>
    <row r="3" spans="1:1" s="10" customFormat="1" ht="93" customHeight="1" thickTop="1">
      <c r="A3" s="180" t="s">
        <v>869</v>
      </c>
    </row>
    <row r="4" spans="1:1" s="10" customFormat="1" ht="11.25" customHeight="1">
      <c r="A4" s="180"/>
    </row>
    <row r="5" spans="1:1" s="10" customFormat="1" ht="66" customHeight="1">
      <c r="A5" s="180" t="s">
        <v>300</v>
      </c>
    </row>
    <row r="6" spans="1:1" s="10" customFormat="1" ht="9" customHeight="1">
      <c r="A6" s="180"/>
    </row>
    <row r="7" spans="1:1" s="10" customFormat="1" ht="145.5" customHeight="1">
      <c r="A7" s="180" t="s">
        <v>870</v>
      </c>
    </row>
    <row r="8" spans="1:1" s="10" customFormat="1" ht="10.5" customHeight="1">
      <c r="A8" s="180"/>
    </row>
    <row r="9" spans="1:1" s="10" customFormat="1" ht="45" customHeight="1">
      <c r="A9" s="180" t="s">
        <v>201</v>
      </c>
    </row>
    <row r="10" spans="1:1" s="10" customFormat="1" ht="10.5" customHeight="1">
      <c r="A10" s="180"/>
    </row>
    <row r="11" spans="1:1" s="10" customFormat="1" ht="91.5" customHeight="1">
      <c r="A11" s="180" t="s">
        <v>901</v>
      </c>
    </row>
    <row r="12" spans="1:1" s="10" customFormat="1" ht="13.8">
      <c r="A12" s="11"/>
    </row>
    <row r="13" spans="1:1" s="10" customFormat="1" ht="18.600000000000001" thickBot="1">
      <c r="A13" s="399" t="s">
        <v>203</v>
      </c>
    </row>
    <row r="14" spans="1:1" s="10" customFormat="1" ht="99" customHeight="1" thickTop="1">
      <c r="A14" s="180" t="s">
        <v>613</v>
      </c>
    </row>
    <row r="15" spans="1:1" ht="20.25" customHeight="1">
      <c r="A15"/>
    </row>
  </sheetData>
  <pageMargins left="0.59055118110236204" right="0.59055118110236204" top="0.78740157480314998" bottom="0.39370078740157499" header="0.39370078740157499" footer="0.196850393700787"/>
  <pageSetup paperSize="9" orientation="portrait" r:id="rId1"/>
  <headerFooter>
    <oddHeader>&amp;L&amp;"Calibri (Body),Bold Italic"&amp;10&amp;K01+003Comprehensive Financial Blueprint&amp;R&amp;"System Font,Regular"&amp;10&amp;K000000&amp;G</oddHeader>
    <oddFooter>&amp;L&amp;"Calibri (Body),Bold"&amp;K01+023Prepared by Arun Kumar, QPFP&amp;R&amp;"Calibri (Body),Bold"&amp;10&amp;K01+023Page &amp;P of &amp;N</oddFooter>
  </headerFooter>
  <legacyDrawingHF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DDD2-D534-4DEE-989A-AC6A6124AEFA}">
  <dimension ref="A1"/>
  <sheetViews>
    <sheetView workbookViewId="0"/>
  </sheetViews>
  <sheetFormatPr defaultRowHeight="14.4"/>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6400"/>
  </sheetPr>
  <dimension ref="A11:E11"/>
  <sheetViews>
    <sheetView showGridLines="0" workbookViewId="0">
      <selection activeCell="F18" sqref="F18"/>
    </sheetView>
  </sheetViews>
  <sheetFormatPr defaultColWidth="9.109375" defaultRowHeight="20.25" customHeight="1"/>
  <cols>
    <col min="1" max="1" width="3.6640625" style="1" customWidth="1"/>
    <col min="2" max="2" width="6.33203125" style="2" bestFit="1" customWidth="1"/>
    <col min="3" max="3" width="17.88671875" style="4" customWidth="1"/>
    <col min="4" max="5" width="31.109375" style="10" customWidth="1"/>
    <col min="6" max="16384" width="9.109375" style="1"/>
  </cols>
  <sheetData>
    <row r="11" spans="1:5" ht="42.75" customHeight="1">
      <c r="A11" s="731" t="s">
        <v>902</v>
      </c>
      <c r="B11" s="731"/>
      <c r="C11" s="731"/>
      <c r="D11" s="731"/>
      <c r="E11" s="731"/>
    </row>
  </sheetData>
  <mergeCells count="1">
    <mergeCell ref="A11:E11"/>
  </mergeCells>
  <pageMargins left="0.59055118110236215" right="0.59055118110236215" top="0.78740157480314965" bottom="0.39370078740157483" header="0.39370078740157483" footer="0.19685039370078741"/>
  <pageSetup scale="93" orientation="portrait" r:id="rId1"/>
  <headerFooter>
    <oddHeader>&amp;L&amp;"-,Bold Italic"&amp;10Financial Blueprint of &amp;F and Family</oddHeader>
    <oddFooter>&amp;L&amp;"-,Bold"&amp;10Prepared by Rahul Agarwal, QPFP&amp;R&amp;"-,Bold"&amp;10Page &amp;P of &amp;N</oddFooter>
  </headerFooter>
  <legacyDrawingHF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1"/>
  <dimension ref="B1:H88"/>
  <sheetViews>
    <sheetView showGridLines="0" workbookViewId="0">
      <selection activeCell="F18" sqref="F18"/>
    </sheetView>
  </sheetViews>
  <sheetFormatPr defaultColWidth="9.109375" defaultRowHeight="20.25" customHeight="1"/>
  <cols>
    <col min="1" max="1" width="3.6640625" style="1" customWidth="1"/>
    <col min="2" max="2" width="5" style="1" customWidth="1"/>
    <col min="3" max="3" width="26.6640625" style="1" customWidth="1"/>
    <col min="4" max="4" width="18.33203125" style="1" customWidth="1"/>
    <col min="5" max="5" width="18.33203125" style="17" customWidth="1"/>
    <col min="6" max="6" width="18.33203125" style="104" customWidth="1"/>
    <col min="7" max="7" width="18.33203125" style="17" customWidth="1"/>
    <col min="8" max="8" width="18.33203125" style="13" customWidth="1"/>
    <col min="9" max="9" width="3.6640625" style="1" customWidth="1"/>
    <col min="10" max="16384" width="9.109375" style="1"/>
  </cols>
  <sheetData>
    <row r="1" spans="2:8" ht="39" customHeight="1">
      <c r="B1" s="732" t="s">
        <v>242</v>
      </c>
      <c r="C1" s="732"/>
      <c r="D1" s="732"/>
      <c r="E1" s="732"/>
      <c r="F1" s="732"/>
      <c r="G1" s="732"/>
      <c r="H1" s="732"/>
    </row>
    <row r="2" spans="2:8" ht="24.9" customHeight="1">
      <c r="B2" s="733" t="s">
        <v>85</v>
      </c>
      <c r="C2" s="733"/>
      <c r="D2" s="733"/>
      <c r="E2" s="733"/>
      <c r="F2" s="733"/>
      <c r="G2" s="733"/>
      <c r="H2" s="733"/>
    </row>
    <row r="3" spans="2:8" s="2" customFormat="1" ht="24.9" customHeight="1">
      <c r="B3" s="265" t="s">
        <v>479</v>
      </c>
      <c r="C3" s="265" t="s">
        <v>806</v>
      </c>
      <c r="D3" s="265" t="s">
        <v>807</v>
      </c>
      <c r="E3" s="371" t="s">
        <v>808</v>
      </c>
      <c r="F3" s="371" t="s">
        <v>809</v>
      </c>
      <c r="G3" s="371" t="s">
        <v>810</v>
      </c>
      <c r="H3" s="361" t="s">
        <v>811</v>
      </c>
    </row>
    <row r="4" spans="2:8" ht="47.1" customHeight="1">
      <c r="B4" s="105">
        <v>1</v>
      </c>
      <c r="C4" s="417" t="s">
        <v>21</v>
      </c>
      <c r="D4" s="419"/>
      <c r="E4" s="418"/>
      <c r="F4" s="418"/>
      <c r="G4" s="420"/>
      <c r="H4" s="421"/>
    </row>
    <row r="5" spans="2:8" ht="45.6" customHeight="1">
      <c r="B5" s="105">
        <v>2</v>
      </c>
      <c r="C5" s="417" t="s">
        <v>218</v>
      </c>
      <c r="D5" s="203"/>
      <c r="F5" s="189"/>
      <c r="G5" s="184"/>
      <c r="H5" s="185"/>
    </row>
    <row r="6" spans="2:8" ht="30" customHeight="1">
      <c r="B6" s="105">
        <v>3</v>
      </c>
      <c r="C6" s="417" t="s">
        <v>812</v>
      </c>
      <c r="D6" s="203"/>
      <c r="E6" s="101"/>
      <c r="F6" s="101"/>
      <c r="G6" s="184"/>
      <c r="H6" s="185"/>
    </row>
    <row r="7" spans="2:8" ht="30" customHeight="1">
      <c r="B7" s="105">
        <v>4</v>
      </c>
      <c r="C7" s="417" t="s">
        <v>813</v>
      </c>
      <c r="D7" s="203"/>
      <c r="E7" s="101"/>
      <c r="F7" s="189"/>
      <c r="G7" s="184"/>
      <c r="H7" s="185"/>
    </row>
    <row r="8" spans="2:8" ht="30" customHeight="1">
      <c r="B8" s="105">
        <v>5</v>
      </c>
      <c r="C8" s="417" t="s">
        <v>814</v>
      </c>
      <c r="D8" s="203"/>
      <c r="E8" s="101"/>
      <c r="F8" s="189"/>
      <c r="G8" s="184"/>
      <c r="H8" s="185"/>
    </row>
    <row r="9" spans="2:8" ht="30" customHeight="1">
      <c r="B9" s="105">
        <v>6</v>
      </c>
      <c r="C9" s="417" t="s">
        <v>815</v>
      </c>
      <c r="D9" s="203"/>
      <c r="E9" s="101"/>
      <c r="F9" s="101"/>
      <c r="G9" s="186"/>
      <c r="H9" s="185"/>
    </row>
    <row r="10" spans="2:8" ht="30" customHeight="1">
      <c r="B10" s="105">
        <v>7</v>
      </c>
      <c r="C10" s="417" t="s">
        <v>816</v>
      </c>
      <c r="D10" s="203"/>
      <c r="E10" s="101"/>
      <c r="F10" s="189"/>
      <c r="G10" s="184"/>
      <c r="H10" s="185"/>
    </row>
    <row r="11" spans="2:8" ht="30" customHeight="1">
      <c r="B11" s="105">
        <v>8</v>
      </c>
      <c r="C11" s="417" t="s">
        <v>817</v>
      </c>
      <c r="D11" s="203"/>
      <c r="E11" s="106"/>
      <c r="F11" s="106"/>
      <c r="G11" s="186"/>
      <c r="H11" s="185"/>
    </row>
    <row r="12" spans="2:8" ht="30" customHeight="1">
      <c r="B12" s="105">
        <v>9</v>
      </c>
      <c r="C12" s="417" t="s">
        <v>818</v>
      </c>
      <c r="D12" s="203"/>
      <c r="E12" s="101"/>
      <c r="F12" s="189"/>
      <c r="G12" s="184"/>
      <c r="H12" s="185"/>
    </row>
    <row r="13" spans="2:8" ht="30" customHeight="1">
      <c r="B13" s="105">
        <v>10</v>
      </c>
      <c r="C13" s="417" t="s">
        <v>819</v>
      </c>
      <c r="D13" s="203"/>
      <c r="E13" s="101"/>
      <c r="F13" s="189"/>
      <c r="G13" s="184"/>
      <c r="H13" s="185"/>
    </row>
    <row r="14" spans="2:8" ht="30" customHeight="1">
      <c r="B14" s="105">
        <v>11</v>
      </c>
      <c r="C14" s="417" t="s">
        <v>820</v>
      </c>
      <c r="D14" s="203"/>
      <c r="E14" s="101"/>
      <c r="F14" s="189"/>
      <c r="G14" s="184"/>
      <c r="H14" s="185"/>
    </row>
    <row r="15" spans="2:8" ht="30" customHeight="1">
      <c r="B15" s="105">
        <v>12</v>
      </c>
      <c r="C15" s="417" t="s">
        <v>821</v>
      </c>
      <c r="D15" s="203"/>
      <c r="E15" s="101"/>
      <c r="F15" s="189"/>
      <c r="G15" s="184"/>
      <c r="H15" s="185"/>
    </row>
    <row r="16" spans="2:8" ht="30" customHeight="1">
      <c r="B16" s="422"/>
      <c r="C16" s="423"/>
      <c r="D16" s="424"/>
      <c r="E16" s="425"/>
      <c r="F16" s="426"/>
      <c r="G16" s="427"/>
      <c r="H16" s="428"/>
    </row>
    <row r="17" spans="2:8" ht="30" customHeight="1">
      <c r="B17" s="733" t="s">
        <v>481</v>
      </c>
      <c r="C17" s="733"/>
      <c r="D17" s="733"/>
      <c r="E17" s="733"/>
      <c r="F17" s="733"/>
      <c r="G17" s="733"/>
      <c r="H17" s="733"/>
    </row>
    <row r="18" spans="2:8" ht="30" customHeight="1">
      <c r="B18" s="265" t="s">
        <v>479</v>
      </c>
      <c r="C18" s="265" t="s">
        <v>806</v>
      </c>
      <c r="D18" s="265" t="s">
        <v>807</v>
      </c>
      <c r="E18" s="371" t="s">
        <v>808</v>
      </c>
      <c r="F18" s="371" t="s">
        <v>809</v>
      </c>
      <c r="G18" s="371" t="s">
        <v>810</v>
      </c>
      <c r="H18" s="361" t="s">
        <v>811</v>
      </c>
    </row>
    <row r="19" spans="2:8" ht="30" customHeight="1">
      <c r="B19" s="105">
        <v>1</v>
      </c>
      <c r="C19" s="417" t="s">
        <v>822</v>
      </c>
      <c r="D19" s="203"/>
      <c r="E19" s="101"/>
      <c r="F19" s="189"/>
      <c r="G19" s="184"/>
      <c r="H19" s="185"/>
    </row>
    <row r="20" spans="2:8" ht="45" customHeight="1">
      <c r="B20" s="105">
        <v>2</v>
      </c>
      <c r="C20" s="417" t="s">
        <v>121</v>
      </c>
      <c r="D20" s="100"/>
      <c r="E20" s="196"/>
      <c r="F20" s="197"/>
      <c r="G20" s="196"/>
      <c r="H20" s="198"/>
    </row>
    <row r="21" spans="2:8" ht="30" customHeight="1">
      <c r="B21" s="105">
        <v>3</v>
      </c>
      <c r="C21" s="417" t="s">
        <v>823</v>
      </c>
      <c r="D21" s="100"/>
      <c r="E21" s="196"/>
      <c r="F21" s="197"/>
      <c r="G21" s="196"/>
      <c r="H21" s="198"/>
    </row>
    <row r="22" spans="2:8" ht="30" customHeight="1">
      <c r="B22" s="105">
        <v>4</v>
      </c>
      <c r="C22" s="417" t="s">
        <v>824</v>
      </c>
      <c r="D22" s="100"/>
      <c r="E22" s="196"/>
      <c r="F22" s="197"/>
      <c r="G22" s="196"/>
      <c r="H22" s="198"/>
    </row>
    <row r="23" spans="2:8" ht="30" customHeight="1">
      <c r="B23" s="105">
        <v>5</v>
      </c>
      <c r="C23" s="417" t="s">
        <v>825</v>
      </c>
      <c r="D23" s="100"/>
      <c r="E23" s="196"/>
      <c r="F23" s="197"/>
      <c r="G23" s="196"/>
      <c r="H23" s="198"/>
    </row>
    <row r="24" spans="2:8" ht="30" customHeight="1">
      <c r="B24" s="105">
        <v>6</v>
      </c>
      <c r="C24" s="417" t="s">
        <v>826</v>
      </c>
      <c r="D24" s="100"/>
      <c r="E24" s="196"/>
      <c r="F24" s="197"/>
      <c r="G24" s="196"/>
      <c r="H24" s="198"/>
    </row>
    <row r="25" spans="2:8" ht="30" customHeight="1">
      <c r="B25" s="105">
        <v>7</v>
      </c>
      <c r="C25" s="417" t="s">
        <v>827</v>
      </c>
      <c r="D25" s="100"/>
      <c r="E25" s="196"/>
      <c r="F25" s="197"/>
      <c r="G25" s="196"/>
      <c r="H25" s="198"/>
    </row>
    <row r="26" spans="2:8" ht="30" customHeight="1">
      <c r="B26" s="105">
        <v>8</v>
      </c>
      <c r="C26" s="417" t="s">
        <v>828</v>
      </c>
      <c r="D26" s="100"/>
      <c r="E26" s="196"/>
      <c r="F26" s="197"/>
      <c r="G26" s="196"/>
      <c r="H26" s="198"/>
    </row>
    <row r="27" spans="2:8" ht="30" customHeight="1">
      <c r="B27" s="105">
        <v>9</v>
      </c>
      <c r="C27" s="417" t="s">
        <v>829</v>
      </c>
      <c r="D27" s="100"/>
      <c r="E27" s="196"/>
      <c r="F27" s="197"/>
      <c r="G27" s="196"/>
      <c r="H27" s="198"/>
    </row>
    <row r="28" spans="2:8" ht="30" customHeight="1">
      <c r="B28" s="105">
        <v>10</v>
      </c>
      <c r="C28" s="417" t="s">
        <v>830</v>
      </c>
      <c r="D28" s="100"/>
      <c r="E28" s="196"/>
      <c r="F28" s="197"/>
      <c r="G28" s="196"/>
      <c r="H28" s="198"/>
    </row>
    <row r="29" spans="2:8" ht="20.25" customHeight="1">
      <c r="B29" s="32"/>
      <c r="C29" s="32"/>
      <c r="D29" s="32"/>
      <c r="E29" s="52"/>
      <c r="F29" s="103"/>
      <c r="G29" s="52"/>
      <c r="H29" s="53"/>
    </row>
    <row r="30" spans="2:8" ht="20.25" customHeight="1">
      <c r="B30" s="32"/>
      <c r="C30" s="32"/>
      <c r="D30" s="32"/>
      <c r="E30" s="52"/>
      <c r="F30" s="103"/>
      <c r="G30" s="52"/>
      <c r="H30" s="53"/>
    </row>
    <row r="31" spans="2:8" ht="20.25" customHeight="1">
      <c r="B31" s="32"/>
      <c r="C31" s="32"/>
      <c r="D31" s="32"/>
      <c r="E31" s="52"/>
      <c r="F31" s="103"/>
      <c r="G31" s="52"/>
      <c r="H31" s="53"/>
    </row>
    <row r="32" spans="2:8" ht="20.25" customHeight="1">
      <c r="B32" s="32"/>
      <c r="C32" s="32"/>
      <c r="D32" s="32"/>
      <c r="E32" s="52"/>
      <c r="F32" s="103"/>
      <c r="G32" s="52"/>
      <c r="H32" s="53"/>
    </row>
    <row r="33" spans="2:8" ht="20.25" customHeight="1">
      <c r="B33" s="32"/>
      <c r="C33" s="32"/>
      <c r="D33" s="32"/>
      <c r="E33" s="52"/>
      <c r="F33" s="103"/>
      <c r="G33" s="52"/>
      <c r="H33" s="53"/>
    </row>
    <row r="34" spans="2:8" ht="20.25" customHeight="1">
      <c r="B34" s="32"/>
      <c r="C34" s="32"/>
      <c r="D34" s="32"/>
      <c r="E34" s="52"/>
      <c r="F34" s="103"/>
      <c r="G34" s="52"/>
      <c r="H34" s="53"/>
    </row>
    <row r="35" spans="2:8" ht="20.25" customHeight="1">
      <c r="B35" s="32"/>
      <c r="C35" s="32"/>
      <c r="D35" s="32"/>
      <c r="E35" s="52"/>
      <c r="F35" s="103"/>
      <c r="G35" s="52"/>
      <c r="H35" s="53"/>
    </row>
    <row r="36" spans="2:8" ht="20.25" customHeight="1">
      <c r="B36" s="32"/>
      <c r="C36" s="32"/>
      <c r="D36" s="32"/>
      <c r="E36" s="52"/>
      <c r="F36" s="103"/>
      <c r="G36" s="52"/>
      <c r="H36" s="53"/>
    </row>
    <row r="37" spans="2:8" ht="20.25" customHeight="1">
      <c r="B37" s="32"/>
      <c r="C37" s="32"/>
      <c r="D37" s="32"/>
      <c r="E37" s="52"/>
      <c r="F37" s="103"/>
      <c r="G37" s="52"/>
      <c r="H37" s="53"/>
    </row>
    <row r="38" spans="2:8" ht="20.25" customHeight="1">
      <c r="B38" s="32"/>
      <c r="C38" s="32"/>
      <c r="D38" s="32"/>
      <c r="E38" s="52"/>
      <c r="F38" s="103"/>
      <c r="G38" s="52"/>
      <c r="H38" s="53"/>
    </row>
    <row r="39" spans="2:8" ht="20.25" customHeight="1">
      <c r="B39" s="32"/>
      <c r="C39" s="32"/>
      <c r="D39" s="32"/>
      <c r="E39" s="52"/>
      <c r="F39" s="103"/>
      <c r="G39" s="52"/>
      <c r="H39" s="53"/>
    </row>
    <row r="40" spans="2:8" ht="20.25" customHeight="1">
      <c r="B40" s="32"/>
      <c r="C40" s="32"/>
      <c r="D40" s="32"/>
      <c r="E40" s="52"/>
      <c r="F40" s="103"/>
      <c r="G40" s="52"/>
      <c r="H40" s="53"/>
    </row>
    <row r="41" spans="2:8" ht="20.25" customHeight="1">
      <c r="B41" s="32"/>
      <c r="C41" s="32"/>
      <c r="D41" s="32"/>
      <c r="E41" s="52"/>
      <c r="F41" s="103"/>
      <c r="G41" s="52"/>
      <c r="H41" s="53"/>
    </row>
    <row r="42" spans="2:8" ht="20.25" customHeight="1">
      <c r="B42" s="32"/>
      <c r="C42" s="32"/>
      <c r="D42" s="32"/>
      <c r="E42" s="52"/>
      <c r="F42" s="103"/>
      <c r="G42" s="52"/>
      <c r="H42" s="53"/>
    </row>
    <row r="43" spans="2:8" ht="20.25" customHeight="1">
      <c r="B43" s="32"/>
      <c r="C43" s="32"/>
      <c r="D43" s="32"/>
      <c r="E43" s="52"/>
      <c r="F43" s="103"/>
      <c r="G43" s="52"/>
      <c r="H43" s="53"/>
    </row>
    <row r="44" spans="2:8" ht="20.25" customHeight="1">
      <c r="B44" s="32"/>
      <c r="C44" s="32"/>
      <c r="D44" s="32"/>
      <c r="E44" s="52"/>
      <c r="F44" s="103"/>
      <c r="G44" s="52"/>
      <c r="H44" s="53"/>
    </row>
    <row r="45" spans="2:8" ht="20.25" customHeight="1">
      <c r="B45" s="32"/>
      <c r="C45" s="32"/>
      <c r="D45" s="32"/>
      <c r="E45" s="52"/>
      <c r="F45" s="103"/>
      <c r="G45" s="52"/>
      <c r="H45" s="53"/>
    </row>
    <row r="46" spans="2:8" ht="20.25" customHeight="1">
      <c r="B46" s="32"/>
      <c r="C46" s="32"/>
      <c r="D46" s="32"/>
      <c r="E46" s="52"/>
      <c r="F46" s="103"/>
      <c r="G46" s="52"/>
      <c r="H46" s="53"/>
    </row>
    <row r="47" spans="2:8" ht="20.25" customHeight="1">
      <c r="B47" s="32"/>
      <c r="C47" s="32"/>
      <c r="D47" s="32"/>
      <c r="E47" s="52"/>
      <c r="F47" s="103"/>
      <c r="G47" s="52"/>
      <c r="H47" s="53"/>
    </row>
    <row r="48" spans="2:8" ht="20.25" customHeight="1">
      <c r="B48" s="32"/>
      <c r="C48" s="32"/>
      <c r="D48" s="32"/>
      <c r="E48" s="52"/>
      <c r="F48" s="103"/>
      <c r="G48" s="52"/>
      <c r="H48" s="53"/>
    </row>
    <row r="49" spans="2:8" ht="20.25" customHeight="1">
      <c r="B49" s="32"/>
      <c r="C49" s="32"/>
      <c r="D49" s="32"/>
      <c r="E49" s="52"/>
      <c r="F49" s="103"/>
      <c r="G49" s="52"/>
      <c r="H49" s="53"/>
    </row>
    <row r="50" spans="2:8" ht="20.25" customHeight="1">
      <c r="B50" s="32"/>
      <c r="C50" s="32"/>
      <c r="D50" s="32"/>
      <c r="E50" s="52"/>
      <c r="F50" s="103"/>
      <c r="G50" s="52"/>
      <c r="H50" s="53"/>
    </row>
    <row r="51" spans="2:8" ht="20.25" customHeight="1">
      <c r="B51" s="32"/>
      <c r="C51" s="32"/>
      <c r="D51" s="32"/>
      <c r="E51" s="52"/>
      <c r="F51" s="103"/>
      <c r="G51" s="52"/>
      <c r="H51" s="53"/>
    </row>
    <row r="52" spans="2:8" ht="20.25" customHeight="1">
      <c r="B52" s="32"/>
      <c r="C52" s="32"/>
      <c r="D52" s="32"/>
      <c r="E52" s="52"/>
      <c r="F52" s="103"/>
      <c r="G52" s="52"/>
      <c r="H52" s="53"/>
    </row>
    <row r="53" spans="2:8" ht="20.25" customHeight="1">
      <c r="B53" s="32"/>
      <c r="C53" s="32"/>
      <c r="D53" s="32"/>
      <c r="E53" s="52"/>
      <c r="F53" s="103"/>
      <c r="G53" s="52"/>
      <c r="H53" s="53"/>
    </row>
    <row r="54" spans="2:8" ht="20.25" customHeight="1">
      <c r="B54" s="32"/>
      <c r="C54" s="32"/>
      <c r="D54" s="32"/>
      <c r="E54" s="52"/>
      <c r="F54" s="103"/>
      <c r="G54" s="52"/>
      <c r="H54" s="53"/>
    </row>
    <row r="55" spans="2:8" ht="20.25" customHeight="1">
      <c r="B55" s="32"/>
      <c r="C55" s="32"/>
      <c r="D55" s="32"/>
      <c r="E55" s="52"/>
      <c r="F55" s="103"/>
      <c r="G55" s="52"/>
      <c r="H55" s="53"/>
    </row>
    <row r="56" spans="2:8" ht="20.25" customHeight="1">
      <c r="B56" s="32"/>
      <c r="C56" s="32"/>
      <c r="D56" s="32"/>
      <c r="E56" s="52"/>
      <c r="F56" s="103"/>
      <c r="G56" s="52"/>
      <c r="H56" s="53"/>
    </row>
    <row r="57" spans="2:8" ht="20.25" customHeight="1">
      <c r="B57" s="32"/>
      <c r="C57" s="32"/>
      <c r="D57" s="32"/>
      <c r="E57" s="52"/>
      <c r="F57" s="103"/>
      <c r="G57" s="52"/>
      <c r="H57" s="53"/>
    </row>
    <row r="58" spans="2:8" ht="20.25" customHeight="1">
      <c r="B58" s="32"/>
      <c r="C58" s="32"/>
      <c r="D58" s="32"/>
      <c r="E58" s="52"/>
      <c r="F58" s="103"/>
      <c r="G58" s="52"/>
      <c r="H58" s="53"/>
    </row>
    <row r="59" spans="2:8" ht="20.25" customHeight="1">
      <c r="B59" s="32"/>
      <c r="C59" s="32"/>
      <c r="D59" s="32"/>
      <c r="E59" s="52"/>
      <c r="F59" s="103"/>
      <c r="G59" s="52"/>
      <c r="H59" s="53"/>
    </row>
    <row r="60" spans="2:8" ht="20.25" customHeight="1">
      <c r="B60" s="32"/>
      <c r="C60" s="32"/>
      <c r="D60" s="32"/>
      <c r="E60" s="52"/>
      <c r="F60" s="103"/>
      <c r="G60" s="52"/>
      <c r="H60" s="53"/>
    </row>
    <row r="61" spans="2:8" ht="20.25" customHeight="1">
      <c r="B61" s="32"/>
      <c r="C61" s="32"/>
      <c r="D61" s="32"/>
      <c r="E61" s="52"/>
      <c r="F61" s="103"/>
      <c r="G61" s="52"/>
      <c r="H61" s="53"/>
    </row>
    <row r="62" spans="2:8" ht="20.25" customHeight="1">
      <c r="B62" s="32"/>
      <c r="C62" s="32"/>
      <c r="D62" s="32"/>
      <c r="E62" s="52"/>
      <c r="F62" s="103"/>
      <c r="G62" s="52"/>
      <c r="H62" s="53"/>
    </row>
    <row r="63" spans="2:8" ht="20.25" customHeight="1">
      <c r="B63" s="32"/>
      <c r="C63" s="32"/>
      <c r="D63" s="32"/>
      <c r="E63" s="52"/>
      <c r="F63" s="103"/>
      <c r="G63" s="52"/>
      <c r="H63" s="53"/>
    </row>
    <row r="64" spans="2:8" ht="20.25" customHeight="1">
      <c r="B64" s="32"/>
      <c r="C64" s="32"/>
      <c r="D64" s="32"/>
      <c r="E64" s="52"/>
      <c r="F64" s="103"/>
      <c r="G64" s="52"/>
      <c r="H64" s="53"/>
    </row>
    <row r="65" spans="2:8" ht="20.25" customHeight="1">
      <c r="B65" s="32"/>
      <c r="C65" s="32"/>
      <c r="D65" s="32"/>
      <c r="E65" s="52"/>
      <c r="F65" s="103"/>
      <c r="G65" s="52"/>
      <c r="H65" s="53"/>
    </row>
    <row r="66" spans="2:8" ht="20.25" customHeight="1">
      <c r="B66" s="32"/>
      <c r="C66" s="32"/>
      <c r="D66" s="32"/>
      <c r="E66" s="52"/>
      <c r="F66" s="103"/>
      <c r="G66" s="52"/>
      <c r="H66" s="53"/>
    </row>
    <row r="67" spans="2:8" ht="20.25" customHeight="1">
      <c r="B67" s="32"/>
      <c r="C67" s="32"/>
      <c r="D67" s="32"/>
      <c r="E67" s="52"/>
      <c r="F67" s="103"/>
      <c r="G67" s="52"/>
      <c r="H67" s="53"/>
    </row>
    <row r="68" spans="2:8" ht="20.25" customHeight="1">
      <c r="B68" s="32"/>
      <c r="C68" s="32"/>
      <c r="D68" s="32"/>
      <c r="E68" s="52"/>
      <c r="F68" s="103"/>
      <c r="G68" s="52"/>
      <c r="H68" s="53"/>
    </row>
    <row r="69" spans="2:8" ht="20.25" customHeight="1">
      <c r="B69" s="32"/>
      <c r="C69" s="32"/>
      <c r="D69" s="32"/>
      <c r="E69" s="52"/>
      <c r="F69" s="103"/>
      <c r="G69" s="52"/>
      <c r="H69" s="53"/>
    </row>
    <row r="70" spans="2:8" ht="20.25" customHeight="1">
      <c r="B70" s="32"/>
      <c r="C70" s="32"/>
      <c r="D70" s="32"/>
      <c r="E70" s="52"/>
      <c r="F70" s="103"/>
      <c r="G70" s="52"/>
      <c r="H70" s="53"/>
    </row>
    <row r="71" spans="2:8" ht="20.25" customHeight="1">
      <c r="B71" s="32"/>
      <c r="C71" s="32"/>
      <c r="D71" s="32"/>
      <c r="E71" s="52"/>
      <c r="F71" s="103"/>
      <c r="G71" s="52"/>
      <c r="H71" s="53"/>
    </row>
    <row r="72" spans="2:8" ht="20.25" customHeight="1">
      <c r="B72" s="32"/>
      <c r="C72" s="32"/>
      <c r="D72" s="32"/>
      <c r="E72" s="52"/>
      <c r="F72" s="103"/>
      <c r="G72" s="52"/>
      <c r="H72" s="53"/>
    </row>
    <row r="73" spans="2:8" ht="20.25" customHeight="1">
      <c r="B73" s="32"/>
      <c r="C73" s="32"/>
      <c r="D73" s="32"/>
      <c r="E73" s="52"/>
      <c r="F73" s="103"/>
      <c r="G73" s="52"/>
      <c r="H73" s="53"/>
    </row>
    <row r="74" spans="2:8" ht="20.25" customHeight="1">
      <c r="B74" s="32"/>
      <c r="C74" s="32"/>
      <c r="D74" s="32"/>
      <c r="E74" s="52"/>
      <c r="F74" s="103"/>
      <c r="G74" s="52"/>
      <c r="H74" s="53"/>
    </row>
    <row r="75" spans="2:8" ht="20.25" customHeight="1">
      <c r="B75" s="32"/>
      <c r="C75" s="32"/>
      <c r="D75" s="32"/>
      <c r="E75" s="52"/>
      <c r="F75" s="103"/>
      <c r="G75" s="52"/>
      <c r="H75" s="53"/>
    </row>
    <row r="76" spans="2:8" ht="20.25" customHeight="1">
      <c r="B76" s="32"/>
      <c r="C76" s="32"/>
      <c r="D76" s="32"/>
      <c r="E76" s="52"/>
      <c r="F76" s="103"/>
      <c r="G76" s="52"/>
      <c r="H76" s="53"/>
    </row>
    <row r="77" spans="2:8" ht="20.25" customHeight="1">
      <c r="B77" s="32"/>
      <c r="C77" s="32"/>
      <c r="D77" s="32"/>
      <c r="E77" s="52"/>
      <c r="F77" s="103"/>
      <c r="G77" s="52"/>
      <c r="H77" s="53"/>
    </row>
    <row r="78" spans="2:8" ht="20.25" customHeight="1">
      <c r="B78" s="32"/>
      <c r="C78" s="32"/>
      <c r="D78" s="32"/>
      <c r="E78" s="52"/>
      <c r="F78" s="103"/>
      <c r="G78" s="52"/>
      <c r="H78" s="53"/>
    </row>
    <row r="79" spans="2:8" ht="20.25" customHeight="1">
      <c r="B79" s="32"/>
      <c r="C79" s="32"/>
      <c r="D79" s="32"/>
      <c r="E79" s="52"/>
      <c r="F79" s="103"/>
      <c r="G79" s="52"/>
      <c r="H79" s="53"/>
    </row>
    <row r="80" spans="2:8" ht="20.25" customHeight="1">
      <c r="B80" s="32"/>
      <c r="C80" s="32"/>
      <c r="D80" s="32"/>
      <c r="E80" s="52"/>
      <c r="F80" s="103"/>
      <c r="G80" s="52"/>
      <c r="H80" s="53"/>
    </row>
    <row r="81" spans="2:8" ht="20.25" customHeight="1">
      <c r="B81" s="32"/>
      <c r="C81" s="32"/>
      <c r="D81" s="32"/>
      <c r="E81" s="52"/>
      <c r="F81" s="103"/>
      <c r="G81" s="52"/>
      <c r="H81" s="53"/>
    </row>
    <row r="82" spans="2:8" ht="20.25" customHeight="1">
      <c r="B82" s="32"/>
      <c r="C82" s="32"/>
      <c r="D82" s="32"/>
      <c r="E82" s="52"/>
      <c r="F82" s="103"/>
      <c r="G82" s="52"/>
      <c r="H82" s="53"/>
    </row>
    <row r="83" spans="2:8" ht="20.25" customHeight="1">
      <c r="B83" s="32"/>
      <c r="C83" s="32"/>
      <c r="D83" s="32"/>
      <c r="E83" s="52"/>
      <c r="F83" s="103"/>
      <c r="G83" s="52"/>
      <c r="H83" s="53"/>
    </row>
    <row r="84" spans="2:8" ht="20.25" customHeight="1">
      <c r="B84" s="32"/>
      <c r="C84" s="32"/>
      <c r="D84" s="32"/>
      <c r="E84" s="52"/>
      <c r="F84" s="103"/>
      <c r="G84" s="52"/>
      <c r="H84" s="53"/>
    </row>
    <row r="85" spans="2:8" ht="20.25" customHeight="1">
      <c r="B85" s="32"/>
      <c r="C85" s="32"/>
      <c r="D85" s="32"/>
      <c r="E85" s="52"/>
      <c r="F85" s="103"/>
      <c r="G85" s="52"/>
      <c r="H85" s="53"/>
    </row>
    <row r="86" spans="2:8" ht="20.25" customHeight="1">
      <c r="B86" s="32"/>
      <c r="C86" s="32"/>
      <c r="D86" s="32"/>
      <c r="E86" s="52"/>
      <c r="F86" s="103"/>
      <c r="G86" s="52"/>
      <c r="H86" s="53"/>
    </row>
    <row r="87" spans="2:8" ht="20.25" customHeight="1">
      <c r="B87" s="32"/>
      <c r="C87" s="32"/>
      <c r="D87" s="32"/>
      <c r="E87" s="52"/>
      <c r="F87" s="103"/>
      <c r="G87" s="52"/>
      <c r="H87" s="53"/>
    </row>
    <row r="88" spans="2:8" ht="20.25" customHeight="1">
      <c r="B88" s="32"/>
      <c r="C88" s="32"/>
      <c r="D88" s="32"/>
      <c r="E88" s="52"/>
      <c r="F88" s="103"/>
      <c r="G88" s="52"/>
      <c r="H88" s="53"/>
    </row>
  </sheetData>
  <mergeCells count="3">
    <mergeCell ref="B1:H1"/>
    <mergeCell ref="B2:H2"/>
    <mergeCell ref="B17:H17"/>
  </mergeCells>
  <pageMargins left="0.59055118110236215" right="0.59055118110236215" top="0.78740157480314965" bottom="0.39370078740157483" header="0.39370078740157483" footer="0.19685039370078741"/>
  <pageSetup paperSize="9" scale="93" orientation="landscape" r:id="rId1"/>
  <headerFooter>
    <oddHeader>&amp;L&amp;"-,Bold Italic"&amp;10Financial Blueprint of &amp;F and Family</oddHeader>
    <oddFooter>&amp;L&amp;"-,Bold"&amp;10Prepared by Rahul Agarwal, QPFP&amp;R&amp;"-,Bold"&amp;10Page &amp;P of &amp;N</oddFooter>
  </headerFooter>
  <legacyDrawingHF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12"/>
  <dimension ref="A1:L112"/>
  <sheetViews>
    <sheetView showGridLines="0" workbookViewId="0">
      <selection activeCell="F18" sqref="F18"/>
    </sheetView>
  </sheetViews>
  <sheetFormatPr defaultColWidth="8.33203125" defaultRowHeight="20.25" customHeight="1"/>
  <cols>
    <col min="1" max="1" width="2.44140625" style="30" customWidth="1"/>
    <col min="2" max="2" width="20.6640625" style="107" customWidth="1"/>
    <col min="3" max="3" width="11" style="107" customWidth="1"/>
    <col min="4" max="6" width="11" style="8" customWidth="1"/>
    <col min="7" max="7" width="16.88671875" style="8" customWidth="1"/>
    <col min="8" max="10" width="10.6640625" style="8" customWidth="1"/>
    <col min="11" max="16384" width="8.33203125" style="8"/>
  </cols>
  <sheetData>
    <row r="1" spans="1:12" ht="39.9" customHeight="1">
      <c r="A1" s="734" t="s">
        <v>485</v>
      </c>
      <c r="B1" s="734"/>
      <c r="C1" s="734"/>
      <c r="D1" s="734"/>
      <c r="E1" s="734"/>
      <c r="F1" s="734"/>
      <c r="G1" s="734"/>
    </row>
    <row r="2" spans="1:12" ht="39.9" customHeight="1">
      <c r="A2" s="33"/>
      <c r="B2" s="735" t="s">
        <v>302</v>
      </c>
      <c r="C2" s="735"/>
      <c r="D2" s="735"/>
      <c r="E2" s="735"/>
      <c r="F2" s="735"/>
      <c r="G2" s="735"/>
      <c r="H2" s="114"/>
    </row>
    <row r="3" spans="1:12" ht="20.25" customHeight="1">
      <c r="A3" s="33"/>
      <c r="B3" s="112" t="s">
        <v>15</v>
      </c>
      <c r="C3" s="165" t="e">
        <f>Networth!F7</f>
        <v>#DIV/0!</v>
      </c>
      <c r="H3" s="114"/>
    </row>
    <row r="4" spans="1:12" ht="20.25" customHeight="1">
      <c r="A4" s="33"/>
      <c r="B4" s="112" t="s">
        <v>16</v>
      </c>
      <c r="C4" s="165" t="e">
        <f>Networth!F16</f>
        <v>#DIV/0!</v>
      </c>
    </row>
    <row r="5" spans="1:12" ht="20.25" customHeight="1">
      <c r="A5" s="33"/>
      <c r="B5" s="112" t="s">
        <v>18</v>
      </c>
      <c r="C5" s="165" t="e">
        <f>Networth!F25</f>
        <v>#DIV/0!</v>
      </c>
    </row>
    <row r="6" spans="1:12" ht="20.25" customHeight="1">
      <c r="A6" s="33"/>
      <c r="B6" s="112" t="s">
        <v>17</v>
      </c>
      <c r="C6" s="165" t="e">
        <f>Networth!F21</f>
        <v>#DIV/0!</v>
      </c>
    </row>
    <row r="7" spans="1:12" ht="20.25" customHeight="1">
      <c r="A7" s="33"/>
      <c r="B7" s="112" t="s">
        <v>19</v>
      </c>
      <c r="C7" s="165" t="e">
        <f>Networth!F30</f>
        <v>#DIV/0!</v>
      </c>
    </row>
    <row r="8" spans="1:12" ht="20.25" customHeight="1">
      <c r="A8" s="33"/>
    </row>
    <row r="9" spans="1:12" ht="20.25" customHeight="1">
      <c r="A9" s="33"/>
      <c r="L9" s="20"/>
    </row>
    <row r="10" spans="1:12" ht="20.25" customHeight="1">
      <c r="A10" s="33"/>
    </row>
    <row r="11" spans="1:12" ht="19.5" customHeight="1">
      <c r="A11" s="33"/>
    </row>
    <row r="12" spans="1:12" ht="20.25" customHeight="1">
      <c r="A12" s="33"/>
      <c r="C12" s="107" t="s">
        <v>329</v>
      </c>
    </row>
    <row r="13" spans="1:12" ht="20.25" customHeight="1">
      <c r="A13" s="33"/>
    </row>
    <row r="14" spans="1:12" ht="20.25" customHeight="1">
      <c r="A14" s="33"/>
    </row>
    <row r="15" spans="1:12" ht="20.25" customHeight="1">
      <c r="A15" s="33"/>
    </row>
    <row r="16" spans="1:12" ht="20.25" customHeight="1">
      <c r="A16" s="33"/>
    </row>
    <row r="17" spans="1:7" ht="20.25" customHeight="1">
      <c r="A17" s="33"/>
    </row>
    <row r="18" spans="1:7" ht="39.9" customHeight="1">
      <c r="A18" s="33"/>
      <c r="B18" s="735" t="s">
        <v>486</v>
      </c>
      <c r="C18" s="735"/>
      <c r="D18" s="735"/>
      <c r="E18" s="735"/>
      <c r="F18" s="735"/>
      <c r="G18" s="735"/>
    </row>
    <row r="19" spans="1:7" ht="20.25" customHeight="1">
      <c r="A19" s="33"/>
      <c r="B19" s="113" t="s">
        <v>289</v>
      </c>
      <c r="C19" s="110">
        <f>Networth!D52</f>
        <v>0</v>
      </c>
    </row>
    <row r="20" spans="1:7" ht="20.25" customHeight="1">
      <c r="A20" s="33"/>
      <c r="B20" s="113" t="s">
        <v>288</v>
      </c>
      <c r="C20" s="110">
        <f>Networth!D46</f>
        <v>0</v>
      </c>
    </row>
    <row r="21" spans="1:7" ht="20.25" customHeight="1">
      <c r="A21" s="33"/>
      <c r="B21" s="113" t="s">
        <v>252</v>
      </c>
      <c r="C21" s="110">
        <f>Networth!D37</f>
        <v>0</v>
      </c>
    </row>
    <row r="22" spans="1:7" ht="20.25" customHeight="1">
      <c r="A22" s="33"/>
      <c r="B22" s="113" t="s">
        <v>27</v>
      </c>
      <c r="C22" s="110">
        <f>Networth!D37-Networth!D35</f>
        <v>0</v>
      </c>
    </row>
    <row r="23" spans="1:7" ht="20.25" customHeight="1">
      <c r="A23" s="33"/>
      <c r="B23" s="113" t="s">
        <v>23</v>
      </c>
      <c r="C23" s="110">
        <f>Networth!D35</f>
        <v>0</v>
      </c>
    </row>
    <row r="24" spans="1:7" ht="20.25" customHeight="1">
      <c r="A24" s="33"/>
    </row>
    <row r="25" spans="1:7" ht="20.25" customHeight="1">
      <c r="A25" s="33"/>
    </row>
    <row r="26" spans="1:7" ht="20.25" customHeight="1">
      <c r="A26" s="33"/>
    </row>
    <row r="27" spans="1:7" ht="20.25" customHeight="1">
      <c r="A27" s="33"/>
    </row>
    <row r="28" spans="1:7" ht="20.25" customHeight="1">
      <c r="A28" s="33"/>
    </row>
    <row r="29" spans="1:7" ht="20.25" customHeight="1">
      <c r="A29" s="33"/>
      <c r="C29" s="110"/>
    </row>
    <row r="30" spans="1:7" ht="20.25" customHeight="1">
      <c r="A30" s="33"/>
      <c r="C30" s="110"/>
    </row>
    <row r="31" spans="1:7" ht="20.25" customHeight="1">
      <c r="A31" s="33"/>
    </row>
    <row r="32" spans="1:7" ht="39.9" customHeight="1">
      <c r="A32" s="734" t="s">
        <v>485</v>
      </c>
      <c r="B32" s="734"/>
      <c r="C32" s="734"/>
      <c r="D32" s="734"/>
      <c r="E32" s="734"/>
      <c r="F32" s="734"/>
      <c r="G32" s="734"/>
    </row>
    <row r="33" spans="1:7" ht="39.9" customHeight="1">
      <c r="A33" s="33"/>
      <c r="B33" s="735" t="s">
        <v>612</v>
      </c>
      <c r="C33" s="735"/>
      <c r="D33" s="735"/>
      <c r="E33" s="735"/>
      <c r="F33" s="735"/>
      <c r="G33" s="735"/>
    </row>
    <row r="34" spans="1:7" ht="20.25" customHeight="1">
      <c r="A34" s="33"/>
      <c r="B34" s="109" t="s">
        <v>290</v>
      </c>
      <c r="C34" s="110">
        <f>Cashflow!E9</f>
        <v>0</v>
      </c>
    </row>
    <row r="35" spans="1:7" ht="20.25" customHeight="1">
      <c r="A35" s="33"/>
      <c r="B35" s="109" t="s">
        <v>45</v>
      </c>
      <c r="C35" s="110">
        <f>Cashflow!E31</f>
        <v>0</v>
      </c>
    </row>
    <row r="36" spans="1:7" ht="20.25" customHeight="1">
      <c r="A36" s="33"/>
      <c r="B36" s="109" t="s">
        <v>48</v>
      </c>
      <c r="C36" s="110">
        <f>Cashflow!E38</f>
        <v>0</v>
      </c>
    </row>
    <row r="37" spans="1:7" ht="20.25" customHeight="1">
      <c r="A37" s="33"/>
      <c r="B37" s="109" t="s">
        <v>291</v>
      </c>
      <c r="C37" s="110">
        <f>Cashflow!E42</f>
        <v>0</v>
      </c>
    </row>
    <row r="38" spans="1:7" ht="20.25" customHeight="1">
      <c r="A38" s="33"/>
      <c r="B38" s="109" t="s">
        <v>50</v>
      </c>
      <c r="C38" s="108">
        <f>Cashflow!E46</f>
        <v>0</v>
      </c>
    </row>
    <row r="39" spans="1:7" ht="20.25" customHeight="1">
      <c r="A39" s="33"/>
      <c r="B39" s="109" t="s">
        <v>53</v>
      </c>
      <c r="C39" s="108">
        <f>Cashflow!E51</f>
        <v>0</v>
      </c>
    </row>
    <row r="40" spans="1:7" ht="20.25" customHeight="1">
      <c r="A40" s="33"/>
      <c r="B40" s="109" t="s">
        <v>383</v>
      </c>
      <c r="C40" s="108">
        <f>Cashflow!E55</f>
        <v>0</v>
      </c>
    </row>
    <row r="41" spans="1:7" ht="20.25" customHeight="1">
      <c r="A41" s="33"/>
      <c r="B41" s="109" t="s">
        <v>56</v>
      </c>
      <c r="C41" s="108">
        <f>Cashflow!E18</f>
        <v>0</v>
      </c>
    </row>
    <row r="42" spans="1:7" ht="20.25" customHeight="1">
      <c r="A42" s="33"/>
      <c r="B42" s="109" t="s">
        <v>576</v>
      </c>
      <c r="C42" s="108">
        <f>Cashflow!E19</f>
        <v>0</v>
      </c>
    </row>
    <row r="43" spans="1:7" ht="20.25" customHeight="1">
      <c r="A43" s="33"/>
    </row>
    <row r="44" spans="1:7" ht="20.25" customHeight="1">
      <c r="A44" s="33"/>
    </row>
    <row r="45" spans="1:7" ht="20.25" customHeight="1">
      <c r="A45" s="33"/>
      <c r="C45" s="111"/>
    </row>
    <row r="46" spans="1:7" ht="20.25" customHeight="1">
      <c r="A46" s="33"/>
      <c r="C46" s="111"/>
    </row>
    <row r="47" spans="1:7" ht="20.25" customHeight="1">
      <c r="A47" s="33"/>
      <c r="C47" s="111"/>
    </row>
    <row r="48" spans="1:7" ht="20.25" customHeight="1">
      <c r="A48" s="33"/>
      <c r="C48" s="111"/>
    </row>
    <row r="49" spans="1:7" ht="39.9" customHeight="1">
      <c r="A49" s="33"/>
      <c r="B49" s="735" t="s">
        <v>317</v>
      </c>
      <c r="C49" s="735"/>
      <c r="D49" s="735"/>
      <c r="E49" s="735"/>
      <c r="F49" s="735"/>
      <c r="G49" s="735"/>
    </row>
    <row r="50" spans="1:7" ht="20.25" customHeight="1">
      <c r="A50" s="33"/>
      <c r="B50" s="109" t="s">
        <v>15</v>
      </c>
      <c r="C50" s="111">
        <f>Assumptions!F10</f>
        <v>0.05</v>
      </c>
    </row>
    <row r="51" spans="1:7" ht="20.25" customHeight="1">
      <c r="A51" s="33"/>
      <c r="B51" s="109" t="s">
        <v>16</v>
      </c>
      <c r="C51" s="111">
        <f>Assumptions!F11</f>
        <v>7.0000000000000007E-2</v>
      </c>
    </row>
    <row r="52" spans="1:7" ht="20.25" customHeight="1">
      <c r="A52" s="33"/>
      <c r="B52" s="109" t="s">
        <v>18</v>
      </c>
      <c r="C52" s="111">
        <f>Assumptions!F12</f>
        <v>0.06</v>
      </c>
    </row>
    <row r="53" spans="1:7" ht="20.25" customHeight="1">
      <c r="A53" s="33"/>
      <c r="B53" s="109" t="s">
        <v>19</v>
      </c>
      <c r="C53" s="111">
        <f>Assumptions!I10</f>
        <v>7.0000000000000007E-2</v>
      </c>
    </row>
    <row r="54" spans="1:7" ht="20.25" customHeight="1">
      <c r="A54" s="33"/>
      <c r="B54" s="109" t="s">
        <v>17</v>
      </c>
      <c r="C54" s="111">
        <f>Assumptions!I11</f>
        <v>0.11</v>
      </c>
    </row>
    <row r="55" spans="1:7" ht="20.25" customHeight="1">
      <c r="A55" s="33"/>
    </row>
    <row r="56" spans="1:7" ht="20.25" customHeight="1">
      <c r="A56" s="33"/>
    </row>
    <row r="57" spans="1:7" ht="20.25" customHeight="1">
      <c r="A57" s="33"/>
    </row>
    <row r="58" spans="1:7" ht="20.25" customHeight="1">
      <c r="A58" s="33"/>
    </row>
    <row r="59" spans="1:7" ht="20.25" customHeight="1">
      <c r="A59" s="33"/>
    </row>
    <row r="60" spans="1:7" ht="20.25" customHeight="1">
      <c r="A60" s="33"/>
    </row>
    <row r="61" spans="1:7" ht="20.25" customHeight="1">
      <c r="A61" s="33"/>
    </row>
    <row r="62" spans="1:7" ht="20.25" customHeight="1">
      <c r="A62" s="33"/>
    </row>
    <row r="63" spans="1:7" ht="39.9" customHeight="1">
      <c r="A63" s="734" t="s">
        <v>485</v>
      </c>
      <c r="B63" s="734"/>
      <c r="C63" s="734"/>
      <c r="D63" s="734"/>
      <c r="E63" s="734"/>
      <c r="F63" s="734"/>
      <c r="G63" s="734"/>
    </row>
    <row r="64" spans="1:7" ht="39.9" customHeight="1">
      <c r="A64" s="369"/>
      <c r="B64" s="735" t="s">
        <v>301</v>
      </c>
      <c r="C64" s="735"/>
      <c r="D64" s="735"/>
      <c r="E64" s="735"/>
      <c r="F64" s="735"/>
      <c r="G64" s="735"/>
    </row>
    <row r="65" spans="1:7" ht="28.8">
      <c r="A65" s="33"/>
      <c r="B65" s="109" t="s">
        <v>292</v>
      </c>
      <c r="C65" s="108">
        <f>Life!D33</f>
        <v>0</v>
      </c>
    </row>
    <row r="66" spans="1:7" ht="28.8">
      <c r="A66" s="33"/>
      <c r="B66" s="109" t="s">
        <v>293</v>
      </c>
      <c r="C66" s="108">
        <f>Life!D34</f>
        <v>0</v>
      </c>
    </row>
    <row r="67" spans="1:7" ht="28.8">
      <c r="A67" s="33"/>
      <c r="B67" s="109" t="s">
        <v>470</v>
      </c>
      <c r="C67" s="108">
        <f>Life!D35</f>
        <v>0</v>
      </c>
    </row>
    <row r="68" spans="1:7" ht="28.8">
      <c r="A68" s="33"/>
      <c r="B68" s="109" t="s">
        <v>294</v>
      </c>
      <c r="C68" s="108">
        <f>Life!D37</f>
        <v>0</v>
      </c>
    </row>
    <row r="69" spans="1:7" ht="20.25" customHeight="1">
      <c r="A69" s="33"/>
    </row>
    <row r="70" spans="1:7" ht="20.25" customHeight="1">
      <c r="A70" s="33"/>
    </row>
    <row r="71" spans="1:7" ht="20.25" customHeight="1">
      <c r="A71" s="33"/>
    </row>
    <row r="72" spans="1:7" ht="20.25" customHeight="1">
      <c r="A72" s="33"/>
    </row>
    <row r="73" spans="1:7" ht="20.25" customHeight="1">
      <c r="A73" s="33"/>
    </row>
    <row r="74" spans="1:7" ht="20.25" customHeight="1">
      <c r="A74" s="33"/>
    </row>
    <row r="75" spans="1:7" ht="20.25" customHeight="1">
      <c r="A75" s="33"/>
    </row>
    <row r="76" spans="1:7" ht="20.25" customHeight="1">
      <c r="A76" s="33"/>
    </row>
    <row r="77" spans="1:7" ht="20.25" customHeight="1">
      <c r="A77" s="33"/>
    </row>
    <row r="80" spans="1:7" ht="39.9" customHeight="1">
      <c r="A80" s="33"/>
      <c r="B80" s="736" t="s">
        <v>326</v>
      </c>
      <c r="C80" s="736"/>
      <c r="D80" s="736"/>
      <c r="E80" s="736"/>
      <c r="F80" s="736"/>
      <c r="G80" s="736"/>
    </row>
    <row r="82" spans="1:6" ht="30" customHeight="1">
      <c r="B82" s="23" t="s">
        <v>235</v>
      </c>
      <c r="C82" s="24" t="s">
        <v>243</v>
      </c>
      <c r="D82" s="24" t="s">
        <v>327</v>
      </c>
      <c r="E82" s="23" t="s">
        <v>244</v>
      </c>
      <c r="F82" s="25" t="s">
        <v>254</v>
      </c>
    </row>
    <row r="83" spans="1:6" s="117" customFormat="1" ht="20.25" customHeight="1">
      <c r="A83" s="115"/>
      <c r="B83" s="116">
        <f>Assumptions!F5+1</f>
        <v>61</v>
      </c>
      <c r="C83" s="116">
        <f>Retirement!D30</f>
        <v>0</v>
      </c>
      <c r="D83" s="116">
        <f>-Retirement!D20</f>
        <v>0</v>
      </c>
      <c r="E83" s="116">
        <f>C83+D83</f>
        <v>0</v>
      </c>
      <c r="F83" s="116">
        <f>E83+E83*Retirement!$D$28</f>
        <v>0</v>
      </c>
    </row>
    <row r="84" spans="1:6" s="117" customFormat="1" ht="20.25" customHeight="1">
      <c r="A84" s="115"/>
      <c r="B84" s="116">
        <f>B83+1</f>
        <v>62</v>
      </c>
      <c r="C84" s="116">
        <f>F83</f>
        <v>0</v>
      </c>
      <c r="D84" s="116">
        <f t="shared" ref="D84:D112" si="0">D83+D83*Inflation</f>
        <v>0</v>
      </c>
      <c r="E84" s="116">
        <f>C84+D84</f>
        <v>0</v>
      </c>
      <c r="F84" s="116">
        <f>E84+E84*Retirement!$D$28</f>
        <v>0</v>
      </c>
    </row>
    <row r="85" spans="1:6" s="117" customFormat="1" ht="20.25" customHeight="1">
      <c r="A85" s="115"/>
      <c r="B85" s="116">
        <f t="shared" ref="B85:B112" si="1">B84+1</f>
        <v>63</v>
      </c>
      <c r="C85" s="116">
        <f t="shared" ref="C85:C112" si="2">F84</f>
        <v>0</v>
      </c>
      <c r="D85" s="116">
        <f t="shared" si="0"/>
        <v>0</v>
      </c>
      <c r="E85" s="116">
        <f t="shared" ref="E85:E112" si="3">C85+D85</f>
        <v>0</v>
      </c>
      <c r="F85" s="116">
        <f>E85+E85*Retirement!$D$28</f>
        <v>0</v>
      </c>
    </row>
    <row r="86" spans="1:6" s="117" customFormat="1" ht="20.25" customHeight="1">
      <c r="A86" s="115"/>
      <c r="B86" s="116">
        <f t="shared" si="1"/>
        <v>64</v>
      </c>
      <c r="C86" s="116">
        <f t="shared" si="2"/>
        <v>0</v>
      </c>
      <c r="D86" s="116">
        <f t="shared" si="0"/>
        <v>0</v>
      </c>
      <c r="E86" s="116">
        <f t="shared" si="3"/>
        <v>0</v>
      </c>
      <c r="F86" s="116">
        <f>E86+E86*Retirement!$D$28</f>
        <v>0</v>
      </c>
    </row>
    <row r="87" spans="1:6" s="117" customFormat="1" ht="20.25" customHeight="1">
      <c r="A87" s="115"/>
      <c r="B87" s="116">
        <f t="shared" si="1"/>
        <v>65</v>
      </c>
      <c r="C87" s="116">
        <f t="shared" si="2"/>
        <v>0</v>
      </c>
      <c r="D87" s="116">
        <f t="shared" si="0"/>
        <v>0</v>
      </c>
      <c r="E87" s="116">
        <f t="shared" si="3"/>
        <v>0</v>
      </c>
      <c r="F87" s="116">
        <f>E87+E87*Retirement!$D$28</f>
        <v>0</v>
      </c>
    </row>
    <row r="88" spans="1:6" s="117" customFormat="1" ht="20.25" customHeight="1">
      <c r="A88" s="115"/>
      <c r="B88" s="116">
        <f t="shared" si="1"/>
        <v>66</v>
      </c>
      <c r="C88" s="116">
        <f t="shared" si="2"/>
        <v>0</v>
      </c>
      <c r="D88" s="116">
        <f t="shared" si="0"/>
        <v>0</v>
      </c>
      <c r="E88" s="116">
        <f t="shared" si="3"/>
        <v>0</v>
      </c>
      <c r="F88" s="116">
        <f>E88+E88*Retirement!$D$28</f>
        <v>0</v>
      </c>
    </row>
    <row r="89" spans="1:6" s="117" customFormat="1" ht="20.25" customHeight="1">
      <c r="A89" s="115"/>
      <c r="B89" s="116">
        <f t="shared" si="1"/>
        <v>67</v>
      </c>
      <c r="C89" s="116">
        <f t="shared" si="2"/>
        <v>0</v>
      </c>
      <c r="D89" s="116">
        <f t="shared" si="0"/>
        <v>0</v>
      </c>
      <c r="E89" s="116">
        <f t="shared" si="3"/>
        <v>0</v>
      </c>
      <c r="F89" s="116">
        <f>E89+E89*Retirement!$D$28</f>
        <v>0</v>
      </c>
    </row>
    <row r="90" spans="1:6" s="117" customFormat="1" ht="20.25" customHeight="1">
      <c r="A90" s="115"/>
      <c r="B90" s="116">
        <f t="shared" si="1"/>
        <v>68</v>
      </c>
      <c r="C90" s="116">
        <f t="shared" si="2"/>
        <v>0</v>
      </c>
      <c r="D90" s="116">
        <f t="shared" si="0"/>
        <v>0</v>
      </c>
      <c r="E90" s="116">
        <f t="shared" si="3"/>
        <v>0</v>
      </c>
      <c r="F90" s="116">
        <f>E90+E90*Retirement!$D$28</f>
        <v>0</v>
      </c>
    </row>
    <row r="91" spans="1:6" s="117" customFormat="1" ht="20.25" customHeight="1">
      <c r="A91" s="115"/>
      <c r="B91" s="116">
        <f t="shared" si="1"/>
        <v>69</v>
      </c>
      <c r="C91" s="116">
        <f t="shared" si="2"/>
        <v>0</v>
      </c>
      <c r="D91" s="116">
        <f t="shared" si="0"/>
        <v>0</v>
      </c>
      <c r="E91" s="116">
        <f t="shared" si="3"/>
        <v>0</v>
      </c>
      <c r="F91" s="116">
        <f>E91+E91*Retirement!$D$28</f>
        <v>0</v>
      </c>
    </row>
    <row r="92" spans="1:6" s="117" customFormat="1" ht="20.25" customHeight="1">
      <c r="A92" s="115"/>
      <c r="B92" s="116">
        <f t="shared" si="1"/>
        <v>70</v>
      </c>
      <c r="C92" s="116">
        <f t="shared" si="2"/>
        <v>0</v>
      </c>
      <c r="D92" s="116">
        <f t="shared" si="0"/>
        <v>0</v>
      </c>
      <c r="E92" s="116">
        <f t="shared" si="3"/>
        <v>0</v>
      </c>
      <c r="F92" s="116">
        <f>E92+E92*Retirement!$D$28</f>
        <v>0</v>
      </c>
    </row>
    <row r="93" spans="1:6" s="117" customFormat="1" ht="20.25" customHeight="1">
      <c r="A93" s="115"/>
      <c r="B93" s="116">
        <f t="shared" si="1"/>
        <v>71</v>
      </c>
      <c r="C93" s="116">
        <f t="shared" si="2"/>
        <v>0</v>
      </c>
      <c r="D93" s="116">
        <f t="shared" si="0"/>
        <v>0</v>
      </c>
      <c r="E93" s="116">
        <f t="shared" si="3"/>
        <v>0</v>
      </c>
      <c r="F93" s="116">
        <f>E93+E93*Retirement!$D$28</f>
        <v>0</v>
      </c>
    </row>
    <row r="94" spans="1:6" s="117" customFormat="1" ht="20.25" customHeight="1">
      <c r="A94" s="115"/>
      <c r="B94" s="116">
        <f t="shared" si="1"/>
        <v>72</v>
      </c>
      <c r="C94" s="116">
        <f t="shared" si="2"/>
        <v>0</v>
      </c>
      <c r="D94" s="116">
        <f t="shared" si="0"/>
        <v>0</v>
      </c>
      <c r="E94" s="116">
        <f t="shared" si="3"/>
        <v>0</v>
      </c>
      <c r="F94" s="116">
        <f>E94+E94*Retirement!$D$28</f>
        <v>0</v>
      </c>
    </row>
    <row r="95" spans="1:6" s="117" customFormat="1" ht="20.25" customHeight="1">
      <c r="A95" s="115"/>
      <c r="B95" s="116">
        <f t="shared" si="1"/>
        <v>73</v>
      </c>
      <c r="C95" s="116">
        <f t="shared" si="2"/>
        <v>0</v>
      </c>
      <c r="D95" s="116">
        <f t="shared" si="0"/>
        <v>0</v>
      </c>
      <c r="E95" s="116">
        <f t="shared" si="3"/>
        <v>0</v>
      </c>
      <c r="F95" s="116">
        <f>E95+E95*Retirement!$D$28</f>
        <v>0</v>
      </c>
    </row>
    <row r="96" spans="1:6" s="117" customFormat="1" ht="20.25" customHeight="1">
      <c r="A96" s="115"/>
      <c r="B96" s="116">
        <f t="shared" si="1"/>
        <v>74</v>
      </c>
      <c r="C96" s="116">
        <f t="shared" si="2"/>
        <v>0</v>
      </c>
      <c r="D96" s="116">
        <f t="shared" si="0"/>
        <v>0</v>
      </c>
      <c r="E96" s="116">
        <f t="shared" si="3"/>
        <v>0</v>
      </c>
      <c r="F96" s="116">
        <f>E96+E96*Retirement!$D$28</f>
        <v>0</v>
      </c>
    </row>
    <row r="97" spans="1:6" s="117" customFormat="1" ht="20.25" customHeight="1">
      <c r="A97" s="115"/>
      <c r="B97" s="116">
        <f t="shared" si="1"/>
        <v>75</v>
      </c>
      <c r="C97" s="116">
        <f t="shared" si="2"/>
        <v>0</v>
      </c>
      <c r="D97" s="116">
        <f t="shared" si="0"/>
        <v>0</v>
      </c>
      <c r="E97" s="116">
        <f t="shared" si="3"/>
        <v>0</v>
      </c>
      <c r="F97" s="116">
        <f>E97+E97*Retirement!$D$28</f>
        <v>0</v>
      </c>
    </row>
    <row r="98" spans="1:6" s="117" customFormat="1" ht="20.25" customHeight="1">
      <c r="A98" s="115"/>
      <c r="B98" s="116">
        <f t="shared" si="1"/>
        <v>76</v>
      </c>
      <c r="C98" s="116">
        <f t="shared" si="2"/>
        <v>0</v>
      </c>
      <c r="D98" s="116">
        <f t="shared" si="0"/>
        <v>0</v>
      </c>
      <c r="E98" s="116">
        <f t="shared" si="3"/>
        <v>0</v>
      </c>
      <c r="F98" s="116">
        <f>E98+E98*Retirement!$D$28</f>
        <v>0</v>
      </c>
    </row>
    <row r="99" spans="1:6" s="117" customFormat="1" ht="20.25" customHeight="1">
      <c r="A99" s="115"/>
      <c r="B99" s="116">
        <f t="shared" si="1"/>
        <v>77</v>
      </c>
      <c r="C99" s="116">
        <f t="shared" si="2"/>
        <v>0</v>
      </c>
      <c r="D99" s="116">
        <f t="shared" si="0"/>
        <v>0</v>
      </c>
      <c r="E99" s="116">
        <f t="shared" si="3"/>
        <v>0</v>
      </c>
      <c r="F99" s="116">
        <f>E99+E99*Retirement!$D$28</f>
        <v>0</v>
      </c>
    </row>
    <row r="100" spans="1:6" s="117" customFormat="1" ht="20.25" customHeight="1">
      <c r="A100" s="115"/>
      <c r="B100" s="116">
        <f t="shared" si="1"/>
        <v>78</v>
      </c>
      <c r="C100" s="116">
        <f t="shared" si="2"/>
        <v>0</v>
      </c>
      <c r="D100" s="116">
        <f t="shared" si="0"/>
        <v>0</v>
      </c>
      <c r="E100" s="116">
        <f t="shared" si="3"/>
        <v>0</v>
      </c>
      <c r="F100" s="116">
        <f>E100+E100*Retirement!$D$28</f>
        <v>0</v>
      </c>
    </row>
    <row r="101" spans="1:6" s="117" customFormat="1" ht="20.25" customHeight="1">
      <c r="A101" s="115"/>
      <c r="B101" s="116">
        <f t="shared" si="1"/>
        <v>79</v>
      </c>
      <c r="C101" s="116">
        <f t="shared" si="2"/>
        <v>0</v>
      </c>
      <c r="D101" s="116">
        <f t="shared" si="0"/>
        <v>0</v>
      </c>
      <c r="E101" s="116">
        <f t="shared" si="3"/>
        <v>0</v>
      </c>
      <c r="F101" s="116">
        <f>E101+E101*Retirement!$D$28</f>
        <v>0</v>
      </c>
    </row>
    <row r="102" spans="1:6" s="117" customFormat="1" ht="20.25" customHeight="1">
      <c r="A102" s="115"/>
      <c r="B102" s="116">
        <f t="shared" si="1"/>
        <v>80</v>
      </c>
      <c r="C102" s="116">
        <f t="shared" si="2"/>
        <v>0</v>
      </c>
      <c r="D102" s="116">
        <f t="shared" si="0"/>
        <v>0</v>
      </c>
      <c r="E102" s="116">
        <f t="shared" si="3"/>
        <v>0</v>
      </c>
      <c r="F102" s="116">
        <f>E102+E102*Retirement!$D$28</f>
        <v>0</v>
      </c>
    </row>
    <row r="103" spans="1:6" s="117" customFormat="1" ht="20.25" customHeight="1">
      <c r="A103" s="115"/>
      <c r="B103" s="116">
        <f t="shared" si="1"/>
        <v>81</v>
      </c>
      <c r="C103" s="116">
        <f t="shared" si="2"/>
        <v>0</v>
      </c>
      <c r="D103" s="116">
        <f t="shared" si="0"/>
        <v>0</v>
      </c>
      <c r="E103" s="116">
        <f t="shared" si="3"/>
        <v>0</v>
      </c>
      <c r="F103" s="116">
        <f>E103+E103*Retirement!$D$28</f>
        <v>0</v>
      </c>
    </row>
    <row r="104" spans="1:6" s="117" customFormat="1" ht="20.25" customHeight="1">
      <c r="A104" s="115"/>
      <c r="B104" s="116">
        <f t="shared" si="1"/>
        <v>82</v>
      </c>
      <c r="C104" s="116">
        <f>F103</f>
        <v>0</v>
      </c>
      <c r="D104" s="116">
        <f t="shared" si="0"/>
        <v>0</v>
      </c>
      <c r="E104" s="116">
        <f t="shared" si="3"/>
        <v>0</v>
      </c>
      <c r="F104" s="116">
        <f>E104+E104*Retirement!$D$28</f>
        <v>0</v>
      </c>
    </row>
    <row r="105" spans="1:6" s="117" customFormat="1" ht="20.25" customHeight="1">
      <c r="A105" s="115"/>
      <c r="B105" s="116">
        <f t="shared" si="1"/>
        <v>83</v>
      </c>
      <c r="C105" s="116">
        <f t="shared" si="2"/>
        <v>0</v>
      </c>
      <c r="D105" s="116">
        <f t="shared" si="0"/>
        <v>0</v>
      </c>
      <c r="E105" s="116">
        <f t="shared" si="3"/>
        <v>0</v>
      </c>
      <c r="F105" s="116">
        <f>E105+E105*Retirement!$D$28</f>
        <v>0</v>
      </c>
    </row>
    <row r="106" spans="1:6" s="117" customFormat="1" ht="20.25" customHeight="1">
      <c r="A106" s="115"/>
      <c r="B106" s="116">
        <f t="shared" si="1"/>
        <v>84</v>
      </c>
      <c r="C106" s="116">
        <f t="shared" si="2"/>
        <v>0</v>
      </c>
      <c r="D106" s="116">
        <f t="shared" si="0"/>
        <v>0</v>
      </c>
      <c r="E106" s="116">
        <f t="shared" si="3"/>
        <v>0</v>
      </c>
      <c r="F106" s="116">
        <f>E106+E106*Retirement!$D$28</f>
        <v>0</v>
      </c>
    </row>
    <row r="107" spans="1:6" s="117" customFormat="1" ht="20.25" customHeight="1">
      <c r="A107" s="115"/>
      <c r="B107" s="116">
        <f t="shared" si="1"/>
        <v>85</v>
      </c>
      <c r="C107" s="116">
        <f t="shared" si="2"/>
        <v>0</v>
      </c>
      <c r="D107" s="116">
        <f t="shared" si="0"/>
        <v>0</v>
      </c>
      <c r="E107" s="116">
        <f t="shared" si="3"/>
        <v>0</v>
      </c>
      <c r="F107" s="116">
        <f>E107+E107*Retirement!$D$28</f>
        <v>0</v>
      </c>
    </row>
    <row r="108" spans="1:6" s="117" customFormat="1" ht="20.25" customHeight="1">
      <c r="A108" s="115"/>
      <c r="B108" s="116">
        <f>B107+1</f>
        <v>86</v>
      </c>
      <c r="C108" s="116">
        <f t="shared" si="2"/>
        <v>0</v>
      </c>
      <c r="D108" s="116">
        <f t="shared" si="0"/>
        <v>0</v>
      </c>
      <c r="E108" s="116">
        <f t="shared" si="3"/>
        <v>0</v>
      </c>
      <c r="F108" s="116">
        <f>E108+E108*Retirement!$D$28</f>
        <v>0</v>
      </c>
    </row>
    <row r="109" spans="1:6" s="117" customFormat="1" ht="20.25" customHeight="1">
      <c r="A109" s="115"/>
      <c r="B109" s="116">
        <f t="shared" si="1"/>
        <v>87</v>
      </c>
      <c r="C109" s="116">
        <f t="shared" si="2"/>
        <v>0</v>
      </c>
      <c r="D109" s="116">
        <f t="shared" si="0"/>
        <v>0</v>
      </c>
      <c r="E109" s="116">
        <f t="shared" si="3"/>
        <v>0</v>
      </c>
      <c r="F109" s="116">
        <f>E109+E109*Retirement!$D$28</f>
        <v>0</v>
      </c>
    </row>
    <row r="110" spans="1:6" s="117" customFormat="1" ht="20.25" customHeight="1">
      <c r="A110" s="115"/>
      <c r="B110" s="116">
        <f t="shared" si="1"/>
        <v>88</v>
      </c>
      <c r="C110" s="116">
        <f t="shared" si="2"/>
        <v>0</v>
      </c>
      <c r="D110" s="116">
        <f t="shared" si="0"/>
        <v>0</v>
      </c>
      <c r="E110" s="116">
        <f t="shared" si="3"/>
        <v>0</v>
      </c>
      <c r="F110" s="116">
        <f>E110+E110*Retirement!$D$28</f>
        <v>0</v>
      </c>
    </row>
    <row r="111" spans="1:6" s="117" customFormat="1" ht="20.25" customHeight="1">
      <c r="A111" s="115"/>
      <c r="B111" s="116">
        <f t="shared" si="1"/>
        <v>89</v>
      </c>
      <c r="C111" s="116">
        <f t="shared" si="2"/>
        <v>0</v>
      </c>
      <c r="D111" s="116">
        <f t="shared" si="0"/>
        <v>0</v>
      </c>
      <c r="E111" s="116">
        <f t="shared" si="3"/>
        <v>0</v>
      </c>
      <c r="F111" s="116">
        <f>E111+E111*Retirement!$D$28</f>
        <v>0</v>
      </c>
    </row>
    <row r="112" spans="1:6" s="117" customFormat="1" ht="20.25" customHeight="1">
      <c r="A112" s="115"/>
      <c r="B112" s="116">
        <f t="shared" si="1"/>
        <v>90</v>
      </c>
      <c r="C112" s="116">
        <f t="shared" si="2"/>
        <v>0</v>
      </c>
      <c r="D112" s="116">
        <f t="shared" si="0"/>
        <v>0</v>
      </c>
      <c r="E112" s="116">
        <f t="shared" si="3"/>
        <v>0</v>
      </c>
      <c r="F112" s="116">
        <f>E112+E112*Retirement!$D$28</f>
        <v>0</v>
      </c>
    </row>
  </sheetData>
  <mergeCells count="9">
    <mergeCell ref="A63:G63"/>
    <mergeCell ref="B64:G64"/>
    <mergeCell ref="B80:G80"/>
    <mergeCell ref="B2:G2"/>
    <mergeCell ref="A1:G1"/>
    <mergeCell ref="B18:G18"/>
    <mergeCell ref="A32:G32"/>
    <mergeCell ref="B33:G33"/>
    <mergeCell ref="B49:G49"/>
  </mergeCells>
  <hyperlinks>
    <hyperlink ref="A1:G1" location="Contents!A1" display="Key Figures in Graphs" xr:uid="{00000000-0004-0000-2100-000000000000}"/>
  </hyperlinks>
  <pageMargins left="0.59055118110236215" right="0.59055118110236215" top="0.78740157480314965" bottom="0.39370078740157483" header="0.39370078740157483" footer="0.19685039370078741"/>
  <pageSetup paperSize="9" scale="93" orientation="portrait" r:id="rId1"/>
  <headerFooter>
    <oddHeader>&amp;L&amp;"-,Bold Italic"&amp;10Financial Blueprint of &amp;F and Family</oddHeader>
    <oddFooter>&amp;L&amp;"-,Bold"&amp;10Prepared by Rahul Agarwal, QPFP&amp;R&amp;"-,Bold"&amp;10Page &amp;P of &amp;N</oddFooter>
  </headerFooter>
  <rowBreaks count="2" manualBreakCount="2">
    <brk id="31" max="6" man="1"/>
    <brk id="62" max="6" man="1"/>
  </rowBreaks>
  <drawing r:id="rId2"/>
  <legacyDrawingHF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1:I64"/>
  <sheetViews>
    <sheetView showGridLines="0" workbookViewId="0">
      <selection activeCell="F18" sqref="F18"/>
    </sheetView>
  </sheetViews>
  <sheetFormatPr defaultColWidth="8.88671875" defaultRowHeight="14.4"/>
  <cols>
    <col min="1" max="1" width="2" customWidth="1"/>
    <col min="2" max="2" width="4.33203125" customWidth="1"/>
    <col min="3" max="3" width="21" bestFit="1" customWidth="1"/>
    <col min="4" max="4" width="9" style="178" customWidth="1"/>
    <col min="5" max="5" width="6.33203125" style="178" customWidth="1"/>
    <col min="6" max="6" width="12.33203125" style="178" customWidth="1"/>
    <col min="7" max="7" width="8.88671875" style="178" customWidth="1"/>
    <col min="8" max="8" width="8.109375" style="178" customWidth="1"/>
    <col min="9" max="9" width="18.33203125" customWidth="1"/>
    <col min="11" max="11" width="10.88671875" bestFit="1" customWidth="1"/>
  </cols>
  <sheetData>
    <row r="1" spans="2:9" s="57" customFormat="1" ht="39" customHeight="1">
      <c r="B1" s="737" t="s">
        <v>381</v>
      </c>
      <c r="C1" s="737"/>
      <c r="D1" s="737"/>
      <c r="E1" s="737"/>
      <c r="F1" s="737"/>
      <c r="G1" s="737"/>
      <c r="H1" s="737"/>
      <c r="I1" s="737"/>
    </row>
    <row r="2" spans="2:9" s="57" customFormat="1" ht="35.25" customHeight="1">
      <c r="B2" s="265" t="s">
        <v>120</v>
      </c>
      <c r="C2" s="265" t="s">
        <v>584</v>
      </c>
      <c r="D2" s="265" t="s">
        <v>367</v>
      </c>
      <c r="E2" s="265" t="s">
        <v>501</v>
      </c>
      <c r="F2" s="265" t="s">
        <v>500</v>
      </c>
      <c r="G2" s="265" t="s">
        <v>580</v>
      </c>
      <c r="H2" s="265" t="s">
        <v>579</v>
      </c>
      <c r="I2" s="265" t="s">
        <v>582</v>
      </c>
    </row>
    <row r="3" spans="2:9" s="57" customFormat="1" ht="20.25" customHeight="1">
      <c r="B3" s="176">
        <v>1</v>
      </c>
      <c r="C3" s="66" t="str">
        <f>Funding!C4</f>
        <v>0 - Graduation</v>
      </c>
      <c r="D3" s="70">
        <f t="shared" ref="D3:D8" si="0">YEAR(PlanDate)+E3</f>
        <v>1900</v>
      </c>
      <c r="E3" s="70">
        <f>Funding!E4</f>
        <v>0</v>
      </c>
      <c r="F3" s="196">
        <f>Funding!F4</f>
        <v>0</v>
      </c>
      <c r="G3" s="70" t="str">
        <f>Data!D68</f>
        <v>High</v>
      </c>
      <c r="H3" s="70" t="str">
        <f>IF(E3&lt;=3,"Short",IF(E3&lt;=7,"Medium",IF(E3&gt;7,"Long")))</f>
        <v>Short</v>
      </c>
      <c r="I3" s="66"/>
    </row>
    <row r="4" spans="2:9" s="57" customFormat="1" ht="20.25" customHeight="1">
      <c r="B4" s="176">
        <v>2</v>
      </c>
      <c r="C4" s="66" t="str">
        <f>Funding!C5</f>
        <v>0 - Post Grad</v>
      </c>
      <c r="D4" s="70">
        <f t="shared" si="0"/>
        <v>1900</v>
      </c>
      <c r="E4" s="70">
        <f>Funding!E5</f>
        <v>0</v>
      </c>
      <c r="F4" s="196">
        <f>Funding!F5</f>
        <v>0</v>
      </c>
      <c r="G4" s="70" t="str">
        <f>Data!E68</f>
        <v>High</v>
      </c>
      <c r="H4" s="70" t="str">
        <f t="shared" ref="H4:H13" si="1">IF(E4&lt;=3,"Short",IF(E4&lt;=7,"Medium",IF(E4&gt;7,"Long")))</f>
        <v>Short</v>
      </c>
      <c r="I4" s="66"/>
    </row>
    <row r="5" spans="2:9" s="57" customFormat="1" ht="20.25" customHeight="1">
      <c r="B5" s="176">
        <v>3</v>
      </c>
      <c r="C5" s="66" t="str">
        <f>Funding!C6</f>
        <v>0 - Marriage</v>
      </c>
      <c r="D5" s="70">
        <f t="shared" si="0"/>
        <v>1900</v>
      </c>
      <c r="E5" s="70">
        <f>Funding!E6</f>
        <v>0</v>
      </c>
      <c r="F5" s="196">
        <f>Funding!F6</f>
        <v>0</v>
      </c>
      <c r="G5" s="70" t="str">
        <f>Data!F68</f>
        <v>Medium</v>
      </c>
      <c r="H5" s="70" t="str">
        <f t="shared" si="1"/>
        <v>Short</v>
      </c>
      <c r="I5" s="66"/>
    </row>
    <row r="6" spans="2:9" s="57" customFormat="1" ht="20.25" customHeight="1">
      <c r="B6" s="176">
        <v>4</v>
      </c>
      <c r="C6" s="66" t="str">
        <f>Funding!C9</f>
        <v>0 - Graduation</v>
      </c>
      <c r="D6" s="70">
        <f t="shared" si="0"/>
        <v>1900</v>
      </c>
      <c r="E6" s="70">
        <f>Funding!E9</f>
        <v>0</v>
      </c>
      <c r="F6" s="196">
        <f>Funding!F9</f>
        <v>0</v>
      </c>
      <c r="G6" s="70">
        <f>Data!D75</f>
        <v>0</v>
      </c>
      <c r="H6" s="70" t="str">
        <f t="shared" si="1"/>
        <v>Short</v>
      </c>
      <c r="I6" s="66"/>
    </row>
    <row r="7" spans="2:9" s="57" customFormat="1" ht="20.25" customHeight="1">
      <c r="B7" s="176">
        <v>5</v>
      </c>
      <c r="C7" s="66" t="str">
        <f>Funding!C10</f>
        <v>0 - Post Grad</v>
      </c>
      <c r="D7" s="70">
        <f t="shared" si="0"/>
        <v>1900</v>
      </c>
      <c r="E7" s="70">
        <f>Funding!E10</f>
        <v>0</v>
      </c>
      <c r="F7" s="196">
        <f>Funding!F10</f>
        <v>0</v>
      </c>
      <c r="G7" s="70">
        <f>Data!E75</f>
        <v>0</v>
      </c>
      <c r="H7" s="70" t="str">
        <f t="shared" si="1"/>
        <v>Short</v>
      </c>
      <c r="I7" s="66"/>
    </row>
    <row r="8" spans="2:9" s="57" customFormat="1" ht="20.25" customHeight="1">
      <c r="B8" s="176">
        <v>6</v>
      </c>
      <c r="C8" s="66" t="str">
        <f>Funding!C11</f>
        <v>0 - Marriage</v>
      </c>
      <c r="D8" s="70">
        <f t="shared" si="0"/>
        <v>1900</v>
      </c>
      <c r="E8" s="70">
        <f>Funding!E11</f>
        <v>0</v>
      </c>
      <c r="F8" s="196">
        <f>Funding!F11</f>
        <v>0</v>
      </c>
      <c r="G8" s="70">
        <f>Data!F75</f>
        <v>0</v>
      </c>
      <c r="H8" s="70" t="str">
        <f t="shared" si="1"/>
        <v>Short</v>
      </c>
      <c r="I8" s="66"/>
    </row>
    <row r="9" spans="2:9" s="57" customFormat="1" ht="20.25" customHeight="1">
      <c r="B9" s="176">
        <v>7</v>
      </c>
      <c r="C9" s="66" t="str">
        <f>Funding!B13</f>
        <v>Retirement Corpus</v>
      </c>
      <c r="D9" s="70">
        <f>YEAR(PlanDate)+(Data!F90-Age)</f>
        <v>1900</v>
      </c>
      <c r="E9" s="70">
        <f>Funding!E14</f>
        <v>0</v>
      </c>
      <c r="F9" s="196">
        <f>Funding!F14</f>
        <v>0</v>
      </c>
      <c r="G9" s="70">
        <f>Data!F95</f>
        <v>0</v>
      </c>
      <c r="H9" s="70" t="str">
        <f t="shared" si="1"/>
        <v>Short</v>
      </c>
      <c r="I9" s="66"/>
    </row>
    <row r="10" spans="2:9" s="57" customFormat="1" ht="20.25" customHeight="1">
      <c r="B10" s="176">
        <v>8</v>
      </c>
      <c r="C10" s="66" t="str">
        <f>Funding!B15</f>
        <v>House Purchase</v>
      </c>
      <c r="D10" s="70">
        <f>YEAR(PlanDate)+Data!G80</f>
        <v>1900</v>
      </c>
      <c r="E10" s="70">
        <f>Funding!E16</f>
        <v>0</v>
      </c>
      <c r="F10" s="197">
        <f>Funding!F16</f>
        <v>0</v>
      </c>
      <c r="G10" s="70">
        <f>Data!G81</f>
        <v>0</v>
      </c>
      <c r="H10" s="70" t="str">
        <f t="shared" si="1"/>
        <v>Short</v>
      </c>
      <c r="I10" s="66"/>
    </row>
    <row r="11" spans="2:9" s="57" customFormat="1" ht="20.25" customHeight="1">
      <c r="B11" s="176">
        <v>9</v>
      </c>
      <c r="C11" s="66" t="str">
        <f>Funding!B19</f>
        <v>Car Purchase</v>
      </c>
      <c r="D11" s="70">
        <f>YEAR(PlanDate)+Data!F102</f>
        <v>1900</v>
      </c>
      <c r="E11" s="70">
        <f>Funding!E20</f>
        <v>0</v>
      </c>
      <c r="F11" s="197">
        <f>Funding!F20</f>
        <v>0</v>
      </c>
      <c r="G11" s="70">
        <f>Data!F104</f>
        <v>0</v>
      </c>
      <c r="H11" s="70" t="str">
        <f t="shared" si="1"/>
        <v>Short</v>
      </c>
      <c r="I11" s="66"/>
    </row>
    <row r="12" spans="2:9" s="57" customFormat="1" ht="20.25" customHeight="1">
      <c r="B12" s="176">
        <v>10</v>
      </c>
      <c r="C12" s="66" t="str">
        <f>Funding!B23</f>
        <v>International Vacation</v>
      </c>
      <c r="D12" s="70">
        <f>YEAR(PlanDate)+Data!F108</f>
        <v>1900</v>
      </c>
      <c r="E12" s="70">
        <f>Funding!E24</f>
        <v>0</v>
      </c>
      <c r="F12" s="197">
        <f>Funding!F24</f>
        <v>0</v>
      </c>
      <c r="G12" s="70">
        <f>Data!F114</f>
        <v>0</v>
      </c>
      <c r="H12" s="70" t="str">
        <f t="shared" si="1"/>
        <v>Short</v>
      </c>
      <c r="I12" s="66"/>
    </row>
    <row r="13" spans="2:9" s="57" customFormat="1" ht="20.25" customHeight="1">
      <c r="B13" s="176">
        <v>11</v>
      </c>
      <c r="C13" s="66" t="s">
        <v>108</v>
      </c>
      <c r="D13" s="195">
        <f ca="1">TODAY()</f>
        <v>45728</v>
      </c>
      <c r="E13" s="70">
        <v>0</v>
      </c>
      <c r="F13" s="197">
        <f>Contingency!D21</f>
        <v>0</v>
      </c>
      <c r="G13" s="70" t="s">
        <v>310</v>
      </c>
      <c r="H13" s="70" t="str">
        <f t="shared" si="1"/>
        <v>Short</v>
      </c>
      <c r="I13" s="66"/>
    </row>
    <row r="14" spans="2:9" s="57" customFormat="1" ht="20.25" customHeight="1">
      <c r="B14" s="176">
        <v>12</v>
      </c>
      <c r="C14" s="66"/>
      <c r="D14" s="195"/>
      <c r="E14" s="70"/>
      <c r="F14" s="197"/>
      <c r="G14" s="70"/>
      <c r="H14" s="198"/>
      <c r="I14" s="66"/>
    </row>
    <row r="15" spans="2:9" s="57" customFormat="1" ht="20.25" customHeight="1">
      <c r="B15" s="176">
        <v>13</v>
      </c>
      <c r="C15" s="66"/>
      <c r="D15" s="195"/>
      <c r="E15" s="70"/>
      <c r="F15" s="197"/>
      <c r="G15" s="70"/>
      <c r="H15" s="198"/>
      <c r="I15" s="66"/>
    </row>
    <row r="16" spans="2:9" s="57" customFormat="1" ht="20.25" customHeight="1">
      <c r="B16" s="176">
        <v>14</v>
      </c>
      <c r="C16" s="66"/>
      <c r="D16" s="195"/>
      <c r="E16" s="70"/>
      <c r="F16" s="197"/>
      <c r="G16" s="70"/>
      <c r="H16" s="198"/>
      <c r="I16" s="66"/>
    </row>
    <row r="17" spans="2:9" s="57" customFormat="1" ht="20.25" customHeight="1">
      <c r="B17" s="176">
        <v>15</v>
      </c>
      <c r="C17" s="66"/>
      <c r="D17" s="195"/>
      <c r="E17" s="70"/>
      <c r="F17" s="197"/>
      <c r="G17" s="70"/>
      <c r="H17" s="198"/>
      <c r="I17" s="66"/>
    </row>
    <row r="18" spans="2:9" s="57" customFormat="1" ht="20.25" customHeight="1">
      <c r="C18" s="129"/>
      <c r="D18" s="129"/>
      <c r="E18" s="129"/>
      <c r="F18" s="129"/>
      <c r="G18" s="129"/>
      <c r="H18" s="129"/>
      <c r="I18" s="129"/>
    </row>
    <row r="19" spans="2:9" s="57" customFormat="1" ht="20.25" hidden="1" customHeight="1">
      <c r="B19" s="193" t="s">
        <v>604</v>
      </c>
      <c r="C19" s="129"/>
      <c r="D19" s="129"/>
      <c r="E19" s="129"/>
      <c r="F19" s="129"/>
      <c r="G19" s="129"/>
      <c r="H19" s="129"/>
      <c r="I19" s="129"/>
    </row>
    <row r="20" spans="2:9" ht="32.25" hidden="1" customHeight="1">
      <c r="B20" s="61" t="s">
        <v>120</v>
      </c>
      <c r="C20" s="61" t="s">
        <v>583</v>
      </c>
      <c r="D20" s="61" t="s">
        <v>367</v>
      </c>
      <c r="E20" s="61" t="s">
        <v>250</v>
      </c>
      <c r="F20" s="61" t="s">
        <v>368</v>
      </c>
      <c r="G20" s="61" t="s">
        <v>586</v>
      </c>
      <c r="H20" s="61" t="s">
        <v>585</v>
      </c>
      <c r="I20" s="61" t="s">
        <v>578</v>
      </c>
    </row>
    <row r="21" spans="2:9" s="15" customFormat="1" ht="20.25" hidden="1" customHeight="1">
      <c r="B21" s="176">
        <v>1</v>
      </c>
      <c r="C21" s="66"/>
      <c r="D21" s="55"/>
      <c r="E21" s="100"/>
      <c r="F21" s="100"/>
      <c r="G21" s="177"/>
      <c r="H21" s="36"/>
      <c r="I21" s="40"/>
    </row>
    <row r="22" spans="2:9" s="15" customFormat="1" ht="20.25" hidden="1" customHeight="1">
      <c r="B22" s="176">
        <v>2</v>
      </c>
      <c r="C22" s="118"/>
      <c r="D22" s="55"/>
      <c r="E22" s="100"/>
      <c r="F22" s="100"/>
      <c r="G22" s="100"/>
      <c r="H22" s="100"/>
      <c r="I22" s="40"/>
    </row>
    <row r="23" spans="2:9" s="15" customFormat="1" ht="20.25" hidden="1" customHeight="1">
      <c r="B23" s="176">
        <v>3</v>
      </c>
      <c r="C23" s="118"/>
      <c r="D23" s="55"/>
      <c r="E23" s="100"/>
      <c r="F23" s="100"/>
      <c r="G23" s="100"/>
      <c r="H23" s="100"/>
      <c r="I23" s="40"/>
    </row>
    <row r="24" spans="2:9" s="15" customFormat="1" ht="20.25" hidden="1" customHeight="1">
      <c r="B24" s="176">
        <v>4</v>
      </c>
      <c r="C24" s="118"/>
      <c r="D24" s="55"/>
      <c r="E24" s="100"/>
      <c r="F24" s="100"/>
      <c r="G24" s="100"/>
      <c r="H24" s="100"/>
      <c r="I24" s="40"/>
    </row>
    <row r="25" spans="2:9" s="15" customFormat="1" ht="20.25" hidden="1" customHeight="1">
      <c r="B25" s="176">
        <v>5</v>
      </c>
      <c r="C25" s="118"/>
      <c r="D25" s="55"/>
      <c r="E25" s="100"/>
      <c r="F25" s="100"/>
      <c r="G25" s="100"/>
      <c r="H25" s="100"/>
      <c r="I25" s="40"/>
    </row>
    <row r="26" spans="2:9" s="15" customFormat="1" ht="20.25" hidden="1" customHeight="1">
      <c r="B26" s="176">
        <v>6</v>
      </c>
      <c r="C26" s="118"/>
      <c r="D26" s="55"/>
      <c r="E26" s="100"/>
      <c r="F26" s="100"/>
      <c r="G26" s="100"/>
      <c r="H26" s="100"/>
      <c r="I26" s="40"/>
    </row>
    <row r="27" spans="2:9" s="15" customFormat="1" ht="20.25" hidden="1" customHeight="1">
      <c r="B27" s="176">
        <v>7</v>
      </c>
      <c r="C27" s="66"/>
      <c r="D27" s="55"/>
      <c r="E27" s="100"/>
      <c r="F27" s="36"/>
      <c r="G27" s="100"/>
      <c r="H27" s="100"/>
      <c r="I27" s="40"/>
    </row>
    <row r="28" spans="2:9" s="15" customFormat="1" ht="20.25" hidden="1" customHeight="1">
      <c r="B28" s="176">
        <v>8</v>
      </c>
      <c r="C28" s="40"/>
      <c r="D28" s="55"/>
      <c r="E28" s="100"/>
      <c r="F28" s="100"/>
      <c r="G28" s="100"/>
      <c r="H28" s="100"/>
      <c r="I28" s="40"/>
    </row>
    <row r="29" spans="2:9" s="15" customFormat="1" ht="20.25" hidden="1" customHeight="1">
      <c r="B29" s="176">
        <v>9</v>
      </c>
      <c r="C29" s="40"/>
      <c r="D29" s="55"/>
      <c r="E29" s="100"/>
      <c r="F29" s="100"/>
      <c r="G29" s="100"/>
      <c r="H29" s="100"/>
      <c r="I29" s="40"/>
    </row>
    <row r="30" spans="2:9" s="15" customFormat="1" ht="20.25" hidden="1" customHeight="1">
      <c r="B30" s="176">
        <v>10</v>
      </c>
      <c r="C30" s="40"/>
      <c r="D30" s="55"/>
      <c r="E30" s="100"/>
      <c r="F30" s="100"/>
      <c r="G30" s="100"/>
      <c r="H30" s="100"/>
      <c r="I30" s="40"/>
    </row>
    <row r="31" spans="2:9" s="15" customFormat="1" ht="20.25" hidden="1" customHeight="1">
      <c r="B31" s="176">
        <v>11</v>
      </c>
      <c r="C31" s="40"/>
      <c r="D31" s="55"/>
      <c r="E31" s="100"/>
      <c r="F31" s="100"/>
      <c r="G31" s="100"/>
      <c r="H31" s="100"/>
      <c r="I31" s="40"/>
    </row>
    <row r="32" spans="2:9" s="15" customFormat="1" ht="20.25" hidden="1" customHeight="1">
      <c r="B32" s="176">
        <v>12</v>
      </c>
      <c r="C32" s="40"/>
      <c r="D32" s="55"/>
      <c r="E32" s="100"/>
      <c r="F32" s="100"/>
      <c r="G32" s="100"/>
      <c r="H32" s="100"/>
      <c r="I32" s="40"/>
    </row>
    <row r="33" spans="2:9" s="15" customFormat="1" ht="20.25" hidden="1" customHeight="1">
      <c r="B33" s="176">
        <v>13</v>
      </c>
      <c r="C33" s="40"/>
      <c r="D33" s="55"/>
      <c r="E33" s="100"/>
      <c r="F33" s="100"/>
      <c r="G33" s="100"/>
      <c r="H33" s="100"/>
      <c r="I33" s="40"/>
    </row>
    <row r="34" spans="2:9" s="15" customFormat="1" ht="20.25" hidden="1" customHeight="1">
      <c r="B34" s="176">
        <v>14</v>
      </c>
      <c r="C34" s="40"/>
      <c r="D34" s="55"/>
      <c r="E34" s="100"/>
      <c r="F34" s="100"/>
      <c r="G34" s="100"/>
      <c r="H34" s="100"/>
      <c r="I34" s="40"/>
    </row>
    <row r="35" spans="2:9" s="15" customFormat="1" ht="20.25" hidden="1" customHeight="1">
      <c r="B35" s="176">
        <v>15</v>
      </c>
      <c r="C35" s="40"/>
      <c r="D35" s="55"/>
      <c r="E35" s="100"/>
      <c r="F35" s="100"/>
      <c r="G35" s="100"/>
      <c r="H35" s="100"/>
      <c r="I35" s="40"/>
    </row>
    <row r="36" spans="2:9" s="15" customFormat="1" ht="20.25" hidden="1" customHeight="1">
      <c r="B36" s="176">
        <v>16</v>
      </c>
      <c r="C36" s="40"/>
      <c r="D36" s="55"/>
      <c r="E36" s="100"/>
      <c r="F36" s="100"/>
      <c r="G36" s="100"/>
      <c r="H36" s="100"/>
      <c r="I36" s="40"/>
    </row>
    <row r="37" spans="2:9" s="15" customFormat="1" ht="20.25" hidden="1" customHeight="1">
      <c r="B37" s="176">
        <v>17</v>
      </c>
      <c r="C37" s="40"/>
      <c r="D37" s="55"/>
      <c r="E37" s="100"/>
      <c r="F37" s="100"/>
      <c r="G37" s="100"/>
      <c r="H37" s="100"/>
      <c r="I37" s="40"/>
    </row>
    <row r="38" spans="2:9" s="15" customFormat="1" ht="20.25" hidden="1" customHeight="1">
      <c r="B38" s="176">
        <v>18</v>
      </c>
      <c r="C38" s="40"/>
      <c r="D38" s="55"/>
      <c r="E38" s="100"/>
      <c r="F38" s="100"/>
      <c r="G38" s="100"/>
      <c r="H38" s="100"/>
      <c r="I38" s="40"/>
    </row>
    <row r="39" spans="2:9" s="15" customFormat="1" ht="20.25" hidden="1" customHeight="1">
      <c r="B39" s="176">
        <v>19</v>
      </c>
      <c r="C39" s="40"/>
      <c r="D39" s="55"/>
      <c r="E39" s="100"/>
      <c r="F39" s="100"/>
      <c r="G39" s="100"/>
      <c r="H39" s="100"/>
      <c r="I39" s="40"/>
    </row>
    <row r="40" spans="2:9" s="15" customFormat="1" ht="20.25" hidden="1" customHeight="1">
      <c r="B40" s="176">
        <v>20</v>
      </c>
      <c r="C40" s="40"/>
      <c r="D40" s="55"/>
      <c r="E40" s="100"/>
      <c r="F40" s="100"/>
      <c r="G40" s="100"/>
      <c r="H40" s="100"/>
      <c r="I40" s="40"/>
    </row>
    <row r="41" spans="2:9" s="15" customFormat="1" ht="20.25" hidden="1" customHeight="1">
      <c r="B41" s="176">
        <v>21</v>
      </c>
      <c r="C41" s="40"/>
      <c r="D41" s="55"/>
      <c r="E41" s="100"/>
      <c r="F41" s="100"/>
      <c r="G41" s="100"/>
      <c r="H41" s="100"/>
      <c r="I41" s="40"/>
    </row>
    <row r="42" spans="2:9" s="15" customFormat="1" ht="20.25" hidden="1" customHeight="1">
      <c r="B42" s="176">
        <v>22</v>
      </c>
      <c r="C42" s="40"/>
      <c r="D42" s="55"/>
      <c r="E42" s="100"/>
      <c r="F42" s="100"/>
      <c r="G42" s="100"/>
      <c r="H42" s="100"/>
      <c r="I42" s="40"/>
    </row>
    <row r="43" spans="2:9" s="15" customFormat="1" ht="20.25" hidden="1" customHeight="1">
      <c r="B43" s="176">
        <v>23</v>
      </c>
      <c r="C43" s="40"/>
      <c r="D43" s="55"/>
      <c r="E43" s="100"/>
      <c r="F43" s="100"/>
      <c r="G43" s="100"/>
      <c r="H43" s="100"/>
      <c r="I43" s="40"/>
    </row>
    <row r="44" spans="2:9" s="15" customFormat="1" ht="20.25" hidden="1" customHeight="1">
      <c r="B44" s="176">
        <v>24</v>
      </c>
      <c r="C44" s="40"/>
      <c r="D44" s="55"/>
      <c r="E44" s="100"/>
      <c r="F44" s="100"/>
      <c r="G44" s="100"/>
      <c r="H44" s="100"/>
      <c r="I44" s="40"/>
    </row>
    <row r="45" spans="2:9" s="15" customFormat="1" ht="20.25" hidden="1" customHeight="1">
      <c r="B45" s="176">
        <v>25</v>
      </c>
      <c r="C45" s="40"/>
      <c r="D45" s="55"/>
      <c r="E45" s="100"/>
      <c r="F45" s="100"/>
      <c r="G45" s="100"/>
      <c r="H45" s="100"/>
      <c r="I45" s="40"/>
    </row>
    <row r="46" spans="2:9" s="15" customFormat="1" ht="20.25" hidden="1" customHeight="1">
      <c r="B46" s="176">
        <v>26</v>
      </c>
      <c r="C46" s="40"/>
      <c r="D46" s="55"/>
      <c r="E46" s="100"/>
      <c r="F46" s="100"/>
      <c r="G46" s="100"/>
      <c r="H46" s="100"/>
      <c r="I46" s="40"/>
    </row>
    <row r="47" spans="2:9" s="15" customFormat="1" ht="20.25" hidden="1" customHeight="1">
      <c r="B47" s="176">
        <v>27</v>
      </c>
      <c r="C47" s="40"/>
      <c r="D47" s="55"/>
      <c r="E47" s="100"/>
      <c r="F47" s="100"/>
      <c r="G47" s="100"/>
      <c r="H47" s="100"/>
      <c r="I47" s="40"/>
    </row>
    <row r="48" spans="2:9" s="15" customFormat="1" ht="20.25" hidden="1" customHeight="1">
      <c r="B48" s="176">
        <v>28</v>
      </c>
      <c r="C48" s="40"/>
      <c r="D48" s="55"/>
      <c r="E48" s="100"/>
      <c r="F48" s="100"/>
      <c r="G48" s="100"/>
      <c r="H48" s="100"/>
      <c r="I48" s="40"/>
    </row>
    <row r="49" spans="2:9" s="15" customFormat="1" ht="20.25" hidden="1" customHeight="1">
      <c r="B49" s="176">
        <v>29</v>
      </c>
      <c r="C49" s="40"/>
      <c r="D49" s="55"/>
      <c r="E49" s="100"/>
      <c r="F49" s="100"/>
      <c r="G49" s="100"/>
      <c r="H49" s="100"/>
      <c r="I49" s="40"/>
    </row>
    <row r="50" spans="2:9" s="15" customFormat="1" ht="20.25" hidden="1" customHeight="1">
      <c r="B50" s="176">
        <v>30</v>
      </c>
      <c r="C50" s="40"/>
      <c r="D50" s="55"/>
      <c r="E50" s="100"/>
      <c r="F50" s="100"/>
      <c r="G50" s="100"/>
      <c r="H50" s="100"/>
      <c r="I50" s="40"/>
    </row>
    <row r="51" spans="2:9" s="15" customFormat="1" ht="20.25" hidden="1" customHeight="1">
      <c r="B51" s="176">
        <v>31</v>
      </c>
      <c r="C51" s="40"/>
      <c r="D51" s="55"/>
      <c r="E51" s="100"/>
      <c r="F51" s="100"/>
      <c r="G51" s="100"/>
      <c r="H51" s="100"/>
      <c r="I51" s="40"/>
    </row>
    <row r="52" spans="2:9" s="15" customFormat="1" ht="20.25" hidden="1" customHeight="1">
      <c r="B52" s="176">
        <v>32</v>
      </c>
      <c r="C52" s="40"/>
      <c r="D52" s="55"/>
      <c r="E52" s="100"/>
      <c r="F52" s="100"/>
      <c r="G52" s="100"/>
      <c r="H52" s="100"/>
      <c r="I52" s="40"/>
    </row>
    <row r="53" spans="2:9" s="15" customFormat="1" ht="20.25" hidden="1" customHeight="1">
      <c r="B53" s="176">
        <v>33</v>
      </c>
      <c r="C53" s="40"/>
      <c r="D53" s="55"/>
      <c r="E53" s="100"/>
      <c r="F53" s="100"/>
      <c r="G53" s="100"/>
      <c r="H53" s="100"/>
      <c r="I53" s="40"/>
    </row>
    <row r="54" spans="2:9" s="15" customFormat="1" ht="20.25" hidden="1" customHeight="1">
      <c r="B54" s="176">
        <v>34</v>
      </c>
      <c r="C54" s="40"/>
      <c r="D54" s="55"/>
      <c r="E54" s="100"/>
      <c r="F54" s="100"/>
      <c r="G54" s="100"/>
      <c r="H54" s="100"/>
      <c r="I54" s="40"/>
    </row>
    <row r="55" spans="2:9" s="15" customFormat="1" ht="20.25" hidden="1" customHeight="1">
      <c r="B55" s="176">
        <v>35</v>
      </c>
      <c r="C55" s="40"/>
      <c r="D55" s="55"/>
      <c r="E55" s="100"/>
      <c r="F55" s="100"/>
      <c r="G55" s="100"/>
      <c r="H55" s="100"/>
      <c r="I55" s="40"/>
    </row>
    <row r="56" spans="2:9" s="15" customFormat="1" ht="20.25" hidden="1" customHeight="1">
      <c r="B56" s="176">
        <v>36</v>
      </c>
      <c r="C56" s="40"/>
      <c r="D56" s="55"/>
      <c r="E56" s="100"/>
      <c r="F56" s="100"/>
      <c r="G56" s="100"/>
      <c r="H56" s="100"/>
      <c r="I56" s="40"/>
    </row>
    <row r="57" spans="2:9" s="15" customFormat="1" ht="20.25" hidden="1" customHeight="1">
      <c r="B57" s="176">
        <v>37</v>
      </c>
      <c r="C57" s="40"/>
      <c r="D57" s="55"/>
      <c r="E57" s="100"/>
      <c r="F57" s="100"/>
      <c r="G57" s="100"/>
      <c r="H57" s="100"/>
      <c r="I57" s="40"/>
    </row>
    <row r="58" spans="2:9" s="15" customFormat="1" ht="20.25" hidden="1" customHeight="1">
      <c r="B58" s="176">
        <v>38</v>
      </c>
      <c r="C58" s="40"/>
      <c r="D58" s="55"/>
      <c r="E58" s="100"/>
      <c r="F58" s="100"/>
      <c r="G58" s="100"/>
      <c r="H58" s="100"/>
      <c r="I58" s="40"/>
    </row>
    <row r="59" spans="2:9" s="15" customFormat="1" ht="20.25" hidden="1" customHeight="1">
      <c r="B59" s="176">
        <v>39</v>
      </c>
      <c r="C59" s="40"/>
      <c r="D59" s="55"/>
      <c r="E59" s="100"/>
      <c r="F59" s="100"/>
      <c r="G59" s="100"/>
      <c r="H59" s="100"/>
      <c r="I59" s="40"/>
    </row>
    <row r="60" spans="2:9" s="15" customFormat="1" ht="20.25" hidden="1" customHeight="1">
      <c r="B60" s="176">
        <v>40</v>
      </c>
      <c r="C60" s="40"/>
      <c r="D60" s="55"/>
      <c r="E60" s="100"/>
      <c r="F60" s="100"/>
      <c r="G60" s="100"/>
      <c r="H60" s="100"/>
      <c r="I60" s="40"/>
    </row>
    <row r="61" spans="2:9" s="15" customFormat="1" ht="20.25" customHeight="1">
      <c r="D61" s="32"/>
      <c r="E61" s="32"/>
      <c r="F61" s="32"/>
      <c r="G61" s="32"/>
      <c r="H61" s="32"/>
    </row>
    <row r="62" spans="2:9" s="15" customFormat="1" ht="20.25" customHeight="1">
      <c r="D62" s="32"/>
      <c r="E62" s="32"/>
      <c r="F62" s="32"/>
      <c r="G62" s="32"/>
      <c r="H62" s="32"/>
    </row>
    <row r="63" spans="2:9" s="15" customFormat="1" ht="20.25" customHeight="1">
      <c r="D63" s="32"/>
      <c r="E63" s="32"/>
      <c r="F63" s="32"/>
      <c r="G63" s="32"/>
      <c r="H63" s="32"/>
    </row>
    <row r="64" spans="2:9" s="15" customFormat="1" ht="20.25" customHeight="1">
      <c r="D64" s="32"/>
      <c r="E64" s="32"/>
      <c r="F64" s="32"/>
      <c r="G64" s="32"/>
      <c r="H64" s="32"/>
    </row>
  </sheetData>
  <mergeCells count="1">
    <mergeCell ref="B1:I1"/>
  </mergeCells>
  <pageMargins left="0.59055118110236215" right="0.59055118110236215" top="0.78740157480314965" bottom="0.39370078740157483" header="0.39370078740157483" footer="0.19685039370078741"/>
  <pageSetup paperSize="9" scale="93" orientation="portrait" r:id="rId1"/>
  <headerFooter>
    <oddHeader>&amp;L&amp;"-,Bold Italic"&amp;10Financial Blueprint of &amp;F and Family</oddHeader>
    <oddFooter>&amp;L&amp;"-,Bold"&amp;10Prepared by Rahul Agarwal, QPFP&amp;R&amp;"-,Bold"&amp;10Page &amp;P of &amp;N</oddFooter>
  </headerFooter>
  <rowBreaks count="1" manualBreakCount="1">
    <brk id="18" max="16383" man="1"/>
  </rowBreaks>
  <legacyDrawingHF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130"/>
  <sheetViews>
    <sheetView showGridLines="0" workbookViewId="0">
      <selection activeCell="F18" sqref="F18"/>
    </sheetView>
  </sheetViews>
  <sheetFormatPr defaultColWidth="0" defaultRowHeight="15" customHeight="1" zeroHeight="1" outlineLevelRow="1"/>
  <cols>
    <col min="1" max="1" width="1.88671875" style="43" customWidth="1"/>
    <col min="2" max="2" width="8.6640625" style="43" customWidth="1"/>
    <col min="3" max="3" width="14.33203125" style="44" customWidth="1"/>
    <col min="4" max="4" width="14.44140625" style="43" customWidth="1"/>
    <col min="5" max="5" width="14.6640625" style="45" customWidth="1"/>
    <col min="6" max="7" width="13.44140625" style="45" customWidth="1"/>
    <col min="8" max="8" width="13.44140625" style="46" customWidth="1"/>
    <col min="9" max="9" width="13.44140625" style="43" customWidth="1"/>
    <col min="10" max="10" width="16.6640625" style="46" customWidth="1"/>
    <col min="11" max="11" width="8.6640625" style="43" customWidth="1"/>
    <col min="12" max="12" width="1.88671875" style="43" customWidth="1"/>
    <col min="13" max="13" width="13.109375" style="43" hidden="1" customWidth="1"/>
    <col min="14" max="14" width="14.109375" style="43" hidden="1" customWidth="1"/>
    <col min="15" max="15" width="13.109375" style="43" hidden="1" customWidth="1"/>
    <col min="16" max="16" width="0" style="43" hidden="1" customWidth="1"/>
    <col min="17" max="16384" width="9.109375" style="43" hidden="1"/>
  </cols>
  <sheetData>
    <row r="1" spans="1:16" ht="8.25" customHeight="1">
      <c r="A1" s="325"/>
      <c r="B1" s="325"/>
      <c r="C1" s="326"/>
      <c r="D1" s="325"/>
      <c r="E1" s="327"/>
      <c r="F1" s="327"/>
      <c r="G1" s="327"/>
      <c r="H1" s="328"/>
      <c r="I1" s="325"/>
      <c r="J1" s="328"/>
      <c r="K1" s="325"/>
      <c r="L1" s="325"/>
    </row>
    <row r="2" spans="1:16" ht="15" customHeight="1">
      <c r="A2" s="325"/>
      <c r="L2" s="325"/>
    </row>
    <row r="3" spans="1:16" s="1" customFormat="1" ht="69.900000000000006" customHeight="1">
      <c r="A3" s="329"/>
      <c r="B3" s="68"/>
      <c r="C3" s="741" t="s">
        <v>769</v>
      </c>
      <c r="D3" s="741"/>
      <c r="E3" s="741"/>
      <c r="F3" s="741"/>
      <c r="G3" s="741"/>
      <c r="H3" s="741"/>
      <c r="I3" s="741"/>
      <c r="J3" s="741"/>
      <c r="K3" s="68"/>
      <c r="L3" s="329"/>
    </row>
    <row r="4" spans="1:16" s="1" customFormat="1" ht="30" customHeight="1">
      <c r="A4" s="329"/>
      <c r="B4" s="68"/>
      <c r="C4" s="742" t="s">
        <v>771</v>
      </c>
      <c r="D4" s="742"/>
      <c r="E4" s="742"/>
      <c r="F4" s="742"/>
      <c r="G4" s="742"/>
      <c r="H4" s="743"/>
      <c r="I4" s="743"/>
      <c r="J4" s="743"/>
      <c r="K4" s="68"/>
      <c r="L4" s="329"/>
    </row>
    <row r="5" spans="1:16" s="1" customFormat="1" ht="30" customHeight="1">
      <c r="A5" s="329"/>
      <c r="B5" s="68"/>
      <c r="C5" s="330" t="s">
        <v>12</v>
      </c>
      <c r="D5" s="330" t="s">
        <v>13</v>
      </c>
      <c r="E5" s="331" t="s">
        <v>577</v>
      </c>
      <c r="F5" s="331" t="s">
        <v>797</v>
      </c>
      <c r="G5" s="331" t="s">
        <v>372</v>
      </c>
      <c r="H5" s="332"/>
      <c r="I5" s="333"/>
      <c r="J5" s="333"/>
      <c r="K5" s="68"/>
      <c r="L5" s="329"/>
    </row>
    <row r="6" spans="1:16" s="1" customFormat="1" ht="30" customHeight="1">
      <c r="A6" s="329"/>
      <c r="B6" s="68"/>
      <c r="C6" s="316">
        <f>Age</f>
        <v>0</v>
      </c>
      <c r="D6" s="317">
        <f>Assumptions!F5</f>
        <v>60</v>
      </c>
      <c r="E6" s="316">
        <f>Data!D218</f>
        <v>0</v>
      </c>
      <c r="F6" s="316" t="e">
        <f>VLOOKUP(D6-1,$C$13:$D$56,2,0)/12</f>
        <v>#N/A</v>
      </c>
      <c r="G6" s="318" t="e">
        <f>15/26*(E6+(D6-C6))*F6</f>
        <v>#N/A</v>
      </c>
      <c r="H6" s="333"/>
      <c r="I6" s="333"/>
      <c r="J6" s="333"/>
      <c r="K6" s="68"/>
      <c r="L6" s="329"/>
    </row>
    <row r="7" spans="1:16" s="1" customFormat="1" ht="30" customHeight="1">
      <c r="A7" s="329"/>
      <c r="B7" s="68"/>
      <c r="C7" s="333"/>
      <c r="D7" s="333"/>
      <c r="E7" s="333"/>
      <c r="F7" s="333"/>
      <c r="G7" s="333"/>
      <c r="H7" s="333"/>
      <c r="I7" s="333"/>
      <c r="J7" s="333"/>
      <c r="K7" s="68"/>
      <c r="L7" s="329"/>
    </row>
    <row r="8" spans="1:16" ht="30" customHeight="1">
      <c r="A8" s="325"/>
      <c r="C8" s="742" t="s">
        <v>772</v>
      </c>
      <c r="D8" s="742"/>
      <c r="E8" s="742"/>
      <c r="F8" s="742"/>
      <c r="G8" s="742"/>
      <c r="H8" s="742"/>
      <c r="I8" s="742"/>
      <c r="J8" s="742"/>
      <c r="L8" s="325"/>
    </row>
    <row r="9" spans="1:16" ht="30" customHeight="1">
      <c r="A9" s="325"/>
      <c r="C9" s="330" t="s">
        <v>12</v>
      </c>
      <c r="D9" s="330" t="s">
        <v>13</v>
      </c>
      <c r="E9" s="331" t="s">
        <v>230</v>
      </c>
      <c r="F9" s="331" t="s">
        <v>231</v>
      </c>
      <c r="G9" s="331" t="s">
        <v>323</v>
      </c>
      <c r="H9" s="330" t="s">
        <v>232</v>
      </c>
      <c r="I9" s="330" t="s">
        <v>233</v>
      </c>
      <c r="J9" s="331" t="s">
        <v>234</v>
      </c>
      <c r="L9" s="325"/>
    </row>
    <row r="10" spans="1:16" ht="22.5" customHeight="1">
      <c r="A10" s="325"/>
      <c r="C10" s="316">
        <f>Age</f>
        <v>0</v>
      </c>
      <c r="D10" s="317">
        <f>Data!F90</f>
        <v>0</v>
      </c>
      <c r="E10" s="316">
        <f>Data!D219</f>
        <v>0</v>
      </c>
      <c r="F10" s="354">
        <f>Assumptions!F4</f>
        <v>7.0000000000000007E-2</v>
      </c>
      <c r="G10" s="354">
        <v>0.12</v>
      </c>
      <c r="H10" s="316">
        <f>Data!E231</f>
        <v>0</v>
      </c>
      <c r="I10" s="354">
        <v>7.0000000000000007E-2</v>
      </c>
      <c r="J10" s="318">
        <f>VLOOKUP(D10,$C$13:$J$56,6,0)</f>
        <v>0</v>
      </c>
      <c r="L10" s="325"/>
    </row>
    <row r="11" spans="1:16" ht="15" customHeight="1">
      <c r="A11" s="325"/>
      <c r="C11" s="319"/>
      <c r="D11" s="319"/>
      <c r="E11" s="320"/>
      <c r="F11" s="321"/>
      <c r="G11" s="321"/>
      <c r="H11" s="320"/>
      <c r="I11" s="321"/>
      <c r="J11" s="320"/>
      <c r="L11" s="325"/>
    </row>
    <row r="12" spans="1:16" ht="44.25" customHeight="1" outlineLevel="1">
      <c r="A12" s="325"/>
      <c r="C12" s="337" t="s">
        <v>235</v>
      </c>
      <c r="D12" s="337" t="s">
        <v>770</v>
      </c>
      <c r="E12" s="338" t="s">
        <v>773</v>
      </c>
      <c r="F12" s="338" t="s">
        <v>774</v>
      </c>
      <c r="G12" s="338" t="s">
        <v>775</v>
      </c>
      <c r="H12" s="338" t="s">
        <v>776</v>
      </c>
      <c r="I12" s="338" t="s">
        <v>777</v>
      </c>
      <c r="J12" s="337" t="s">
        <v>778</v>
      </c>
      <c r="L12" s="325"/>
    </row>
    <row r="13" spans="1:16" ht="15" customHeight="1" outlineLevel="1">
      <c r="A13" s="325"/>
      <c r="C13" s="322">
        <f>ROUND(C10,0)</f>
        <v>0</v>
      </c>
      <c r="D13" s="322">
        <f>E10*12</f>
        <v>0</v>
      </c>
      <c r="E13" s="323">
        <f>D13*$G$10</f>
        <v>0</v>
      </c>
      <c r="F13" s="323">
        <v>0</v>
      </c>
      <c r="G13" s="323">
        <f>IF(E13=0,0,E13-((1250+75)*12))</f>
        <v>0</v>
      </c>
      <c r="H13" s="322">
        <f>$H$10</f>
        <v>0</v>
      </c>
      <c r="I13" s="322">
        <f t="shared" ref="I13:I56" si="0">SUM(E13:G13)</f>
        <v>0</v>
      </c>
      <c r="J13" s="322">
        <f>FV($I$10,1,,-H13,0)+FV(NOMINAL($I$10,12)/12,12,-I13/12,,)</f>
        <v>0</v>
      </c>
      <c r="L13" s="325"/>
      <c r="M13" s="44"/>
      <c r="N13" s="44"/>
      <c r="O13" s="339"/>
      <c r="P13" s="320"/>
    </row>
    <row r="14" spans="1:16" ht="15" customHeight="1" outlineLevel="1">
      <c r="A14" s="325"/>
      <c r="C14" s="322">
        <f>C13+1</f>
        <v>1</v>
      </c>
      <c r="D14" s="322">
        <f>IF(C14&gt;=D$10,0,D13*(1+$F$10))</f>
        <v>0</v>
      </c>
      <c r="E14" s="323">
        <f t="shared" ref="E14:E56" si="1">D14*$G$10</f>
        <v>0</v>
      </c>
      <c r="F14" s="323">
        <v>0</v>
      </c>
      <c r="G14" s="323">
        <f t="shared" ref="G14:G56" si="2">IF(E14=0,0,E14-((1250+75)*12))</f>
        <v>0</v>
      </c>
      <c r="H14" s="322">
        <f>J13</f>
        <v>0</v>
      </c>
      <c r="I14" s="322">
        <f t="shared" si="0"/>
        <v>0</v>
      </c>
      <c r="J14" s="322">
        <f>IF(C14&gt;=D$10,0,FV($I$10,1,,-H14,0)+FV(NOMINAL($I$10,12)/12,12,-I14/12,,))</f>
        <v>0</v>
      </c>
      <c r="L14" s="325"/>
      <c r="M14" s="44"/>
      <c r="N14" s="320"/>
      <c r="O14" s="320"/>
      <c r="P14" s="320"/>
    </row>
    <row r="15" spans="1:16" ht="15" customHeight="1" outlineLevel="1">
      <c r="A15" s="325"/>
      <c r="C15" s="322">
        <f t="shared" ref="C15:C56" si="3">C14+1</f>
        <v>2</v>
      </c>
      <c r="D15" s="322">
        <f t="shared" ref="D15:D56" si="4">IF(C15&gt;=D$10,0,D14*(1+$F$10))</f>
        <v>0</v>
      </c>
      <c r="E15" s="323">
        <f t="shared" si="1"/>
        <v>0</v>
      </c>
      <c r="F15" s="323">
        <v>0</v>
      </c>
      <c r="G15" s="323">
        <f t="shared" si="2"/>
        <v>0</v>
      </c>
      <c r="H15" s="322">
        <f t="shared" ref="H15:H56" si="5">J14</f>
        <v>0</v>
      </c>
      <c r="I15" s="322">
        <f t="shared" si="0"/>
        <v>0</v>
      </c>
      <c r="J15" s="322">
        <f t="shared" ref="J15:J56" si="6">IF(C15&gt;=D$10,0,FV($I$10,1,,-H15,0)+FV(NOMINAL($I$10,12)/12,12,-I15/12,,))</f>
        <v>0</v>
      </c>
      <c r="L15" s="325"/>
      <c r="M15" s="44"/>
      <c r="N15" s="320"/>
      <c r="O15" s="320"/>
      <c r="P15" s="320"/>
    </row>
    <row r="16" spans="1:16" ht="15" customHeight="1" outlineLevel="1">
      <c r="A16" s="325"/>
      <c r="C16" s="322">
        <f t="shared" si="3"/>
        <v>3</v>
      </c>
      <c r="D16" s="322">
        <f t="shared" si="4"/>
        <v>0</v>
      </c>
      <c r="E16" s="323">
        <f t="shared" si="1"/>
        <v>0</v>
      </c>
      <c r="F16" s="323">
        <v>0</v>
      </c>
      <c r="G16" s="323">
        <f t="shared" si="2"/>
        <v>0</v>
      </c>
      <c r="H16" s="322">
        <f t="shared" si="5"/>
        <v>0</v>
      </c>
      <c r="I16" s="322">
        <f t="shared" si="0"/>
        <v>0</v>
      </c>
      <c r="J16" s="322">
        <f t="shared" si="6"/>
        <v>0</v>
      </c>
      <c r="L16" s="325"/>
      <c r="M16" s="340"/>
      <c r="N16" s="320"/>
      <c r="O16" s="320"/>
      <c r="P16" s="320"/>
    </row>
    <row r="17" spans="1:16" ht="15" customHeight="1" outlineLevel="1">
      <c r="A17" s="325"/>
      <c r="C17" s="322">
        <f t="shared" si="3"/>
        <v>4</v>
      </c>
      <c r="D17" s="322">
        <f t="shared" si="4"/>
        <v>0</v>
      </c>
      <c r="E17" s="323">
        <f t="shared" si="1"/>
        <v>0</v>
      </c>
      <c r="F17" s="323">
        <v>0</v>
      </c>
      <c r="G17" s="323">
        <f t="shared" si="2"/>
        <v>0</v>
      </c>
      <c r="H17" s="322">
        <f t="shared" si="5"/>
        <v>0</v>
      </c>
      <c r="I17" s="322">
        <f t="shared" si="0"/>
        <v>0</v>
      </c>
      <c r="J17" s="322">
        <f t="shared" si="6"/>
        <v>0</v>
      </c>
      <c r="L17" s="325"/>
      <c r="M17" s="44"/>
      <c r="N17" s="320"/>
      <c r="O17" s="320"/>
      <c r="P17" s="320"/>
    </row>
    <row r="18" spans="1:16" ht="15" customHeight="1" outlineLevel="1">
      <c r="A18" s="325"/>
      <c r="C18" s="322">
        <f t="shared" si="3"/>
        <v>5</v>
      </c>
      <c r="D18" s="322">
        <f t="shared" si="4"/>
        <v>0</v>
      </c>
      <c r="E18" s="323">
        <f t="shared" si="1"/>
        <v>0</v>
      </c>
      <c r="F18" s="323">
        <v>0</v>
      </c>
      <c r="G18" s="323">
        <f t="shared" si="2"/>
        <v>0</v>
      </c>
      <c r="H18" s="322">
        <f t="shared" si="5"/>
        <v>0</v>
      </c>
      <c r="I18" s="322">
        <f t="shared" si="0"/>
        <v>0</v>
      </c>
      <c r="J18" s="322">
        <f t="shared" si="6"/>
        <v>0</v>
      </c>
      <c r="L18" s="325"/>
      <c r="M18" s="44"/>
      <c r="N18" s="320"/>
      <c r="O18" s="320"/>
      <c r="P18" s="320"/>
    </row>
    <row r="19" spans="1:16" ht="15" customHeight="1" outlineLevel="1">
      <c r="A19" s="325"/>
      <c r="C19" s="322">
        <f t="shared" si="3"/>
        <v>6</v>
      </c>
      <c r="D19" s="322">
        <f t="shared" si="4"/>
        <v>0</v>
      </c>
      <c r="E19" s="323">
        <f t="shared" si="1"/>
        <v>0</v>
      </c>
      <c r="F19" s="323">
        <v>0</v>
      </c>
      <c r="G19" s="323">
        <f t="shared" si="2"/>
        <v>0</v>
      </c>
      <c r="H19" s="322">
        <f t="shared" si="5"/>
        <v>0</v>
      </c>
      <c r="I19" s="322">
        <f t="shared" si="0"/>
        <v>0</v>
      </c>
      <c r="J19" s="322">
        <f t="shared" si="6"/>
        <v>0</v>
      </c>
      <c r="L19" s="325"/>
      <c r="M19" s="44"/>
      <c r="N19" s="320"/>
      <c r="O19" s="320"/>
      <c r="P19" s="320"/>
    </row>
    <row r="20" spans="1:16" ht="15" customHeight="1" outlineLevel="1">
      <c r="A20" s="325"/>
      <c r="C20" s="322">
        <f t="shared" si="3"/>
        <v>7</v>
      </c>
      <c r="D20" s="322">
        <f t="shared" si="4"/>
        <v>0</v>
      </c>
      <c r="E20" s="323">
        <f t="shared" si="1"/>
        <v>0</v>
      </c>
      <c r="F20" s="323">
        <v>0</v>
      </c>
      <c r="G20" s="323">
        <f t="shared" si="2"/>
        <v>0</v>
      </c>
      <c r="H20" s="322">
        <f t="shared" si="5"/>
        <v>0</v>
      </c>
      <c r="I20" s="322">
        <f t="shared" si="0"/>
        <v>0</v>
      </c>
      <c r="J20" s="322">
        <f t="shared" si="6"/>
        <v>0</v>
      </c>
      <c r="L20" s="325"/>
      <c r="M20" s="44"/>
      <c r="N20" s="320"/>
      <c r="O20" s="320"/>
      <c r="P20" s="320"/>
    </row>
    <row r="21" spans="1:16" ht="15" customHeight="1" outlineLevel="1">
      <c r="A21" s="325"/>
      <c r="C21" s="322">
        <f t="shared" si="3"/>
        <v>8</v>
      </c>
      <c r="D21" s="322">
        <f t="shared" si="4"/>
        <v>0</v>
      </c>
      <c r="E21" s="323">
        <f t="shared" si="1"/>
        <v>0</v>
      </c>
      <c r="F21" s="323">
        <v>0</v>
      </c>
      <c r="G21" s="323">
        <f t="shared" si="2"/>
        <v>0</v>
      </c>
      <c r="H21" s="322">
        <f t="shared" si="5"/>
        <v>0</v>
      </c>
      <c r="I21" s="322">
        <f t="shared" si="0"/>
        <v>0</v>
      </c>
      <c r="J21" s="322">
        <f t="shared" si="6"/>
        <v>0</v>
      </c>
      <c r="L21" s="325"/>
      <c r="M21" s="44"/>
      <c r="N21" s="320"/>
      <c r="O21" s="320"/>
      <c r="P21" s="320"/>
    </row>
    <row r="22" spans="1:16" ht="15" customHeight="1" outlineLevel="1">
      <c r="A22" s="325"/>
      <c r="C22" s="322">
        <f t="shared" si="3"/>
        <v>9</v>
      </c>
      <c r="D22" s="322">
        <f t="shared" si="4"/>
        <v>0</v>
      </c>
      <c r="E22" s="323">
        <f t="shared" si="1"/>
        <v>0</v>
      </c>
      <c r="F22" s="323">
        <v>0</v>
      </c>
      <c r="G22" s="323">
        <f t="shared" si="2"/>
        <v>0</v>
      </c>
      <c r="H22" s="322">
        <f t="shared" si="5"/>
        <v>0</v>
      </c>
      <c r="I22" s="322">
        <f t="shared" si="0"/>
        <v>0</v>
      </c>
      <c r="J22" s="322">
        <f t="shared" si="6"/>
        <v>0</v>
      </c>
      <c r="L22" s="325"/>
      <c r="M22" s="44"/>
      <c r="N22" s="320"/>
      <c r="O22" s="320"/>
      <c r="P22" s="320"/>
    </row>
    <row r="23" spans="1:16" ht="15" customHeight="1" outlineLevel="1">
      <c r="A23" s="325"/>
      <c r="C23" s="322">
        <f t="shared" si="3"/>
        <v>10</v>
      </c>
      <c r="D23" s="322">
        <f t="shared" si="4"/>
        <v>0</v>
      </c>
      <c r="E23" s="323">
        <f t="shared" si="1"/>
        <v>0</v>
      </c>
      <c r="F23" s="323">
        <v>0</v>
      </c>
      <c r="G23" s="323">
        <f t="shared" si="2"/>
        <v>0</v>
      </c>
      <c r="H23" s="322">
        <f t="shared" si="5"/>
        <v>0</v>
      </c>
      <c r="I23" s="322">
        <f t="shared" si="0"/>
        <v>0</v>
      </c>
      <c r="J23" s="322">
        <f t="shared" si="6"/>
        <v>0</v>
      </c>
      <c r="L23" s="325"/>
      <c r="M23" s="44"/>
      <c r="N23" s="320"/>
      <c r="O23" s="320"/>
      <c r="P23" s="320"/>
    </row>
    <row r="24" spans="1:16" ht="15" customHeight="1" outlineLevel="1">
      <c r="A24" s="325"/>
      <c r="C24" s="322">
        <f t="shared" si="3"/>
        <v>11</v>
      </c>
      <c r="D24" s="322">
        <f t="shared" si="4"/>
        <v>0</v>
      </c>
      <c r="E24" s="323">
        <f t="shared" si="1"/>
        <v>0</v>
      </c>
      <c r="F24" s="323">
        <v>0</v>
      </c>
      <c r="G24" s="323">
        <f t="shared" si="2"/>
        <v>0</v>
      </c>
      <c r="H24" s="322">
        <f t="shared" si="5"/>
        <v>0</v>
      </c>
      <c r="I24" s="322">
        <f t="shared" si="0"/>
        <v>0</v>
      </c>
      <c r="J24" s="322">
        <f t="shared" si="6"/>
        <v>0</v>
      </c>
      <c r="L24" s="325"/>
      <c r="M24" s="44"/>
      <c r="N24" s="320"/>
      <c r="O24" s="320"/>
      <c r="P24" s="320"/>
    </row>
    <row r="25" spans="1:16" ht="15" customHeight="1" outlineLevel="1">
      <c r="A25" s="325"/>
      <c r="C25" s="322">
        <f t="shared" si="3"/>
        <v>12</v>
      </c>
      <c r="D25" s="322">
        <f t="shared" si="4"/>
        <v>0</v>
      </c>
      <c r="E25" s="323">
        <f t="shared" si="1"/>
        <v>0</v>
      </c>
      <c r="F25" s="323">
        <v>0</v>
      </c>
      <c r="G25" s="323">
        <f t="shared" si="2"/>
        <v>0</v>
      </c>
      <c r="H25" s="322">
        <f t="shared" si="5"/>
        <v>0</v>
      </c>
      <c r="I25" s="322">
        <f t="shared" si="0"/>
        <v>0</v>
      </c>
      <c r="J25" s="322">
        <f t="shared" si="6"/>
        <v>0</v>
      </c>
      <c r="L25" s="325"/>
      <c r="M25" s="44"/>
      <c r="N25" s="320"/>
      <c r="O25" s="320"/>
      <c r="P25" s="320"/>
    </row>
    <row r="26" spans="1:16" ht="15" customHeight="1" outlineLevel="1">
      <c r="A26" s="325"/>
      <c r="C26" s="322">
        <f t="shared" si="3"/>
        <v>13</v>
      </c>
      <c r="D26" s="322">
        <f t="shared" si="4"/>
        <v>0</v>
      </c>
      <c r="E26" s="323">
        <f t="shared" si="1"/>
        <v>0</v>
      </c>
      <c r="F26" s="323">
        <v>0</v>
      </c>
      <c r="G26" s="323">
        <f t="shared" si="2"/>
        <v>0</v>
      </c>
      <c r="H26" s="322">
        <f t="shared" si="5"/>
        <v>0</v>
      </c>
      <c r="I26" s="322">
        <f t="shared" si="0"/>
        <v>0</v>
      </c>
      <c r="J26" s="322">
        <f t="shared" si="6"/>
        <v>0</v>
      </c>
      <c r="L26" s="325"/>
      <c r="M26" s="44"/>
      <c r="N26" s="320"/>
      <c r="O26" s="320"/>
      <c r="P26" s="320"/>
    </row>
    <row r="27" spans="1:16" ht="15" customHeight="1" outlineLevel="1">
      <c r="A27" s="325"/>
      <c r="C27" s="322">
        <f t="shared" si="3"/>
        <v>14</v>
      </c>
      <c r="D27" s="322">
        <f t="shared" si="4"/>
        <v>0</v>
      </c>
      <c r="E27" s="323">
        <f t="shared" si="1"/>
        <v>0</v>
      </c>
      <c r="F27" s="323">
        <v>0</v>
      </c>
      <c r="G27" s="323">
        <f t="shared" si="2"/>
        <v>0</v>
      </c>
      <c r="H27" s="322">
        <f t="shared" si="5"/>
        <v>0</v>
      </c>
      <c r="I27" s="322">
        <f t="shared" si="0"/>
        <v>0</v>
      </c>
      <c r="J27" s="322">
        <f t="shared" si="6"/>
        <v>0</v>
      </c>
      <c r="L27" s="325"/>
      <c r="M27" s="44"/>
      <c r="N27" s="320"/>
      <c r="O27" s="320"/>
      <c r="P27" s="320"/>
    </row>
    <row r="28" spans="1:16" ht="15" customHeight="1" outlineLevel="1">
      <c r="A28" s="325"/>
      <c r="C28" s="322">
        <f t="shared" si="3"/>
        <v>15</v>
      </c>
      <c r="D28" s="322">
        <f t="shared" si="4"/>
        <v>0</v>
      </c>
      <c r="E28" s="323">
        <f t="shared" si="1"/>
        <v>0</v>
      </c>
      <c r="F28" s="323">
        <v>0</v>
      </c>
      <c r="G28" s="323">
        <f t="shared" si="2"/>
        <v>0</v>
      </c>
      <c r="H28" s="322">
        <f t="shared" si="5"/>
        <v>0</v>
      </c>
      <c r="I28" s="322">
        <f t="shared" si="0"/>
        <v>0</v>
      </c>
      <c r="J28" s="322">
        <f t="shared" si="6"/>
        <v>0</v>
      </c>
      <c r="L28" s="325"/>
      <c r="M28" s="44"/>
      <c r="N28" s="320"/>
      <c r="O28" s="320"/>
      <c r="P28" s="320"/>
    </row>
    <row r="29" spans="1:16" ht="15" customHeight="1" outlineLevel="1">
      <c r="A29" s="325"/>
      <c r="C29" s="322">
        <f t="shared" si="3"/>
        <v>16</v>
      </c>
      <c r="D29" s="322">
        <f t="shared" si="4"/>
        <v>0</v>
      </c>
      <c r="E29" s="323">
        <f t="shared" si="1"/>
        <v>0</v>
      </c>
      <c r="F29" s="323">
        <v>0</v>
      </c>
      <c r="G29" s="323">
        <f t="shared" si="2"/>
        <v>0</v>
      </c>
      <c r="H29" s="322">
        <f t="shared" si="5"/>
        <v>0</v>
      </c>
      <c r="I29" s="322">
        <f t="shared" si="0"/>
        <v>0</v>
      </c>
      <c r="J29" s="322">
        <f t="shared" si="6"/>
        <v>0</v>
      </c>
      <c r="L29" s="325"/>
      <c r="M29" s="44"/>
      <c r="N29" s="320"/>
      <c r="O29" s="320"/>
      <c r="P29" s="320"/>
    </row>
    <row r="30" spans="1:16" ht="15" customHeight="1" outlineLevel="1">
      <c r="A30" s="325"/>
      <c r="C30" s="322">
        <f t="shared" si="3"/>
        <v>17</v>
      </c>
      <c r="D30" s="322">
        <f t="shared" si="4"/>
        <v>0</v>
      </c>
      <c r="E30" s="323">
        <f t="shared" si="1"/>
        <v>0</v>
      </c>
      <c r="F30" s="323">
        <v>0</v>
      </c>
      <c r="G30" s="323">
        <f t="shared" si="2"/>
        <v>0</v>
      </c>
      <c r="H30" s="322">
        <f t="shared" si="5"/>
        <v>0</v>
      </c>
      <c r="I30" s="322">
        <f t="shared" si="0"/>
        <v>0</v>
      </c>
      <c r="J30" s="322">
        <f t="shared" si="6"/>
        <v>0</v>
      </c>
      <c r="L30" s="325"/>
      <c r="M30" s="44"/>
      <c r="N30" s="320"/>
      <c r="O30" s="320"/>
      <c r="P30" s="320"/>
    </row>
    <row r="31" spans="1:16" ht="15" customHeight="1" outlineLevel="1">
      <c r="A31" s="325"/>
      <c r="C31" s="322">
        <f t="shared" si="3"/>
        <v>18</v>
      </c>
      <c r="D31" s="322">
        <f t="shared" si="4"/>
        <v>0</v>
      </c>
      <c r="E31" s="323">
        <f t="shared" si="1"/>
        <v>0</v>
      </c>
      <c r="F31" s="323">
        <v>0</v>
      </c>
      <c r="G31" s="323">
        <f t="shared" si="2"/>
        <v>0</v>
      </c>
      <c r="H31" s="322">
        <f t="shared" si="5"/>
        <v>0</v>
      </c>
      <c r="I31" s="322">
        <f t="shared" si="0"/>
        <v>0</v>
      </c>
      <c r="J31" s="322">
        <f t="shared" si="6"/>
        <v>0</v>
      </c>
      <c r="L31" s="325"/>
      <c r="M31" s="44"/>
      <c r="N31" s="320"/>
      <c r="O31" s="320"/>
      <c r="P31" s="320"/>
    </row>
    <row r="32" spans="1:16" ht="15" customHeight="1" outlineLevel="1">
      <c r="A32" s="325"/>
      <c r="C32" s="322">
        <f t="shared" si="3"/>
        <v>19</v>
      </c>
      <c r="D32" s="322">
        <f t="shared" si="4"/>
        <v>0</v>
      </c>
      <c r="E32" s="323">
        <f t="shared" si="1"/>
        <v>0</v>
      </c>
      <c r="F32" s="323">
        <v>0</v>
      </c>
      <c r="G32" s="323">
        <f t="shared" si="2"/>
        <v>0</v>
      </c>
      <c r="H32" s="322">
        <f t="shared" si="5"/>
        <v>0</v>
      </c>
      <c r="I32" s="322">
        <f t="shared" si="0"/>
        <v>0</v>
      </c>
      <c r="J32" s="322">
        <f t="shared" si="6"/>
        <v>0</v>
      </c>
      <c r="L32" s="325"/>
      <c r="M32" s="44"/>
      <c r="N32" s="320"/>
      <c r="O32" s="320"/>
      <c r="P32" s="320"/>
    </row>
    <row r="33" spans="1:16" ht="15" customHeight="1" outlineLevel="1">
      <c r="A33" s="325"/>
      <c r="C33" s="322">
        <f t="shared" si="3"/>
        <v>20</v>
      </c>
      <c r="D33" s="322">
        <f t="shared" si="4"/>
        <v>0</v>
      </c>
      <c r="E33" s="323">
        <f t="shared" si="1"/>
        <v>0</v>
      </c>
      <c r="F33" s="323">
        <v>0</v>
      </c>
      <c r="G33" s="323">
        <f t="shared" si="2"/>
        <v>0</v>
      </c>
      <c r="H33" s="322">
        <f t="shared" si="5"/>
        <v>0</v>
      </c>
      <c r="I33" s="322">
        <f t="shared" si="0"/>
        <v>0</v>
      </c>
      <c r="J33" s="322">
        <f t="shared" si="6"/>
        <v>0</v>
      </c>
      <c r="L33" s="325"/>
      <c r="M33" s="44"/>
      <c r="N33" s="320"/>
      <c r="O33" s="320"/>
      <c r="P33" s="320"/>
    </row>
    <row r="34" spans="1:16" ht="15" customHeight="1" outlineLevel="1">
      <c r="A34" s="325"/>
      <c r="C34" s="322">
        <f t="shared" si="3"/>
        <v>21</v>
      </c>
      <c r="D34" s="322">
        <f t="shared" si="4"/>
        <v>0</v>
      </c>
      <c r="E34" s="323">
        <f t="shared" si="1"/>
        <v>0</v>
      </c>
      <c r="F34" s="323">
        <v>0</v>
      </c>
      <c r="G34" s="323">
        <f t="shared" si="2"/>
        <v>0</v>
      </c>
      <c r="H34" s="322">
        <f t="shared" si="5"/>
        <v>0</v>
      </c>
      <c r="I34" s="322">
        <f t="shared" si="0"/>
        <v>0</v>
      </c>
      <c r="J34" s="322">
        <f t="shared" si="6"/>
        <v>0</v>
      </c>
      <c r="L34" s="325"/>
      <c r="M34" s="44"/>
      <c r="N34" s="320"/>
      <c r="O34" s="320"/>
      <c r="P34" s="320"/>
    </row>
    <row r="35" spans="1:16" ht="15" customHeight="1" outlineLevel="1">
      <c r="A35" s="325"/>
      <c r="C35" s="322">
        <f t="shared" si="3"/>
        <v>22</v>
      </c>
      <c r="D35" s="322">
        <f t="shared" si="4"/>
        <v>0</v>
      </c>
      <c r="E35" s="323">
        <f t="shared" si="1"/>
        <v>0</v>
      </c>
      <c r="F35" s="323">
        <v>0</v>
      </c>
      <c r="G35" s="323">
        <f t="shared" si="2"/>
        <v>0</v>
      </c>
      <c r="H35" s="322">
        <f t="shared" si="5"/>
        <v>0</v>
      </c>
      <c r="I35" s="322">
        <f t="shared" si="0"/>
        <v>0</v>
      </c>
      <c r="J35" s="322">
        <f t="shared" si="6"/>
        <v>0</v>
      </c>
      <c r="L35" s="325"/>
      <c r="M35" s="44"/>
      <c r="N35" s="320"/>
      <c r="O35" s="320"/>
      <c r="P35" s="320"/>
    </row>
    <row r="36" spans="1:16" ht="15" customHeight="1" outlineLevel="1">
      <c r="A36" s="325"/>
      <c r="C36" s="322">
        <f t="shared" si="3"/>
        <v>23</v>
      </c>
      <c r="D36" s="322">
        <f t="shared" si="4"/>
        <v>0</v>
      </c>
      <c r="E36" s="323">
        <f t="shared" si="1"/>
        <v>0</v>
      </c>
      <c r="F36" s="323">
        <v>0</v>
      </c>
      <c r="G36" s="323">
        <f t="shared" si="2"/>
        <v>0</v>
      </c>
      <c r="H36" s="322">
        <f t="shared" si="5"/>
        <v>0</v>
      </c>
      <c r="I36" s="322">
        <f t="shared" si="0"/>
        <v>0</v>
      </c>
      <c r="J36" s="322">
        <f t="shared" si="6"/>
        <v>0</v>
      </c>
      <c r="L36" s="325"/>
      <c r="M36" s="44"/>
      <c r="N36" s="320"/>
      <c r="O36" s="320"/>
      <c r="P36" s="320"/>
    </row>
    <row r="37" spans="1:16" ht="15" customHeight="1" outlineLevel="1">
      <c r="A37" s="325"/>
      <c r="C37" s="322">
        <f t="shared" si="3"/>
        <v>24</v>
      </c>
      <c r="D37" s="322">
        <f t="shared" si="4"/>
        <v>0</v>
      </c>
      <c r="E37" s="323">
        <f t="shared" si="1"/>
        <v>0</v>
      </c>
      <c r="F37" s="323">
        <v>0</v>
      </c>
      <c r="G37" s="323">
        <f t="shared" si="2"/>
        <v>0</v>
      </c>
      <c r="H37" s="322">
        <f t="shared" si="5"/>
        <v>0</v>
      </c>
      <c r="I37" s="322">
        <f t="shared" si="0"/>
        <v>0</v>
      </c>
      <c r="J37" s="322">
        <f t="shared" si="6"/>
        <v>0</v>
      </c>
      <c r="L37" s="325"/>
      <c r="M37" s="44"/>
      <c r="N37" s="320"/>
      <c r="O37" s="320"/>
      <c r="P37" s="320"/>
    </row>
    <row r="38" spans="1:16" ht="15" customHeight="1" outlineLevel="1">
      <c r="A38" s="325"/>
      <c r="C38" s="322">
        <f t="shared" si="3"/>
        <v>25</v>
      </c>
      <c r="D38" s="322">
        <f t="shared" si="4"/>
        <v>0</v>
      </c>
      <c r="E38" s="323">
        <f t="shared" si="1"/>
        <v>0</v>
      </c>
      <c r="F38" s="323">
        <v>0</v>
      </c>
      <c r="G38" s="323">
        <f t="shared" si="2"/>
        <v>0</v>
      </c>
      <c r="H38" s="322">
        <f t="shared" si="5"/>
        <v>0</v>
      </c>
      <c r="I38" s="322">
        <f t="shared" si="0"/>
        <v>0</v>
      </c>
      <c r="J38" s="322">
        <f t="shared" si="6"/>
        <v>0</v>
      </c>
      <c r="L38" s="325"/>
      <c r="M38" s="44"/>
      <c r="N38" s="320"/>
      <c r="O38" s="320"/>
      <c r="P38" s="320"/>
    </row>
    <row r="39" spans="1:16" ht="15" customHeight="1" outlineLevel="1">
      <c r="A39" s="325"/>
      <c r="C39" s="322">
        <f t="shared" si="3"/>
        <v>26</v>
      </c>
      <c r="D39" s="322">
        <f t="shared" si="4"/>
        <v>0</v>
      </c>
      <c r="E39" s="323">
        <f t="shared" si="1"/>
        <v>0</v>
      </c>
      <c r="F39" s="323">
        <v>0</v>
      </c>
      <c r="G39" s="323">
        <f t="shared" si="2"/>
        <v>0</v>
      </c>
      <c r="H39" s="322">
        <f t="shared" si="5"/>
        <v>0</v>
      </c>
      <c r="I39" s="322">
        <f t="shared" si="0"/>
        <v>0</v>
      </c>
      <c r="J39" s="322">
        <f t="shared" si="6"/>
        <v>0</v>
      </c>
      <c r="L39" s="325"/>
      <c r="M39" s="320"/>
      <c r="N39" s="320"/>
      <c r="O39" s="320"/>
      <c r="P39" s="320"/>
    </row>
    <row r="40" spans="1:16" ht="15" customHeight="1" outlineLevel="1">
      <c r="A40" s="325"/>
      <c r="C40" s="322">
        <f t="shared" si="3"/>
        <v>27</v>
      </c>
      <c r="D40" s="322">
        <f t="shared" si="4"/>
        <v>0</v>
      </c>
      <c r="E40" s="323">
        <f t="shared" si="1"/>
        <v>0</v>
      </c>
      <c r="F40" s="323">
        <v>0</v>
      </c>
      <c r="G40" s="323">
        <f t="shared" si="2"/>
        <v>0</v>
      </c>
      <c r="H40" s="322">
        <f t="shared" si="5"/>
        <v>0</v>
      </c>
      <c r="I40" s="322">
        <f t="shared" si="0"/>
        <v>0</v>
      </c>
      <c r="J40" s="322">
        <f t="shared" si="6"/>
        <v>0</v>
      </c>
      <c r="L40" s="325"/>
      <c r="M40" s="320"/>
      <c r="N40" s="320"/>
      <c r="O40" s="320"/>
      <c r="P40" s="320"/>
    </row>
    <row r="41" spans="1:16" ht="15" customHeight="1" outlineLevel="1">
      <c r="A41" s="325"/>
      <c r="C41" s="322">
        <f t="shared" si="3"/>
        <v>28</v>
      </c>
      <c r="D41" s="322">
        <f t="shared" si="4"/>
        <v>0</v>
      </c>
      <c r="E41" s="323">
        <f t="shared" si="1"/>
        <v>0</v>
      </c>
      <c r="F41" s="323">
        <v>0</v>
      </c>
      <c r="G41" s="323">
        <f t="shared" si="2"/>
        <v>0</v>
      </c>
      <c r="H41" s="322">
        <f t="shared" si="5"/>
        <v>0</v>
      </c>
      <c r="I41" s="322">
        <f t="shared" si="0"/>
        <v>0</v>
      </c>
      <c r="J41" s="322">
        <f t="shared" si="6"/>
        <v>0</v>
      </c>
      <c r="L41" s="325"/>
      <c r="M41" s="320"/>
      <c r="N41" s="320"/>
      <c r="O41" s="320"/>
      <c r="P41" s="320"/>
    </row>
    <row r="42" spans="1:16" ht="15" customHeight="1" outlineLevel="1">
      <c r="A42" s="325"/>
      <c r="C42" s="322">
        <f t="shared" si="3"/>
        <v>29</v>
      </c>
      <c r="D42" s="322">
        <f t="shared" si="4"/>
        <v>0</v>
      </c>
      <c r="E42" s="323">
        <f t="shared" si="1"/>
        <v>0</v>
      </c>
      <c r="F42" s="323">
        <v>0</v>
      </c>
      <c r="G42" s="323">
        <f t="shared" si="2"/>
        <v>0</v>
      </c>
      <c r="H42" s="322">
        <f t="shared" si="5"/>
        <v>0</v>
      </c>
      <c r="I42" s="322">
        <f t="shared" si="0"/>
        <v>0</v>
      </c>
      <c r="J42" s="322">
        <f t="shared" si="6"/>
        <v>0</v>
      </c>
      <c r="L42" s="325"/>
      <c r="M42" s="320"/>
      <c r="N42" s="320"/>
      <c r="O42" s="320"/>
      <c r="P42" s="320"/>
    </row>
    <row r="43" spans="1:16" ht="15" customHeight="1" outlineLevel="1">
      <c r="A43" s="325"/>
      <c r="C43" s="322">
        <f t="shared" si="3"/>
        <v>30</v>
      </c>
      <c r="D43" s="322">
        <f t="shared" si="4"/>
        <v>0</v>
      </c>
      <c r="E43" s="323">
        <f t="shared" si="1"/>
        <v>0</v>
      </c>
      <c r="F43" s="323">
        <v>0</v>
      </c>
      <c r="G43" s="323">
        <f t="shared" si="2"/>
        <v>0</v>
      </c>
      <c r="H43" s="322">
        <f t="shared" si="5"/>
        <v>0</v>
      </c>
      <c r="I43" s="322">
        <f t="shared" si="0"/>
        <v>0</v>
      </c>
      <c r="J43" s="322">
        <f t="shared" si="6"/>
        <v>0</v>
      </c>
      <c r="L43" s="325"/>
      <c r="M43" s="320"/>
      <c r="N43" s="320"/>
      <c r="O43" s="320"/>
      <c r="P43" s="320"/>
    </row>
    <row r="44" spans="1:16" ht="15" customHeight="1" outlineLevel="1">
      <c r="A44" s="325"/>
      <c r="C44" s="322">
        <f t="shared" si="3"/>
        <v>31</v>
      </c>
      <c r="D44" s="322">
        <f t="shared" si="4"/>
        <v>0</v>
      </c>
      <c r="E44" s="323">
        <f t="shared" si="1"/>
        <v>0</v>
      </c>
      <c r="F44" s="323">
        <v>0</v>
      </c>
      <c r="G44" s="323">
        <f t="shared" si="2"/>
        <v>0</v>
      </c>
      <c r="H44" s="322">
        <f t="shared" si="5"/>
        <v>0</v>
      </c>
      <c r="I44" s="322">
        <f t="shared" si="0"/>
        <v>0</v>
      </c>
      <c r="J44" s="322">
        <f t="shared" si="6"/>
        <v>0</v>
      </c>
      <c r="L44" s="325"/>
      <c r="M44" s="320"/>
      <c r="N44" s="320"/>
      <c r="O44" s="320"/>
      <c r="P44" s="320"/>
    </row>
    <row r="45" spans="1:16" ht="15" customHeight="1" outlineLevel="1">
      <c r="A45" s="325"/>
      <c r="C45" s="322">
        <f t="shared" si="3"/>
        <v>32</v>
      </c>
      <c r="D45" s="322">
        <f t="shared" si="4"/>
        <v>0</v>
      </c>
      <c r="E45" s="323">
        <f t="shared" si="1"/>
        <v>0</v>
      </c>
      <c r="F45" s="323">
        <v>0</v>
      </c>
      <c r="G45" s="323">
        <f t="shared" si="2"/>
        <v>0</v>
      </c>
      <c r="H45" s="322">
        <f t="shared" si="5"/>
        <v>0</v>
      </c>
      <c r="I45" s="322">
        <f t="shared" si="0"/>
        <v>0</v>
      </c>
      <c r="J45" s="322">
        <f t="shared" si="6"/>
        <v>0</v>
      </c>
      <c r="L45" s="325"/>
      <c r="M45" s="320"/>
      <c r="N45" s="320"/>
      <c r="O45" s="320"/>
      <c r="P45" s="320"/>
    </row>
    <row r="46" spans="1:16" ht="15" customHeight="1" outlineLevel="1">
      <c r="A46" s="325"/>
      <c r="C46" s="322">
        <f t="shared" si="3"/>
        <v>33</v>
      </c>
      <c r="D46" s="322">
        <f t="shared" si="4"/>
        <v>0</v>
      </c>
      <c r="E46" s="323">
        <f t="shared" si="1"/>
        <v>0</v>
      </c>
      <c r="F46" s="323">
        <v>0</v>
      </c>
      <c r="G46" s="323">
        <f t="shared" si="2"/>
        <v>0</v>
      </c>
      <c r="H46" s="322">
        <f t="shared" si="5"/>
        <v>0</v>
      </c>
      <c r="I46" s="322">
        <f t="shared" si="0"/>
        <v>0</v>
      </c>
      <c r="J46" s="322">
        <f t="shared" si="6"/>
        <v>0</v>
      </c>
      <c r="L46" s="325"/>
      <c r="M46" s="320"/>
      <c r="N46" s="320"/>
      <c r="O46" s="320"/>
      <c r="P46" s="320"/>
    </row>
    <row r="47" spans="1:16" ht="15" customHeight="1" outlineLevel="1">
      <c r="A47" s="325"/>
      <c r="C47" s="322">
        <f t="shared" si="3"/>
        <v>34</v>
      </c>
      <c r="D47" s="322">
        <f t="shared" si="4"/>
        <v>0</v>
      </c>
      <c r="E47" s="323">
        <f t="shared" si="1"/>
        <v>0</v>
      </c>
      <c r="F47" s="323">
        <v>0</v>
      </c>
      <c r="G47" s="323">
        <f t="shared" si="2"/>
        <v>0</v>
      </c>
      <c r="H47" s="322">
        <f t="shared" si="5"/>
        <v>0</v>
      </c>
      <c r="I47" s="322">
        <f t="shared" si="0"/>
        <v>0</v>
      </c>
      <c r="J47" s="322">
        <f t="shared" si="6"/>
        <v>0</v>
      </c>
      <c r="L47" s="325"/>
      <c r="M47" s="320"/>
      <c r="N47" s="320"/>
      <c r="O47" s="320"/>
      <c r="P47" s="320"/>
    </row>
    <row r="48" spans="1:16" ht="15" customHeight="1" outlineLevel="1">
      <c r="A48" s="325"/>
      <c r="C48" s="322">
        <f t="shared" si="3"/>
        <v>35</v>
      </c>
      <c r="D48" s="322">
        <f t="shared" si="4"/>
        <v>0</v>
      </c>
      <c r="E48" s="323">
        <f t="shared" si="1"/>
        <v>0</v>
      </c>
      <c r="F48" s="323">
        <v>0</v>
      </c>
      <c r="G48" s="323">
        <f t="shared" si="2"/>
        <v>0</v>
      </c>
      <c r="H48" s="322">
        <f t="shared" si="5"/>
        <v>0</v>
      </c>
      <c r="I48" s="322">
        <f t="shared" si="0"/>
        <v>0</v>
      </c>
      <c r="J48" s="322">
        <f t="shared" si="6"/>
        <v>0</v>
      </c>
      <c r="L48" s="325"/>
      <c r="M48" s="320"/>
      <c r="N48" s="320"/>
      <c r="O48" s="320"/>
      <c r="P48" s="320"/>
    </row>
    <row r="49" spans="1:16" ht="15" customHeight="1" outlineLevel="1">
      <c r="A49" s="325"/>
      <c r="C49" s="322">
        <f t="shared" si="3"/>
        <v>36</v>
      </c>
      <c r="D49" s="322">
        <f t="shared" si="4"/>
        <v>0</v>
      </c>
      <c r="E49" s="323">
        <f t="shared" si="1"/>
        <v>0</v>
      </c>
      <c r="F49" s="323">
        <v>0</v>
      </c>
      <c r="G49" s="323">
        <f t="shared" si="2"/>
        <v>0</v>
      </c>
      <c r="H49" s="322">
        <f t="shared" si="5"/>
        <v>0</v>
      </c>
      <c r="I49" s="322">
        <f t="shared" si="0"/>
        <v>0</v>
      </c>
      <c r="J49" s="322">
        <f t="shared" si="6"/>
        <v>0</v>
      </c>
      <c r="L49" s="325"/>
      <c r="M49" s="320"/>
      <c r="N49" s="320"/>
      <c r="O49" s="320"/>
      <c r="P49" s="320"/>
    </row>
    <row r="50" spans="1:16" ht="15" customHeight="1" outlineLevel="1">
      <c r="A50" s="325"/>
      <c r="C50" s="322">
        <f t="shared" si="3"/>
        <v>37</v>
      </c>
      <c r="D50" s="322">
        <f t="shared" si="4"/>
        <v>0</v>
      </c>
      <c r="E50" s="323">
        <f t="shared" si="1"/>
        <v>0</v>
      </c>
      <c r="F50" s="323">
        <v>0</v>
      </c>
      <c r="G50" s="323">
        <f t="shared" si="2"/>
        <v>0</v>
      </c>
      <c r="H50" s="322">
        <f t="shared" si="5"/>
        <v>0</v>
      </c>
      <c r="I50" s="322">
        <f t="shared" si="0"/>
        <v>0</v>
      </c>
      <c r="J50" s="322">
        <f t="shared" si="6"/>
        <v>0</v>
      </c>
      <c r="L50" s="325"/>
      <c r="M50" s="320"/>
      <c r="N50" s="320"/>
      <c r="O50" s="320"/>
      <c r="P50" s="320"/>
    </row>
    <row r="51" spans="1:16" ht="15" customHeight="1" outlineLevel="1">
      <c r="A51" s="325"/>
      <c r="C51" s="322">
        <f t="shared" si="3"/>
        <v>38</v>
      </c>
      <c r="D51" s="322">
        <f t="shared" si="4"/>
        <v>0</v>
      </c>
      <c r="E51" s="323">
        <f t="shared" si="1"/>
        <v>0</v>
      </c>
      <c r="F51" s="323">
        <v>0</v>
      </c>
      <c r="G51" s="323">
        <f t="shared" si="2"/>
        <v>0</v>
      </c>
      <c r="H51" s="322">
        <f t="shared" si="5"/>
        <v>0</v>
      </c>
      <c r="I51" s="322">
        <f t="shared" si="0"/>
        <v>0</v>
      </c>
      <c r="J51" s="322">
        <f t="shared" si="6"/>
        <v>0</v>
      </c>
      <c r="L51" s="325"/>
      <c r="M51" s="320"/>
      <c r="N51" s="320"/>
      <c r="O51" s="320"/>
      <c r="P51" s="320"/>
    </row>
    <row r="52" spans="1:16" ht="15" customHeight="1" outlineLevel="1">
      <c r="A52" s="325"/>
      <c r="C52" s="322">
        <f t="shared" si="3"/>
        <v>39</v>
      </c>
      <c r="D52" s="322">
        <f t="shared" si="4"/>
        <v>0</v>
      </c>
      <c r="E52" s="323">
        <f t="shared" si="1"/>
        <v>0</v>
      </c>
      <c r="F52" s="323">
        <v>0</v>
      </c>
      <c r="G52" s="323">
        <f t="shared" si="2"/>
        <v>0</v>
      </c>
      <c r="H52" s="322">
        <f t="shared" si="5"/>
        <v>0</v>
      </c>
      <c r="I52" s="322">
        <f t="shared" si="0"/>
        <v>0</v>
      </c>
      <c r="J52" s="322">
        <f t="shared" si="6"/>
        <v>0</v>
      </c>
      <c r="L52" s="325"/>
      <c r="M52" s="320"/>
      <c r="N52" s="320"/>
      <c r="O52" s="320"/>
      <c r="P52" s="320"/>
    </row>
    <row r="53" spans="1:16" ht="15" customHeight="1" outlineLevel="1">
      <c r="A53" s="325"/>
      <c r="C53" s="322">
        <f t="shared" si="3"/>
        <v>40</v>
      </c>
      <c r="D53" s="322">
        <f t="shared" si="4"/>
        <v>0</v>
      </c>
      <c r="E53" s="323">
        <f t="shared" si="1"/>
        <v>0</v>
      </c>
      <c r="F53" s="323">
        <v>0</v>
      </c>
      <c r="G53" s="323">
        <f t="shared" si="2"/>
        <v>0</v>
      </c>
      <c r="H53" s="322">
        <f t="shared" si="5"/>
        <v>0</v>
      </c>
      <c r="I53" s="322">
        <f t="shared" si="0"/>
        <v>0</v>
      </c>
      <c r="J53" s="322">
        <f t="shared" si="6"/>
        <v>0</v>
      </c>
      <c r="L53" s="325"/>
      <c r="M53" s="320"/>
      <c r="N53" s="320"/>
      <c r="O53" s="320"/>
      <c r="P53" s="320"/>
    </row>
    <row r="54" spans="1:16" ht="15" customHeight="1" outlineLevel="1">
      <c r="A54" s="325"/>
      <c r="C54" s="322">
        <f t="shared" si="3"/>
        <v>41</v>
      </c>
      <c r="D54" s="322">
        <f t="shared" si="4"/>
        <v>0</v>
      </c>
      <c r="E54" s="323">
        <f t="shared" si="1"/>
        <v>0</v>
      </c>
      <c r="F54" s="323">
        <v>0</v>
      </c>
      <c r="G54" s="323">
        <f t="shared" si="2"/>
        <v>0</v>
      </c>
      <c r="H54" s="322">
        <f t="shared" si="5"/>
        <v>0</v>
      </c>
      <c r="I54" s="322">
        <f t="shared" si="0"/>
        <v>0</v>
      </c>
      <c r="J54" s="322">
        <f t="shared" si="6"/>
        <v>0</v>
      </c>
      <c r="L54" s="325"/>
      <c r="M54" s="320"/>
      <c r="N54" s="320"/>
      <c r="O54" s="320"/>
      <c r="P54" s="320"/>
    </row>
    <row r="55" spans="1:16" ht="15" customHeight="1" outlineLevel="1">
      <c r="A55" s="325"/>
      <c r="C55" s="322">
        <f t="shared" si="3"/>
        <v>42</v>
      </c>
      <c r="D55" s="322">
        <f t="shared" si="4"/>
        <v>0</v>
      </c>
      <c r="E55" s="323">
        <f t="shared" si="1"/>
        <v>0</v>
      </c>
      <c r="F55" s="323">
        <v>0</v>
      </c>
      <c r="G55" s="323">
        <f t="shared" si="2"/>
        <v>0</v>
      </c>
      <c r="H55" s="322">
        <f t="shared" si="5"/>
        <v>0</v>
      </c>
      <c r="I55" s="322">
        <f t="shared" si="0"/>
        <v>0</v>
      </c>
      <c r="J55" s="322">
        <f t="shared" si="6"/>
        <v>0</v>
      </c>
      <c r="L55" s="325"/>
      <c r="M55" s="320"/>
      <c r="N55" s="320"/>
      <c r="O55" s="320"/>
      <c r="P55" s="320"/>
    </row>
    <row r="56" spans="1:16" ht="15" customHeight="1" outlineLevel="1">
      <c r="A56" s="325"/>
      <c r="C56" s="322">
        <f t="shared" si="3"/>
        <v>43</v>
      </c>
      <c r="D56" s="322">
        <f t="shared" si="4"/>
        <v>0</v>
      </c>
      <c r="E56" s="323">
        <f t="shared" si="1"/>
        <v>0</v>
      </c>
      <c r="F56" s="323">
        <v>0</v>
      </c>
      <c r="G56" s="323">
        <f t="shared" si="2"/>
        <v>0</v>
      </c>
      <c r="H56" s="322">
        <f t="shared" si="5"/>
        <v>0</v>
      </c>
      <c r="I56" s="322">
        <f t="shared" si="0"/>
        <v>0</v>
      </c>
      <c r="J56" s="322">
        <f t="shared" si="6"/>
        <v>0</v>
      </c>
      <c r="L56" s="325"/>
      <c r="M56" s="320"/>
      <c r="N56" s="320"/>
      <c r="O56" s="320"/>
      <c r="P56" s="320"/>
    </row>
    <row r="57" spans="1:16" s="1" customFormat="1" ht="30" customHeight="1">
      <c r="A57" s="329"/>
      <c r="B57" s="68"/>
      <c r="C57" s="333"/>
      <c r="D57" s="333"/>
      <c r="E57" s="333"/>
      <c r="F57" s="333"/>
      <c r="G57" s="333"/>
      <c r="H57" s="333"/>
      <c r="I57" s="333"/>
      <c r="J57" s="333"/>
      <c r="K57" s="68"/>
      <c r="L57" s="329"/>
    </row>
    <row r="58" spans="1:16" ht="39.9" customHeight="1">
      <c r="A58" s="325"/>
      <c r="C58" s="744" t="s">
        <v>779</v>
      </c>
      <c r="D58" s="744"/>
      <c r="E58" s="744"/>
      <c r="F58" s="744"/>
      <c r="G58" s="744"/>
      <c r="H58" s="744"/>
      <c r="I58" s="744"/>
      <c r="J58" s="744"/>
      <c r="L58" s="325"/>
      <c r="M58" s="341"/>
    </row>
    <row r="59" spans="1:16" ht="25.8">
      <c r="A59" s="325"/>
      <c r="C59" s="342"/>
      <c r="D59" s="342"/>
      <c r="E59" s="342"/>
      <c r="F59" s="342"/>
      <c r="G59" s="342"/>
      <c r="H59" s="342"/>
      <c r="I59" s="343" t="s">
        <v>780</v>
      </c>
      <c r="J59" s="343" t="s">
        <v>781</v>
      </c>
      <c r="L59" s="325"/>
      <c r="M59" s="341"/>
    </row>
    <row r="60" spans="1:16" ht="51" customHeight="1">
      <c r="A60" s="325"/>
      <c r="C60" s="330" t="s">
        <v>12</v>
      </c>
      <c r="D60" s="330" t="s">
        <v>13</v>
      </c>
      <c r="E60" s="331" t="s">
        <v>782</v>
      </c>
      <c r="F60" s="331" t="s">
        <v>783</v>
      </c>
      <c r="G60" s="331" t="s">
        <v>784</v>
      </c>
      <c r="H60" s="330" t="s">
        <v>785</v>
      </c>
      <c r="I60" s="330" t="s">
        <v>786</v>
      </c>
      <c r="J60" s="331" t="s">
        <v>787</v>
      </c>
      <c r="L60" s="325"/>
      <c r="M60"/>
    </row>
    <row r="61" spans="1:16" ht="22.5" customHeight="1">
      <c r="A61" s="325"/>
      <c r="C61" s="334"/>
      <c r="D61" s="335"/>
      <c r="E61" s="334"/>
      <c r="F61" s="334"/>
      <c r="G61" s="336"/>
      <c r="H61" s="344">
        <f>VLOOKUP(D$61,$C$64:$D$93,2,0)</f>
        <v>0</v>
      </c>
      <c r="I61" s="318">
        <f>H61*60%</f>
        <v>0</v>
      </c>
      <c r="J61" s="318">
        <f>H61*40%</f>
        <v>0</v>
      </c>
      <c r="L61" s="325"/>
      <c r="M61"/>
    </row>
    <row r="62" spans="1:16" ht="15" customHeight="1">
      <c r="A62" s="325"/>
      <c r="L62" s="325"/>
    </row>
    <row r="63" spans="1:16" ht="45.75" hidden="1" customHeight="1" outlineLevel="1">
      <c r="A63" s="325"/>
      <c r="C63" s="337" t="s">
        <v>235</v>
      </c>
      <c r="D63" s="337" t="s">
        <v>776</v>
      </c>
      <c r="E63" s="338" t="s">
        <v>296</v>
      </c>
      <c r="F63" s="337" t="s">
        <v>778</v>
      </c>
      <c r="I63" s="47"/>
      <c r="J63" s="43"/>
      <c r="L63" s="325"/>
    </row>
    <row r="64" spans="1:16" ht="15" hidden="1" customHeight="1" outlineLevel="1">
      <c r="A64" s="325"/>
      <c r="C64" s="322">
        <f>C61</f>
        <v>0</v>
      </c>
      <c r="D64" s="322">
        <f>E61</f>
        <v>0</v>
      </c>
      <c r="E64" s="322">
        <f>IF(C64&gt;=$D$61,0,$F$61)</f>
        <v>0</v>
      </c>
      <c r="F64" s="322">
        <f t="shared" ref="F64:F93" si="7">IF(C64&gt;=$D$61,0,FV($G$61,1,,-D64,0)+E64)</f>
        <v>0</v>
      </c>
      <c r="H64" s="324"/>
      <c r="J64" s="43"/>
      <c r="L64" s="325"/>
    </row>
    <row r="65" spans="1:12" ht="15" hidden="1" customHeight="1" outlineLevel="1">
      <c r="A65" s="325"/>
      <c r="C65" s="322">
        <f>C64+1</f>
        <v>1</v>
      </c>
      <c r="D65" s="322">
        <f t="shared" ref="D65:D93" si="8">IF(C65&gt;D$61,0,F64)</f>
        <v>0</v>
      </c>
      <c r="E65" s="322">
        <f t="shared" ref="E65:E93" si="9">IF(C65&gt;=$D$61,0,$F$61)</f>
        <v>0</v>
      </c>
      <c r="F65" s="322">
        <f t="shared" si="7"/>
        <v>0</v>
      </c>
      <c r="H65" s="324"/>
      <c r="I65" s="324"/>
      <c r="J65" s="43"/>
      <c r="L65" s="325"/>
    </row>
    <row r="66" spans="1:12" ht="15" hidden="1" customHeight="1" outlineLevel="1">
      <c r="A66" s="325"/>
      <c r="C66" s="322">
        <f t="shared" ref="C66:C93" si="10">C65+1</f>
        <v>2</v>
      </c>
      <c r="D66" s="322">
        <f t="shared" si="8"/>
        <v>0</v>
      </c>
      <c r="E66" s="322">
        <f t="shared" si="9"/>
        <v>0</v>
      </c>
      <c r="F66" s="322">
        <f t="shared" si="7"/>
        <v>0</v>
      </c>
      <c r="I66" s="324"/>
      <c r="J66" s="43"/>
      <c r="L66" s="325"/>
    </row>
    <row r="67" spans="1:12" ht="15" hidden="1" customHeight="1" outlineLevel="1">
      <c r="A67" s="325"/>
      <c r="C67" s="322">
        <f t="shared" si="10"/>
        <v>3</v>
      </c>
      <c r="D67" s="322">
        <f t="shared" si="8"/>
        <v>0</v>
      </c>
      <c r="E67" s="322">
        <f t="shared" si="9"/>
        <v>0</v>
      </c>
      <c r="F67" s="322">
        <f t="shared" si="7"/>
        <v>0</v>
      </c>
      <c r="I67" s="46"/>
      <c r="J67" s="43"/>
      <c r="L67" s="325"/>
    </row>
    <row r="68" spans="1:12" ht="15" hidden="1" customHeight="1" outlineLevel="1">
      <c r="A68" s="325"/>
      <c r="C68" s="322">
        <f t="shared" si="10"/>
        <v>4</v>
      </c>
      <c r="D68" s="322">
        <f t="shared" si="8"/>
        <v>0</v>
      </c>
      <c r="E68" s="322">
        <f t="shared" si="9"/>
        <v>0</v>
      </c>
      <c r="F68" s="322">
        <f t="shared" si="7"/>
        <v>0</v>
      </c>
      <c r="I68" s="46"/>
      <c r="J68" s="43"/>
      <c r="L68" s="325"/>
    </row>
    <row r="69" spans="1:12" ht="15" hidden="1" customHeight="1" outlineLevel="1">
      <c r="A69" s="325"/>
      <c r="C69" s="322">
        <f t="shared" si="10"/>
        <v>5</v>
      </c>
      <c r="D69" s="322">
        <f t="shared" si="8"/>
        <v>0</v>
      </c>
      <c r="E69" s="322">
        <f t="shared" si="9"/>
        <v>0</v>
      </c>
      <c r="F69" s="322">
        <f t="shared" si="7"/>
        <v>0</v>
      </c>
      <c r="I69" s="46"/>
      <c r="J69" s="43"/>
      <c r="L69" s="325"/>
    </row>
    <row r="70" spans="1:12" ht="15" hidden="1" customHeight="1" outlineLevel="1">
      <c r="A70" s="325"/>
      <c r="C70" s="322">
        <f t="shared" si="10"/>
        <v>6</v>
      </c>
      <c r="D70" s="322">
        <f t="shared" si="8"/>
        <v>0</v>
      </c>
      <c r="E70" s="322">
        <f t="shared" si="9"/>
        <v>0</v>
      </c>
      <c r="F70" s="322">
        <f t="shared" si="7"/>
        <v>0</v>
      </c>
      <c r="I70" s="46"/>
      <c r="J70" s="43"/>
      <c r="L70" s="325"/>
    </row>
    <row r="71" spans="1:12" ht="15" hidden="1" customHeight="1" outlineLevel="1">
      <c r="A71" s="325"/>
      <c r="C71" s="322">
        <f t="shared" si="10"/>
        <v>7</v>
      </c>
      <c r="D71" s="322">
        <f t="shared" si="8"/>
        <v>0</v>
      </c>
      <c r="E71" s="322">
        <f t="shared" si="9"/>
        <v>0</v>
      </c>
      <c r="F71" s="322">
        <f t="shared" si="7"/>
        <v>0</v>
      </c>
      <c r="I71" s="46"/>
      <c r="J71" s="43"/>
      <c r="L71" s="325"/>
    </row>
    <row r="72" spans="1:12" ht="15" hidden="1" customHeight="1" outlineLevel="1">
      <c r="A72" s="325"/>
      <c r="C72" s="322">
        <f t="shared" si="10"/>
        <v>8</v>
      </c>
      <c r="D72" s="322">
        <f t="shared" si="8"/>
        <v>0</v>
      </c>
      <c r="E72" s="322">
        <f t="shared" si="9"/>
        <v>0</v>
      </c>
      <c r="F72" s="322">
        <f t="shared" si="7"/>
        <v>0</v>
      </c>
      <c r="I72" s="46"/>
      <c r="J72" s="43"/>
      <c r="L72" s="325"/>
    </row>
    <row r="73" spans="1:12" ht="15" hidden="1" customHeight="1" outlineLevel="1">
      <c r="A73" s="325"/>
      <c r="C73" s="322">
        <f t="shared" si="10"/>
        <v>9</v>
      </c>
      <c r="D73" s="322">
        <f t="shared" si="8"/>
        <v>0</v>
      </c>
      <c r="E73" s="322">
        <f t="shared" si="9"/>
        <v>0</v>
      </c>
      <c r="F73" s="322">
        <f t="shared" si="7"/>
        <v>0</v>
      </c>
      <c r="I73" s="46"/>
      <c r="J73" s="43"/>
      <c r="L73" s="325"/>
    </row>
    <row r="74" spans="1:12" ht="15" hidden="1" customHeight="1" outlineLevel="1">
      <c r="A74" s="325"/>
      <c r="C74" s="322">
        <f t="shared" si="10"/>
        <v>10</v>
      </c>
      <c r="D74" s="322">
        <f t="shared" si="8"/>
        <v>0</v>
      </c>
      <c r="E74" s="322">
        <f t="shared" si="9"/>
        <v>0</v>
      </c>
      <c r="F74" s="322">
        <f t="shared" si="7"/>
        <v>0</v>
      </c>
      <c r="I74" s="46"/>
      <c r="J74" s="43"/>
      <c r="L74" s="325"/>
    </row>
    <row r="75" spans="1:12" ht="15" hidden="1" customHeight="1" outlineLevel="1">
      <c r="A75" s="325"/>
      <c r="C75" s="322">
        <f t="shared" si="10"/>
        <v>11</v>
      </c>
      <c r="D75" s="322">
        <f t="shared" si="8"/>
        <v>0</v>
      </c>
      <c r="E75" s="322">
        <f t="shared" si="9"/>
        <v>0</v>
      </c>
      <c r="F75" s="322">
        <f t="shared" si="7"/>
        <v>0</v>
      </c>
      <c r="I75" s="46"/>
      <c r="J75" s="43"/>
      <c r="L75" s="325"/>
    </row>
    <row r="76" spans="1:12" ht="15" hidden="1" customHeight="1" outlineLevel="1">
      <c r="A76" s="325"/>
      <c r="C76" s="322">
        <f t="shared" si="10"/>
        <v>12</v>
      </c>
      <c r="D76" s="322">
        <f t="shared" si="8"/>
        <v>0</v>
      </c>
      <c r="E76" s="322">
        <f t="shared" si="9"/>
        <v>0</v>
      </c>
      <c r="F76" s="322">
        <f t="shared" si="7"/>
        <v>0</v>
      </c>
      <c r="I76" s="46"/>
      <c r="J76" s="43"/>
      <c r="L76" s="325"/>
    </row>
    <row r="77" spans="1:12" ht="15" hidden="1" customHeight="1" outlineLevel="1">
      <c r="A77" s="325"/>
      <c r="C77" s="322">
        <f t="shared" si="10"/>
        <v>13</v>
      </c>
      <c r="D77" s="322">
        <f t="shared" si="8"/>
        <v>0</v>
      </c>
      <c r="E77" s="322">
        <f t="shared" si="9"/>
        <v>0</v>
      </c>
      <c r="F77" s="322">
        <f t="shared" si="7"/>
        <v>0</v>
      </c>
      <c r="I77" s="46"/>
      <c r="J77" s="43"/>
      <c r="L77" s="325"/>
    </row>
    <row r="78" spans="1:12" ht="15" hidden="1" customHeight="1" outlineLevel="1">
      <c r="A78" s="325"/>
      <c r="C78" s="322">
        <f t="shared" si="10"/>
        <v>14</v>
      </c>
      <c r="D78" s="322">
        <f t="shared" si="8"/>
        <v>0</v>
      </c>
      <c r="E78" s="322">
        <f t="shared" si="9"/>
        <v>0</v>
      </c>
      <c r="F78" s="322">
        <f t="shared" si="7"/>
        <v>0</v>
      </c>
      <c r="I78" s="46"/>
      <c r="J78" s="43"/>
      <c r="L78" s="325"/>
    </row>
    <row r="79" spans="1:12" ht="15" hidden="1" customHeight="1" outlineLevel="1">
      <c r="A79" s="325"/>
      <c r="C79" s="322">
        <f t="shared" si="10"/>
        <v>15</v>
      </c>
      <c r="D79" s="322">
        <f t="shared" si="8"/>
        <v>0</v>
      </c>
      <c r="E79" s="322">
        <f t="shared" si="9"/>
        <v>0</v>
      </c>
      <c r="F79" s="322">
        <f t="shared" si="7"/>
        <v>0</v>
      </c>
      <c r="I79" s="46"/>
      <c r="J79" s="43"/>
      <c r="L79" s="325"/>
    </row>
    <row r="80" spans="1:12" ht="15" hidden="1" customHeight="1" outlineLevel="1">
      <c r="A80" s="325"/>
      <c r="C80" s="322">
        <f t="shared" si="10"/>
        <v>16</v>
      </c>
      <c r="D80" s="322">
        <f t="shared" si="8"/>
        <v>0</v>
      </c>
      <c r="E80" s="322">
        <f t="shared" si="9"/>
        <v>0</v>
      </c>
      <c r="F80" s="322">
        <f t="shared" si="7"/>
        <v>0</v>
      </c>
      <c r="I80" s="46"/>
      <c r="J80" s="43"/>
      <c r="L80" s="325"/>
    </row>
    <row r="81" spans="1:12" ht="15" hidden="1" customHeight="1" outlineLevel="1">
      <c r="A81" s="325"/>
      <c r="C81" s="322">
        <f t="shared" si="10"/>
        <v>17</v>
      </c>
      <c r="D81" s="322">
        <f t="shared" si="8"/>
        <v>0</v>
      </c>
      <c r="E81" s="322">
        <f t="shared" si="9"/>
        <v>0</v>
      </c>
      <c r="F81" s="322">
        <f t="shared" si="7"/>
        <v>0</v>
      </c>
      <c r="I81" s="46"/>
      <c r="J81" s="43"/>
      <c r="L81" s="325"/>
    </row>
    <row r="82" spans="1:12" ht="15" hidden="1" customHeight="1" outlineLevel="1">
      <c r="A82" s="325"/>
      <c r="C82" s="322">
        <f t="shared" si="10"/>
        <v>18</v>
      </c>
      <c r="D82" s="322">
        <f t="shared" si="8"/>
        <v>0</v>
      </c>
      <c r="E82" s="322">
        <f t="shared" si="9"/>
        <v>0</v>
      </c>
      <c r="F82" s="322">
        <f t="shared" si="7"/>
        <v>0</v>
      </c>
      <c r="I82" s="46"/>
      <c r="J82" s="43"/>
      <c r="L82" s="325"/>
    </row>
    <row r="83" spans="1:12" ht="15" hidden="1" customHeight="1" outlineLevel="1">
      <c r="A83" s="325"/>
      <c r="C83" s="322">
        <f t="shared" si="10"/>
        <v>19</v>
      </c>
      <c r="D83" s="322">
        <f t="shared" si="8"/>
        <v>0</v>
      </c>
      <c r="E83" s="322">
        <f t="shared" si="9"/>
        <v>0</v>
      </c>
      <c r="F83" s="322">
        <f t="shared" si="7"/>
        <v>0</v>
      </c>
      <c r="I83" s="46"/>
      <c r="J83" s="43"/>
      <c r="L83" s="325"/>
    </row>
    <row r="84" spans="1:12" ht="15" hidden="1" customHeight="1" outlineLevel="1">
      <c r="A84" s="325"/>
      <c r="C84" s="322">
        <f t="shared" si="10"/>
        <v>20</v>
      </c>
      <c r="D84" s="322">
        <f t="shared" si="8"/>
        <v>0</v>
      </c>
      <c r="E84" s="322">
        <f t="shared" si="9"/>
        <v>0</v>
      </c>
      <c r="F84" s="322">
        <f t="shared" si="7"/>
        <v>0</v>
      </c>
      <c r="I84" s="46"/>
      <c r="J84" s="43"/>
      <c r="L84" s="325"/>
    </row>
    <row r="85" spans="1:12" ht="15" hidden="1" customHeight="1" outlineLevel="1">
      <c r="A85" s="325"/>
      <c r="C85" s="322">
        <f t="shared" si="10"/>
        <v>21</v>
      </c>
      <c r="D85" s="322">
        <f t="shared" si="8"/>
        <v>0</v>
      </c>
      <c r="E85" s="322">
        <f t="shared" si="9"/>
        <v>0</v>
      </c>
      <c r="F85" s="322">
        <f t="shared" si="7"/>
        <v>0</v>
      </c>
      <c r="I85" s="46"/>
      <c r="J85" s="43"/>
      <c r="L85" s="325"/>
    </row>
    <row r="86" spans="1:12" ht="15" hidden="1" customHeight="1" outlineLevel="1">
      <c r="A86" s="325"/>
      <c r="C86" s="322">
        <f t="shared" si="10"/>
        <v>22</v>
      </c>
      <c r="D86" s="322">
        <f t="shared" si="8"/>
        <v>0</v>
      </c>
      <c r="E86" s="322">
        <f t="shared" si="9"/>
        <v>0</v>
      </c>
      <c r="F86" s="322">
        <f t="shared" si="7"/>
        <v>0</v>
      </c>
      <c r="I86" s="46"/>
      <c r="J86" s="43"/>
      <c r="L86" s="325"/>
    </row>
    <row r="87" spans="1:12" ht="15" hidden="1" customHeight="1" outlineLevel="1">
      <c r="A87" s="325"/>
      <c r="C87" s="322">
        <f t="shared" si="10"/>
        <v>23</v>
      </c>
      <c r="D87" s="322">
        <f t="shared" si="8"/>
        <v>0</v>
      </c>
      <c r="E87" s="322">
        <f t="shared" si="9"/>
        <v>0</v>
      </c>
      <c r="F87" s="322">
        <f t="shared" si="7"/>
        <v>0</v>
      </c>
      <c r="I87" s="46"/>
      <c r="J87" s="43"/>
      <c r="L87" s="325"/>
    </row>
    <row r="88" spans="1:12" ht="15" hidden="1" customHeight="1" outlineLevel="1">
      <c r="A88" s="325"/>
      <c r="C88" s="322">
        <f t="shared" si="10"/>
        <v>24</v>
      </c>
      <c r="D88" s="322">
        <f t="shared" si="8"/>
        <v>0</v>
      </c>
      <c r="E88" s="322">
        <f t="shared" si="9"/>
        <v>0</v>
      </c>
      <c r="F88" s="322">
        <f t="shared" si="7"/>
        <v>0</v>
      </c>
      <c r="I88" s="46"/>
      <c r="J88" s="43"/>
      <c r="L88" s="325"/>
    </row>
    <row r="89" spans="1:12" ht="15" hidden="1" customHeight="1" outlineLevel="1">
      <c r="A89" s="325"/>
      <c r="C89" s="322">
        <f t="shared" si="10"/>
        <v>25</v>
      </c>
      <c r="D89" s="322">
        <f t="shared" si="8"/>
        <v>0</v>
      </c>
      <c r="E89" s="322">
        <f t="shared" si="9"/>
        <v>0</v>
      </c>
      <c r="F89" s="322">
        <f t="shared" si="7"/>
        <v>0</v>
      </c>
      <c r="I89" s="46"/>
      <c r="J89" s="43"/>
      <c r="L89" s="325"/>
    </row>
    <row r="90" spans="1:12" ht="15" hidden="1" customHeight="1" outlineLevel="1">
      <c r="A90" s="325"/>
      <c r="C90" s="322">
        <f t="shared" si="10"/>
        <v>26</v>
      </c>
      <c r="D90" s="322">
        <f t="shared" si="8"/>
        <v>0</v>
      </c>
      <c r="E90" s="322">
        <f t="shared" si="9"/>
        <v>0</v>
      </c>
      <c r="F90" s="322">
        <f t="shared" si="7"/>
        <v>0</v>
      </c>
      <c r="I90" s="46"/>
      <c r="J90" s="43"/>
      <c r="L90" s="325"/>
    </row>
    <row r="91" spans="1:12" ht="15" hidden="1" customHeight="1" outlineLevel="1">
      <c r="A91" s="325"/>
      <c r="C91" s="322">
        <f t="shared" si="10"/>
        <v>27</v>
      </c>
      <c r="D91" s="322">
        <f t="shared" si="8"/>
        <v>0</v>
      </c>
      <c r="E91" s="322">
        <f t="shared" si="9"/>
        <v>0</v>
      </c>
      <c r="F91" s="322">
        <f t="shared" si="7"/>
        <v>0</v>
      </c>
      <c r="I91" s="46"/>
      <c r="J91" s="43"/>
      <c r="L91" s="325"/>
    </row>
    <row r="92" spans="1:12" ht="15" hidden="1" customHeight="1" outlineLevel="1">
      <c r="A92" s="325"/>
      <c r="C92" s="322">
        <f t="shared" si="10"/>
        <v>28</v>
      </c>
      <c r="D92" s="322">
        <f t="shared" si="8"/>
        <v>0</v>
      </c>
      <c r="E92" s="322">
        <f t="shared" si="9"/>
        <v>0</v>
      </c>
      <c r="F92" s="322">
        <f t="shared" si="7"/>
        <v>0</v>
      </c>
      <c r="I92" s="46"/>
      <c r="J92" s="43"/>
      <c r="L92" s="325"/>
    </row>
    <row r="93" spans="1:12" ht="15" hidden="1" customHeight="1" outlineLevel="1">
      <c r="A93" s="325"/>
      <c r="C93" s="322">
        <f t="shared" si="10"/>
        <v>29</v>
      </c>
      <c r="D93" s="322">
        <f t="shared" si="8"/>
        <v>0</v>
      </c>
      <c r="E93" s="322">
        <f t="shared" si="9"/>
        <v>0</v>
      </c>
      <c r="F93" s="322">
        <f t="shared" si="7"/>
        <v>0</v>
      </c>
      <c r="I93" s="46"/>
      <c r="J93" s="43"/>
      <c r="L93" s="325"/>
    </row>
    <row r="94" spans="1:12" ht="15" customHeight="1" collapsed="1">
      <c r="A94" s="325"/>
      <c r="L94" s="325"/>
    </row>
    <row r="95" spans="1:12" ht="39.9" customHeight="1" collapsed="1">
      <c r="A95" s="325"/>
      <c r="C95" s="744" t="s">
        <v>788</v>
      </c>
      <c r="D95" s="744"/>
      <c r="E95" s="744"/>
      <c r="F95" s="744"/>
      <c r="G95" s="744"/>
      <c r="H95" s="744"/>
      <c r="I95" s="744"/>
      <c r="J95" s="744"/>
      <c r="L95" s="325"/>
    </row>
    <row r="96" spans="1:12" ht="20.25" customHeight="1">
      <c r="A96" s="325"/>
      <c r="C96" s="738" t="s">
        <v>789</v>
      </c>
      <c r="D96" s="738"/>
      <c r="E96" s="345"/>
      <c r="F96" s="43"/>
      <c r="G96" s="739" t="s">
        <v>790</v>
      </c>
      <c r="H96" s="740"/>
      <c r="I96" s="346"/>
      <c r="J96" s="341"/>
      <c r="L96" s="325"/>
    </row>
    <row r="97" spans="1:12" ht="20.25" customHeight="1">
      <c r="A97" s="325"/>
      <c r="C97" s="738" t="s">
        <v>791</v>
      </c>
      <c r="D97" s="738"/>
      <c r="E97" s="347"/>
      <c r="F97" s="341"/>
      <c r="G97" s="738" t="s">
        <v>125</v>
      </c>
      <c r="H97" s="738"/>
      <c r="I97" s="348"/>
      <c r="L97" s="325"/>
    </row>
    <row r="98" spans="1:12" ht="20.25" customHeight="1">
      <c r="A98" s="325"/>
      <c r="C98" s="738" t="s">
        <v>792</v>
      </c>
      <c r="D98" s="738"/>
      <c r="E98" s="346"/>
      <c r="F98" s="341"/>
      <c r="G98" s="738" t="s">
        <v>222</v>
      </c>
      <c r="H98" s="738"/>
      <c r="I98" s="349">
        <f>IF(MONTH(E99)&lt;=3,DATE(YEAR(E99)+15,4,1),DATE(YEAR(E99)+16,4,1))</f>
        <v>5570</v>
      </c>
      <c r="L98" s="325"/>
    </row>
    <row r="99" spans="1:12" ht="20.25" customHeight="1">
      <c r="A99" s="325"/>
      <c r="C99" s="738" t="s">
        <v>793</v>
      </c>
      <c r="D99" s="738"/>
      <c r="E99" s="345"/>
      <c r="F99" s="341"/>
      <c r="G99" s="738" t="s">
        <v>794</v>
      </c>
      <c r="H99" s="738"/>
      <c r="I99" s="350" t="str">
        <f>IF(MONTH(I98)&lt;=3,YEAR(I98)-1&amp;"-"&amp;RIGHT(YEAR(I98),2),YEAR(I98)&amp;"-"&amp;RIGHT(YEAR(I98)+1,2))</f>
        <v>1915-16</v>
      </c>
      <c r="J99" s="341"/>
      <c r="L99" s="325"/>
    </row>
    <row r="100" spans="1:12" ht="20.25" customHeight="1">
      <c r="A100" s="325"/>
      <c r="C100" s="738" t="s">
        <v>795</v>
      </c>
      <c r="D100" s="738"/>
      <c r="E100" s="350" t="str">
        <f>IF(MONTH(E99)&lt;=3,YEAR(E99)-1&amp;"-"&amp;RIGHT(YEAR(E99),2),YEAR(E99)&amp;"-"&amp;RIGHT(YEAR(E99)+1,2))</f>
        <v>1899-00</v>
      </c>
      <c r="F100" s="341"/>
      <c r="G100" s="738" t="s">
        <v>796</v>
      </c>
      <c r="H100" s="738"/>
      <c r="I100" s="351">
        <f>VLOOKUP($I99,$D$103:$E$119,2,0)</f>
        <v>0</v>
      </c>
      <c r="J100" s="341"/>
      <c r="L100" s="325"/>
    </row>
    <row r="101" spans="1:12" ht="20.25" customHeight="1">
      <c r="A101" s="325"/>
      <c r="F101" s="341"/>
      <c r="G101" s="341"/>
      <c r="H101" s="341"/>
      <c r="I101" s="341"/>
      <c r="J101" s="341"/>
      <c r="L101" s="325"/>
    </row>
    <row r="102" spans="1:12" ht="45.75" hidden="1" customHeight="1" outlineLevel="1">
      <c r="A102" s="325"/>
      <c r="C102" s="337" t="s">
        <v>235</v>
      </c>
      <c r="D102" s="337" t="s">
        <v>768</v>
      </c>
      <c r="E102" s="337" t="s">
        <v>776</v>
      </c>
      <c r="F102" s="338" t="s">
        <v>296</v>
      </c>
      <c r="G102" s="337" t="s">
        <v>778</v>
      </c>
      <c r="I102"/>
      <c r="J102" s="47"/>
      <c r="L102" s="325"/>
    </row>
    <row r="103" spans="1:12" ht="15" hidden="1" customHeight="1" outlineLevel="1">
      <c r="A103" s="325"/>
      <c r="C103" s="322">
        <f>E97</f>
        <v>0</v>
      </c>
      <c r="D103" s="352" t="str">
        <f>IF(MONTH(E96)&lt;=3,YEAR(E96)-1&amp;"-"&amp;RIGHT(YEAR(E96),2),YEAR(E96)&amp;"-"&amp;RIGHT(YEAR(E96)+1,2))</f>
        <v>1899-00</v>
      </c>
      <c r="E103" s="322">
        <f>I96</f>
        <v>0</v>
      </c>
      <c r="F103" s="353">
        <f>$E$98</f>
        <v>0</v>
      </c>
      <c r="G103" s="322">
        <f>FV($I$97,1,,-E103)+F103</f>
        <v>0</v>
      </c>
      <c r="I103"/>
      <c r="J103"/>
      <c r="L103" s="325"/>
    </row>
    <row r="104" spans="1:12" ht="15" hidden="1" customHeight="1" outlineLevel="1">
      <c r="A104" s="325"/>
      <c r="C104" s="322">
        <f>C103+1</f>
        <v>1</v>
      </c>
      <c r="D104" s="352" t="str">
        <f>LEFT(D103,4)+1&amp;"-"&amp;TEXT(RIGHT(D103,2)+1,"00")</f>
        <v>1900-01</v>
      </c>
      <c r="E104" s="322">
        <f t="shared" ref="E104:E126" si="11">G103</f>
        <v>0</v>
      </c>
      <c r="F104" s="353">
        <f t="shared" ref="F104:F126" si="12">$E$98</f>
        <v>0</v>
      </c>
      <c r="G104" s="322">
        <f>FV($I$97,1,,-SUM(E104:F104),0)</f>
        <v>0</v>
      </c>
      <c r="I104"/>
      <c r="J104"/>
      <c r="L104" s="325"/>
    </row>
    <row r="105" spans="1:12" ht="15" hidden="1" customHeight="1" outlineLevel="1">
      <c r="A105" s="325"/>
      <c r="C105" s="322">
        <f t="shared" ref="C105:C126" si="13">C104+1</f>
        <v>2</v>
      </c>
      <c r="D105" s="352" t="str">
        <f t="shared" ref="D105:D126" si="14">LEFT(D104,4)+1&amp;"-"&amp;TEXT(RIGHT(D104,2)+1,"00")</f>
        <v>1901-02</v>
      </c>
      <c r="E105" s="322">
        <f t="shared" si="11"/>
        <v>0</v>
      </c>
      <c r="F105" s="353">
        <f t="shared" si="12"/>
        <v>0</v>
      </c>
      <c r="G105" s="322">
        <f t="shared" ref="G105:G126" si="15">FV($I$97,1,,-SUM(E105:F105),0)</f>
        <v>0</v>
      </c>
      <c r="I105"/>
      <c r="J105"/>
      <c r="L105" s="325"/>
    </row>
    <row r="106" spans="1:12" ht="15" hidden="1" customHeight="1" outlineLevel="1">
      <c r="A106" s="325"/>
      <c r="C106" s="322">
        <f t="shared" si="13"/>
        <v>3</v>
      </c>
      <c r="D106" s="352" t="str">
        <f t="shared" si="14"/>
        <v>1902-03</v>
      </c>
      <c r="E106" s="322">
        <f t="shared" si="11"/>
        <v>0</v>
      </c>
      <c r="F106" s="353">
        <f t="shared" si="12"/>
        <v>0</v>
      </c>
      <c r="G106" s="322">
        <f t="shared" si="15"/>
        <v>0</v>
      </c>
      <c r="I106"/>
      <c r="J106"/>
      <c r="L106" s="325"/>
    </row>
    <row r="107" spans="1:12" ht="15" hidden="1" customHeight="1" outlineLevel="1">
      <c r="A107" s="325"/>
      <c r="C107" s="322">
        <f t="shared" si="13"/>
        <v>4</v>
      </c>
      <c r="D107" s="352" t="str">
        <f t="shared" si="14"/>
        <v>1903-04</v>
      </c>
      <c r="E107" s="322">
        <f t="shared" si="11"/>
        <v>0</v>
      </c>
      <c r="F107" s="353">
        <f t="shared" si="12"/>
        <v>0</v>
      </c>
      <c r="G107" s="322">
        <f t="shared" si="15"/>
        <v>0</v>
      </c>
      <c r="I107"/>
      <c r="J107"/>
      <c r="L107" s="325"/>
    </row>
    <row r="108" spans="1:12" ht="15" hidden="1" customHeight="1" outlineLevel="1">
      <c r="A108" s="325"/>
      <c r="C108" s="322">
        <f t="shared" si="13"/>
        <v>5</v>
      </c>
      <c r="D108" s="352" t="str">
        <f t="shared" si="14"/>
        <v>1904-05</v>
      </c>
      <c r="E108" s="322">
        <f t="shared" si="11"/>
        <v>0</v>
      </c>
      <c r="F108" s="353">
        <f t="shared" si="12"/>
        <v>0</v>
      </c>
      <c r="G108" s="322">
        <f t="shared" si="15"/>
        <v>0</v>
      </c>
      <c r="I108"/>
      <c r="J108"/>
      <c r="L108" s="325"/>
    </row>
    <row r="109" spans="1:12" ht="15" hidden="1" customHeight="1" outlineLevel="1">
      <c r="A109" s="325"/>
      <c r="C109" s="322">
        <f t="shared" si="13"/>
        <v>6</v>
      </c>
      <c r="D109" s="352" t="str">
        <f t="shared" si="14"/>
        <v>1905-06</v>
      </c>
      <c r="E109" s="322">
        <f t="shared" si="11"/>
        <v>0</v>
      </c>
      <c r="F109" s="353">
        <f t="shared" si="12"/>
        <v>0</v>
      </c>
      <c r="G109" s="322">
        <f t="shared" si="15"/>
        <v>0</v>
      </c>
      <c r="I109"/>
      <c r="J109"/>
      <c r="L109" s="325"/>
    </row>
    <row r="110" spans="1:12" ht="15" hidden="1" customHeight="1" outlineLevel="1">
      <c r="A110" s="325"/>
      <c r="C110" s="322">
        <f t="shared" si="13"/>
        <v>7</v>
      </c>
      <c r="D110" s="352" t="str">
        <f t="shared" si="14"/>
        <v>1906-07</v>
      </c>
      <c r="E110" s="322">
        <f t="shared" si="11"/>
        <v>0</v>
      </c>
      <c r="F110" s="353">
        <f t="shared" si="12"/>
        <v>0</v>
      </c>
      <c r="G110" s="322">
        <f t="shared" si="15"/>
        <v>0</v>
      </c>
      <c r="I110"/>
      <c r="J110"/>
      <c r="L110" s="325"/>
    </row>
    <row r="111" spans="1:12" ht="15" hidden="1" customHeight="1" outlineLevel="1">
      <c r="A111" s="325"/>
      <c r="C111" s="322">
        <f t="shared" si="13"/>
        <v>8</v>
      </c>
      <c r="D111" s="352" t="str">
        <f t="shared" si="14"/>
        <v>1907-08</v>
      </c>
      <c r="E111" s="322">
        <f t="shared" si="11"/>
        <v>0</v>
      </c>
      <c r="F111" s="353">
        <f t="shared" si="12"/>
        <v>0</v>
      </c>
      <c r="G111" s="322">
        <f t="shared" si="15"/>
        <v>0</v>
      </c>
      <c r="I111"/>
      <c r="J111"/>
      <c r="L111" s="325"/>
    </row>
    <row r="112" spans="1:12" ht="15" hidden="1" customHeight="1" outlineLevel="1">
      <c r="A112" s="325"/>
      <c r="C112" s="322">
        <f t="shared" si="13"/>
        <v>9</v>
      </c>
      <c r="D112" s="352" t="str">
        <f t="shared" si="14"/>
        <v>1908-09</v>
      </c>
      <c r="E112" s="322">
        <f t="shared" si="11"/>
        <v>0</v>
      </c>
      <c r="F112" s="353">
        <f t="shared" si="12"/>
        <v>0</v>
      </c>
      <c r="G112" s="322">
        <f t="shared" si="15"/>
        <v>0</v>
      </c>
      <c r="I112"/>
      <c r="J112"/>
      <c r="L112" s="325"/>
    </row>
    <row r="113" spans="1:12" ht="15" hidden="1" customHeight="1" outlineLevel="1">
      <c r="A113" s="325"/>
      <c r="C113" s="322">
        <f t="shared" si="13"/>
        <v>10</v>
      </c>
      <c r="D113" s="352" t="str">
        <f t="shared" si="14"/>
        <v>1909-10</v>
      </c>
      <c r="E113" s="322">
        <f t="shared" si="11"/>
        <v>0</v>
      </c>
      <c r="F113" s="353">
        <f t="shared" si="12"/>
        <v>0</v>
      </c>
      <c r="G113" s="322">
        <f t="shared" si="15"/>
        <v>0</v>
      </c>
      <c r="I113"/>
      <c r="J113"/>
      <c r="L113" s="325"/>
    </row>
    <row r="114" spans="1:12" ht="15" hidden="1" customHeight="1" outlineLevel="1">
      <c r="A114" s="325"/>
      <c r="C114" s="322">
        <f t="shared" si="13"/>
        <v>11</v>
      </c>
      <c r="D114" s="352" t="str">
        <f t="shared" si="14"/>
        <v>1910-11</v>
      </c>
      <c r="E114" s="322">
        <f t="shared" si="11"/>
        <v>0</v>
      </c>
      <c r="F114" s="353">
        <f t="shared" si="12"/>
        <v>0</v>
      </c>
      <c r="G114" s="322">
        <f t="shared" si="15"/>
        <v>0</v>
      </c>
      <c r="I114"/>
      <c r="J114"/>
      <c r="L114" s="325"/>
    </row>
    <row r="115" spans="1:12" ht="15" hidden="1" customHeight="1" outlineLevel="1">
      <c r="A115" s="325"/>
      <c r="C115" s="322">
        <f t="shared" si="13"/>
        <v>12</v>
      </c>
      <c r="D115" s="352" t="str">
        <f t="shared" si="14"/>
        <v>1911-12</v>
      </c>
      <c r="E115" s="322">
        <f t="shared" si="11"/>
        <v>0</v>
      </c>
      <c r="F115" s="353">
        <f t="shared" si="12"/>
        <v>0</v>
      </c>
      <c r="G115" s="322">
        <f t="shared" si="15"/>
        <v>0</v>
      </c>
      <c r="I115"/>
      <c r="J115"/>
      <c r="L115" s="325"/>
    </row>
    <row r="116" spans="1:12" ht="15" hidden="1" customHeight="1" outlineLevel="1">
      <c r="A116" s="325"/>
      <c r="C116" s="322">
        <f t="shared" si="13"/>
        <v>13</v>
      </c>
      <c r="D116" s="352" t="str">
        <f t="shared" si="14"/>
        <v>1912-13</v>
      </c>
      <c r="E116" s="322">
        <f t="shared" si="11"/>
        <v>0</v>
      </c>
      <c r="F116" s="353">
        <f t="shared" si="12"/>
        <v>0</v>
      </c>
      <c r="G116" s="322">
        <f t="shared" si="15"/>
        <v>0</v>
      </c>
      <c r="I116"/>
      <c r="J116"/>
      <c r="L116" s="325"/>
    </row>
    <row r="117" spans="1:12" ht="15" hidden="1" customHeight="1" outlineLevel="1">
      <c r="A117" s="325"/>
      <c r="C117" s="322">
        <f t="shared" si="13"/>
        <v>14</v>
      </c>
      <c r="D117" s="352" t="str">
        <f t="shared" si="14"/>
        <v>1913-14</v>
      </c>
      <c r="E117" s="322">
        <f t="shared" si="11"/>
        <v>0</v>
      </c>
      <c r="F117" s="353">
        <f t="shared" si="12"/>
        <v>0</v>
      </c>
      <c r="G117" s="322">
        <f t="shared" si="15"/>
        <v>0</v>
      </c>
      <c r="I117"/>
      <c r="J117"/>
      <c r="L117" s="325"/>
    </row>
    <row r="118" spans="1:12" ht="15" hidden="1" customHeight="1" outlineLevel="1">
      <c r="A118" s="325"/>
      <c r="C118" s="322">
        <f t="shared" si="13"/>
        <v>15</v>
      </c>
      <c r="D118" s="352" t="str">
        <f t="shared" si="14"/>
        <v>1914-15</v>
      </c>
      <c r="E118" s="322">
        <f t="shared" si="11"/>
        <v>0</v>
      </c>
      <c r="F118" s="353">
        <f t="shared" si="12"/>
        <v>0</v>
      </c>
      <c r="G118" s="322">
        <f t="shared" si="15"/>
        <v>0</v>
      </c>
      <c r="I118"/>
      <c r="J118"/>
      <c r="L118" s="325"/>
    </row>
    <row r="119" spans="1:12" ht="15" hidden="1" customHeight="1" outlineLevel="1">
      <c r="A119" s="325"/>
      <c r="C119" s="322">
        <f t="shared" si="13"/>
        <v>16</v>
      </c>
      <c r="D119" s="352" t="str">
        <f t="shared" si="14"/>
        <v>1915-16</v>
      </c>
      <c r="E119" s="322">
        <f t="shared" si="11"/>
        <v>0</v>
      </c>
      <c r="F119" s="353">
        <f t="shared" si="12"/>
        <v>0</v>
      </c>
      <c r="G119" s="322">
        <f t="shared" si="15"/>
        <v>0</v>
      </c>
      <c r="I119"/>
      <c r="J119"/>
      <c r="L119" s="325"/>
    </row>
    <row r="120" spans="1:12" ht="15" hidden="1" customHeight="1" outlineLevel="1">
      <c r="A120" s="325"/>
      <c r="C120" s="322">
        <f t="shared" si="13"/>
        <v>17</v>
      </c>
      <c r="D120" s="352" t="str">
        <f t="shared" si="14"/>
        <v>1916-17</v>
      </c>
      <c r="E120" s="322">
        <f t="shared" si="11"/>
        <v>0</v>
      </c>
      <c r="F120" s="353">
        <f t="shared" si="12"/>
        <v>0</v>
      </c>
      <c r="G120" s="322">
        <f t="shared" si="15"/>
        <v>0</v>
      </c>
      <c r="L120" s="325"/>
    </row>
    <row r="121" spans="1:12" ht="15" hidden="1" customHeight="1" outlineLevel="1">
      <c r="A121" s="325"/>
      <c r="C121" s="322">
        <f t="shared" si="13"/>
        <v>18</v>
      </c>
      <c r="D121" s="352" t="str">
        <f t="shared" si="14"/>
        <v>1917-18</v>
      </c>
      <c r="E121" s="322">
        <f t="shared" si="11"/>
        <v>0</v>
      </c>
      <c r="F121" s="353">
        <f t="shared" si="12"/>
        <v>0</v>
      </c>
      <c r="G121" s="322">
        <f t="shared" si="15"/>
        <v>0</v>
      </c>
      <c r="L121" s="325"/>
    </row>
    <row r="122" spans="1:12" ht="15" hidden="1" customHeight="1" outlineLevel="1">
      <c r="A122" s="325"/>
      <c r="C122" s="322">
        <f t="shared" si="13"/>
        <v>19</v>
      </c>
      <c r="D122" s="352" t="str">
        <f t="shared" si="14"/>
        <v>1918-19</v>
      </c>
      <c r="E122" s="322">
        <f t="shared" si="11"/>
        <v>0</v>
      </c>
      <c r="F122" s="353">
        <f t="shared" si="12"/>
        <v>0</v>
      </c>
      <c r="G122" s="322">
        <f t="shared" si="15"/>
        <v>0</v>
      </c>
      <c r="L122" s="325"/>
    </row>
    <row r="123" spans="1:12" ht="15" hidden="1" customHeight="1" outlineLevel="1">
      <c r="A123" s="325"/>
      <c r="C123" s="322">
        <f t="shared" si="13"/>
        <v>20</v>
      </c>
      <c r="D123" s="352" t="str">
        <f t="shared" si="14"/>
        <v>1919-20</v>
      </c>
      <c r="E123" s="322">
        <f t="shared" si="11"/>
        <v>0</v>
      </c>
      <c r="F123" s="353">
        <f t="shared" si="12"/>
        <v>0</v>
      </c>
      <c r="G123" s="322">
        <f t="shared" si="15"/>
        <v>0</v>
      </c>
      <c r="L123" s="325"/>
    </row>
    <row r="124" spans="1:12" ht="15" hidden="1" customHeight="1" outlineLevel="1">
      <c r="A124" s="325"/>
      <c r="C124" s="322">
        <f t="shared" si="13"/>
        <v>21</v>
      </c>
      <c r="D124" s="352" t="str">
        <f t="shared" si="14"/>
        <v>1920-21</v>
      </c>
      <c r="E124" s="322">
        <f t="shared" si="11"/>
        <v>0</v>
      </c>
      <c r="F124" s="353">
        <f t="shared" si="12"/>
        <v>0</v>
      </c>
      <c r="G124" s="322">
        <f t="shared" si="15"/>
        <v>0</v>
      </c>
      <c r="L124" s="325"/>
    </row>
    <row r="125" spans="1:12" ht="15" hidden="1" customHeight="1" outlineLevel="1">
      <c r="A125" s="325"/>
      <c r="C125" s="322">
        <f t="shared" si="13"/>
        <v>22</v>
      </c>
      <c r="D125" s="352" t="str">
        <f t="shared" si="14"/>
        <v>1921-22</v>
      </c>
      <c r="E125" s="322">
        <f t="shared" si="11"/>
        <v>0</v>
      </c>
      <c r="F125" s="353">
        <f t="shared" si="12"/>
        <v>0</v>
      </c>
      <c r="G125" s="322">
        <f t="shared" si="15"/>
        <v>0</v>
      </c>
      <c r="L125" s="325"/>
    </row>
    <row r="126" spans="1:12" ht="15" hidden="1" customHeight="1" outlineLevel="1">
      <c r="A126" s="325"/>
      <c r="C126" s="322">
        <f t="shared" si="13"/>
        <v>23</v>
      </c>
      <c r="D126" s="352" t="str">
        <f t="shared" si="14"/>
        <v>1922-23</v>
      </c>
      <c r="E126" s="322">
        <f t="shared" si="11"/>
        <v>0</v>
      </c>
      <c r="F126" s="353">
        <f t="shared" si="12"/>
        <v>0</v>
      </c>
      <c r="G126" s="322">
        <f t="shared" si="15"/>
        <v>0</v>
      </c>
      <c r="L126" s="325"/>
    </row>
    <row r="127" spans="1:12" ht="15" customHeight="1" collapsed="1">
      <c r="A127" s="325"/>
      <c r="L127" s="325"/>
    </row>
    <row r="128" spans="1:12" ht="15" customHeight="1">
      <c r="A128" s="325"/>
      <c r="C128" t="s">
        <v>722</v>
      </c>
      <c r="L128" s="325"/>
    </row>
    <row r="129" spans="1:12" ht="15" customHeight="1">
      <c r="A129" s="325"/>
      <c r="L129" s="325"/>
    </row>
    <row r="130" spans="1:12" ht="8.25" customHeight="1">
      <c r="A130" s="325"/>
      <c r="B130" s="325"/>
      <c r="C130" s="326"/>
      <c r="D130" s="325"/>
      <c r="E130" s="327"/>
      <c r="F130" s="327"/>
      <c r="G130" s="327"/>
      <c r="H130" s="328"/>
      <c r="I130" s="325"/>
      <c r="J130" s="328"/>
      <c r="K130" s="325"/>
      <c r="L130" s="325"/>
    </row>
  </sheetData>
  <mergeCells count="15">
    <mergeCell ref="C100:D100"/>
    <mergeCell ref="G100:H100"/>
    <mergeCell ref="C97:D97"/>
    <mergeCell ref="G97:H97"/>
    <mergeCell ref="C98:D98"/>
    <mergeCell ref="G98:H98"/>
    <mergeCell ref="C99:D99"/>
    <mergeCell ref="G99:H99"/>
    <mergeCell ref="C96:D96"/>
    <mergeCell ref="G96:H96"/>
    <mergeCell ref="C3:J3"/>
    <mergeCell ref="C4:J4"/>
    <mergeCell ref="C8:J8"/>
    <mergeCell ref="C58:J58"/>
    <mergeCell ref="C95:J95"/>
  </mergeCells>
  <conditionalFormatting sqref="C64:F93">
    <cfRule type="expression" dxfId="2" priority="1">
      <formula>$C64=$D$61</formula>
    </cfRule>
  </conditionalFormatting>
  <conditionalFormatting sqref="C103:G126">
    <cfRule type="expression" dxfId="1" priority="3">
      <formula>$D103=$I$99</formula>
    </cfRule>
  </conditionalFormatting>
  <conditionalFormatting sqref="C13:J56">
    <cfRule type="expression" dxfId="0" priority="2">
      <formula>$C13=$D$10</formula>
    </cfRule>
  </conditionalFormatting>
  <pageMargins left="0.59055118110236215" right="0.59055118110236215" top="0.78740157480314965" bottom="0.39370078740157483" header="0.39370078740157483" footer="0.19685039370078741"/>
  <pageSetup scale="93" orientation="landscape" r:id="rId1"/>
  <headerFooter>
    <oddHeader>&amp;L&amp;"-,Bold Italic"&amp;10Financial Blueprint of &amp;F and Family</oddHeader>
    <oddFooter>&amp;L&amp;"-,Bold"&amp;10Prepared by Rahul Agarwal, QPFP&amp;R&amp;"-,Bold"&amp;10Page &amp;P of &amp;N</oddFooter>
  </headerFooter>
  <legacyDrawing r:id="rId2"/>
  <legacyDrawingHF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1"/>
  <dimension ref="B1:G20"/>
  <sheetViews>
    <sheetView showGridLines="0" workbookViewId="0">
      <selection activeCell="F18" sqref="F18"/>
    </sheetView>
  </sheetViews>
  <sheetFormatPr defaultColWidth="9.109375" defaultRowHeight="20.25" customHeight="1"/>
  <cols>
    <col min="1" max="1" width="3.6640625" style="1" customWidth="1"/>
    <col min="2" max="2" width="9.33203125" style="1" customWidth="1"/>
    <col min="3" max="3" width="40.44140625" style="1" customWidth="1"/>
    <col min="4" max="4" width="15.88671875" style="1" customWidth="1"/>
    <col min="5" max="5" width="37.33203125" style="1" customWidth="1"/>
    <col min="6" max="16384" width="9.109375" style="1"/>
  </cols>
  <sheetData>
    <row r="1" spans="2:7" ht="39" customHeight="1">
      <c r="B1" s="745" t="s">
        <v>147</v>
      </c>
      <c r="C1" s="745"/>
      <c r="D1" s="745"/>
    </row>
    <row r="2" spans="2:7" ht="20.25" customHeight="1">
      <c r="B2" s="265" t="s">
        <v>373</v>
      </c>
      <c r="C2" s="265" t="s">
        <v>6</v>
      </c>
      <c r="D2" s="265" t="s">
        <v>21</v>
      </c>
    </row>
    <row r="3" spans="2:7" ht="20.25" customHeight="1">
      <c r="B3" s="722" t="s">
        <v>105</v>
      </c>
      <c r="C3" s="723" t="s">
        <v>281</v>
      </c>
      <c r="D3" s="723"/>
    </row>
    <row r="4" spans="2:7" ht="20.25" customHeight="1">
      <c r="B4" s="69">
        <v>1</v>
      </c>
      <c r="C4" s="94" t="s">
        <v>280</v>
      </c>
      <c r="D4" s="63">
        <v>100000</v>
      </c>
    </row>
    <row r="5" spans="2:7" ht="20.25" customHeight="1">
      <c r="B5" s="69">
        <v>2</v>
      </c>
      <c r="C5" s="94" t="s">
        <v>72</v>
      </c>
      <c r="D5" s="153">
        <f>Inflation</f>
        <v>7.0000000000000007E-2</v>
      </c>
    </row>
    <row r="6" spans="2:7" ht="20.25" customHeight="1">
      <c r="B6" s="69">
        <v>3</v>
      </c>
      <c r="C6" s="96" t="s">
        <v>82</v>
      </c>
      <c r="D6" s="63">
        <v>5</v>
      </c>
    </row>
    <row r="7" spans="2:7" ht="20.25" customHeight="1">
      <c r="B7" s="69">
        <v>4</v>
      </c>
      <c r="C7" s="96" t="s">
        <v>64</v>
      </c>
      <c r="D7" s="194">
        <f>PlanDate+D6*365</f>
        <v>1825</v>
      </c>
      <c r="G7" s="355"/>
    </row>
    <row r="8" spans="2:7" ht="20.25" customHeight="1">
      <c r="B8" s="37"/>
      <c r="C8" s="97" t="s">
        <v>281</v>
      </c>
      <c r="D8" s="92">
        <f>FV(D5,D6,,-D4)</f>
        <v>140255.17307000002</v>
      </c>
    </row>
    <row r="9" spans="2:7" ht="20.25" customHeight="1">
      <c r="B9" s="722" t="s">
        <v>68</v>
      </c>
      <c r="C9" s="723" t="s">
        <v>68</v>
      </c>
      <c r="D9" s="723"/>
    </row>
    <row r="10" spans="2:7" ht="20.25" customHeight="1">
      <c r="B10" s="69">
        <v>1</v>
      </c>
      <c r="C10" s="94"/>
      <c r="D10" s="63"/>
    </row>
    <row r="11" spans="2:7" ht="20.25" customHeight="1">
      <c r="B11" s="69">
        <v>2</v>
      </c>
      <c r="C11" s="94"/>
      <c r="D11" s="63"/>
    </row>
    <row r="12" spans="2:7" ht="20.25" customHeight="1">
      <c r="B12" s="69">
        <v>3</v>
      </c>
      <c r="C12" s="94"/>
      <c r="D12" s="63"/>
    </row>
    <row r="13" spans="2:7" ht="20.25" customHeight="1">
      <c r="B13" s="37"/>
      <c r="C13" s="98" t="s">
        <v>76</v>
      </c>
      <c r="D13" s="92">
        <f>SUM(D10:D12)</f>
        <v>0</v>
      </c>
    </row>
    <row r="14" spans="2:7" ht="20.25" customHeight="1">
      <c r="B14" s="722" t="s">
        <v>77</v>
      </c>
      <c r="C14" s="723" t="s">
        <v>237</v>
      </c>
      <c r="D14" s="723"/>
    </row>
    <row r="15" spans="2:7" ht="20.25" customHeight="1">
      <c r="B15" s="69">
        <v>1</v>
      </c>
      <c r="C15" s="94" t="s">
        <v>78</v>
      </c>
      <c r="D15" s="63">
        <f>D8-D13</f>
        <v>140255.17307000002</v>
      </c>
      <c r="E15" s="3"/>
    </row>
    <row r="16" spans="2:7" ht="20.25" customHeight="1">
      <c r="B16" s="69">
        <v>2</v>
      </c>
      <c r="C16" s="36" t="s">
        <v>79</v>
      </c>
      <c r="D16" s="153">
        <f>IF($D$6&lt;=1,Assumptions!$I$18,IF($D$6&lt;=3,Assumptions!$I$20,IF($D$6&lt;=6,Assumptions!$I$22,IF($D$6&lt;=10,Assumptions!$I$24,Assumptions!$I$26))))</f>
        <v>8.6000000000000007E-2</v>
      </c>
    </row>
    <row r="17" spans="2:4" ht="20.25" customHeight="1">
      <c r="B17" s="206">
        <v>3</v>
      </c>
      <c r="C17" s="210" t="s">
        <v>80</v>
      </c>
      <c r="D17" s="63">
        <f>-PV(D16,D6,,D15)</f>
        <v>92847.403300336242</v>
      </c>
    </row>
    <row r="18" spans="2:4" ht="20.25" customHeight="1">
      <c r="B18" s="296">
        <v>4</v>
      </c>
      <c r="C18" s="313" t="s">
        <v>69</v>
      </c>
      <c r="D18" s="314">
        <f>-PMT(NOMINAL(D16,12)/12,D6*12,,D15,1)</f>
        <v>1882.0285365298378</v>
      </c>
    </row>
    <row r="19" spans="2:4" ht="20.25" customHeight="1">
      <c r="B19" s="69">
        <v>5</v>
      </c>
      <c r="C19" s="94" t="s">
        <v>753</v>
      </c>
      <c r="D19" s="305">
        <v>0</v>
      </c>
    </row>
    <row r="20" spans="2:4" ht="20.25" customHeight="1">
      <c r="B20" s="206">
        <v>6</v>
      </c>
      <c r="C20" s="210" t="s">
        <v>370</v>
      </c>
      <c r="D20" s="208">
        <f>-PMT(NOMINAL(D16,12)/12,12,,(D15*(D16-D19))/((1+D16)^(D6)-(1+D19)^(D6)),1)</f>
        <v>1882.0285365298389</v>
      </c>
    </row>
  </sheetData>
  <mergeCells count="4">
    <mergeCell ref="B1:D1"/>
    <mergeCell ref="B3:D3"/>
    <mergeCell ref="B9:D9"/>
    <mergeCell ref="B14:D14"/>
  </mergeCells>
  <pageMargins left="0.59055118110236215" right="0.59055118110236215" top="0.78740157480314965" bottom="0.39370078740157483" header="0.39370078740157483" footer="0.19685039370078741"/>
  <pageSetup scale="93" orientation="portrait" r:id="rId1"/>
  <headerFooter>
    <oddHeader>&amp;L&amp;"-,Bold Italic"&amp;10Financial Blueprint of &amp;F and Family</oddHeader>
    <oddFooter>&amp;L&amp;"-,Bold"&amp;10Prepared by Rahul Agarwal, QPFP&amp;R&amp;"-,Bold"&amp;10Page &amp;P of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26</vt:i4>
      </vt:variant>
    </vt:vector>
  </HeadingPairs>
  <TitlesOfParts>
    <vt:vector size="64" baseType="lpstr">
      <vt:lpstr>Data</vt:lpstr>
      <vt:lpstr>Risk Profile</vt:lpstr>
      <vt:lpstr>Cover</vt:lpstr>
      <vt:lpstr>Letter</vt:lpstr>
      <vt:lpstr>Contents</vt:lpstr>
      <vt:lpstr>Executive</vt:lpstr>
      <vt:lpstr>Family</vt:lpstr>
      <vt:lpstr>Goals</vt:lpstr>
      <vt:lpstr>Funding</vt:lpstr>
      <vt:lpstr>Action</vt:lpstr>
      <vt:lpstr>Current</vt:lpstr>
      <vt:lpstr>Cashflow</vt:lpstr>
      <vt:lpstr>Networth</vt:lpstr>
      <vt:lpstr>Insurance</vt:lpstr>
      <vt:lpstr>Policies</vt:lpstr>
      <vt:lpstr>Deposits</vt:lpstr>
      <vt:lpstr>MF</vt:lpstr>
      <vt:lpstr>Equity</vt:lpstr>
      <vt:lpstr>Future</vt:lpstr>
      <vt:lpstr>Assumptions</vt:lpstr>
      <vt:lpstr>Life</vt:lpstr>
      <vt:lpstr>General</vt:lpstr>
      <vt:lpstr>Contingency</vt:lpstr>
      <vt:lpstr>Child1</vt:lpstr>
      <vt:lpstr>Child2</vt:lpstr>
      <vt:lpstr>Retirement</vt:lpstr>
      <vt:lpstr>House</vt:lpstr>
      <vt:lpstr>Car</vt:lpstr>
      <vt:lpstr>Vacation</vt:lpstr>
      <vt:lpstr>Life CF</vt:lpstr>
      <vt:lpstr>Disclaimer</vt:lpstr>
      <vt:lpstr>Sheet1</vt:lpstr>
      <vt:lpstr>Misc</vt:lpstr>
      <vt:lpstr>Products</vt:lpstr>
      <vt:lpstr>Graphs</vt:lpstr>
      <vt:lpstr>Asset-Goal</vt:lpstr>
      <vt:lpstr>Benefits</vt:lpstr>
      <vt:lpstr>Other</vt:lpstr>
      <vt:lpstr>Age</vt:lpstr>
      <vt:lpstr>Inflation</vt:lpstr>
      <vt:lpstr>PlanDate</vt:lpstr>
      <vt:lpstr>Action!Print_Area</vt:lpstr>
      <vt:lpstr>'Asset-Goal'!Print_Area</vt:lpstr>
      <vt:lpstr>Assumptions!Print_Area</vt:lpstr>
      <vt:lpstr>Car!Print_Area</vt:lpstr>
      <vt:lpstr>Child1!Print_Area</vt:lpstr>
      <vt:lpstr>Child2!Print_Area</vt:lpstr>
      <vt:lpstr>Contents!Print_Area</vt:lpstr>
      <vt:lpstr>Cover!Print_Area</vt:lpstr>
      <vt:lpstr>Data!Print_Area</vt:lpstr>
      <vt:lpstr>Family!Print_Area</vt:lpstr>
      <vt:lpstr>Future!Print_Area</vt:lpstr>
      <vt:lpstr>Graphs!Print_Area</vt:lpstr>
      <vt:lpstr>Life!Print_Area</vt:lpstr>
      <vt:lpstr>'Life CF'!Print_Area</vt:lpstr>
      <vt:lpstr>MF!Print_Area</vt:lpstr>
      <vt:lpstr>Misc!Print_Area</vt:lpstr>
      <vt:lpstr>Networth!Print_Area</vt:lpstr>
      <vt:lpstr>Products!Print_Area</vt:lpstr>
      <vt:lpstr>Retirement!Print_Area</vt:lpstr>
      <vt:lpstr>'Risk Profile'!Print_Area</vt:lpstr>
      <vt:lpstr>Vacation!Print_Area</vt:lpstr>
      <vt:lpstr>'Risk Profile'!scores</vt:lpstr>
      <vt:lpstr>Wifeage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Network FP</dc:title>
  <dc:subject>Comprehensive Financial Plan Construction</dc:subject>
  <dc:creator>Sadique Neelgund</dc:creator>
  <cp:lastModifiedBy>Nikhil tadulwadikar</cp:lastModifiedBy>
  <cp:lastPrinted>2021-05-07T19:04:41Z</cp:lastPrinted>
  <dcterms:created xsi:type="dcterms:W3CDTF">2006-09-16T00:00:00Z</dcterms:created>
  <dcterms:modified xsi:type="dcterms:W3CDTF">2025-03-12T10:09:02Z</dcterms:modified>
</cp:coreProperties>
</file>