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896c9e595f5e3bb3/Desktop/"/>
    </mc:Choice>
  </mc:AlternateContent>
  <xr:revisionPtr revIDLastSave="5" documentId="13_ncr:1_{90F444BC-BAA9-4F57-80A1-E72D65E9D671}" xr6:coauthVersionLast="47" xr6:coauthVersionMax="47" xr10:uidLastSave="{76874002-83C7-4B90-AA9D-AE952746E62E}"/>
  <bookViews>
    <workbookView xWindow="2460" yWindow="2460" windowWidth="14400" windowHeight="7270" activeTab="1" xr2:uid="{408BA6AB-5196-496B-9C80-B057CC378CDA}"/>
  </bookViews>
  <sheets>
    <sheet name="Sheet1" sheetId="1" r:id="rId1"/>
    <sheet name="dashbord" sheetId="2" r:id="rId2"/>
    <sheet name="data" sheetId="3" r:id="rId3"/>
    <sheet name="pivot tables (2)" sheetId="5" r:id="rId4"/>
    <sheet name="pivot tables" sheetId="4" r:id="rId5"/>
  </sheets>
  <definedNames>
    <definedName name="Slicer_Department">#N/A</definedName>
    <definedName name="Slicer_Gender">#N/A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6" i="4" l="1"/>
  <c r="F15" i="4"/>
  <c r="J14" i="4"/>
  <c r="W12" i="4"/>
  <c r="O12" i="4"/>
  <c r="Z14" i="4"/>
  <c r="F17" i="4"/>
  <c r="F13" i="4"/>
  <c r="F14" i="4"/>
  <c r="J15" i="4"/>
  <c r="Z15" i="5"/>
  <c r="T13" i="5"/>
  <c r="J22" i="5"/>
  <c r="Z14" i="5"/>
  <c r="T12" i="5"/>
  <c r="W16" i="5"/>
  <c r="G14" i="5"/>
  <c r="F17" i="5"/>
  <c r="G13" i="5"/>
  <c r="W16" i="4"/>
  <c r="G13" i="4"/>
  <c r="G16" i="4"/>
  <c r="T16" i="5"/>
  <c r="W14" i="5"/>
  <c r="O11" i="5"/>
  <c r="Z12" i="4"/>
  <c r="T15" i="4"/>
  <c r="C12" i="4"/>
  <c r="G14" i="4"/>
  <c r="J17" i="4"/>
  <c r="W15" i="4"/>
  <c r="T13" i="4"/>
  <c r="Z13" i="4"/>
  <c r="T16" i="4"/>
  <c r="C13" i="4"/>
  <c r="G15" i="5"/>
  <c r="J13" i="5"/>
  <c r="Z16" i="5"/>
  <c r="J14" i="5"/>
  <c r="C12" i="5"/>
  <c r="F16" i="5"/>
  <c r="W13" i="5"/>
  <c r="J16" i="5"/>
  <c r="W12" i="5"/>
  <c r="G15" i="4"/>
  <c r="T14" i="4"/>
  <c r="C11" i="4"/>
  <c r="J16" i="4"/>
  <c r="J22" i="4"/>
  <c r="F14" i="5"/>
  <c r="J17" i="5"/>
  <c r="F15" i="5"/>
  <c r="W13" i="4"/>
  <c r="O13" i="4"/>
  <c r="Z15" i="4"/>
  <c r="F16" i="4"/>
  <c r="J13" i="4"/>
  <c r="G17" i="4"/>
  <c r="O11" i="4"/>
  <c r="W14" i="4"/>
  <c r="T12" i="4"/>
  <c r="G17" i="5"/>
  <c r="T14" i="5"/>
  <c r="Z12" i="5"/>
  <c r="G16" i="5"/>
  <c r="Z13" i="5"/>
  <c r="C11" i="5"/>
  <c r="J15" i="5"/>
  <c r="O13" i="5"/>
  <c r="W15" i="5"/>
  <c r="O12" i="5"/>
  <c r="J21" i="4"/>
  <c r="J21" i="5"/>
  <c r="T15" i="5"/>
  <c r="F13" i="5"/>
  <c r="C13" i="5"/>
  <c r="F18" i="5" l="1"/>
  <c r="J23" i="5"/>
  <c r="K21" i="5"/>
  <c r="L21" i="5" s="1"/>
  <c r="J23" i="4"/>
  <c r="K21" i="4"/>
  <c r="L21" i="4" s="1"/>
  <c r="P12" i="5"/>
  <c r="Q12" i="5" s="1"/>
  <c r="P13" i="5"/>
  <c r="Q13" i="5" s="1"/>
  <c r="C14" i="5"/>
  <c r="Z17" i="5"/>
  <c r="P11" i="4"/>
  <c r="Q11" i="4" s="1"/>
  <c r="O14" i="4"/>
  <c r="J18" i="4"/>
  <c r="P13" i="4"/>
  <c r="Q13" i="4" s="1"/>
  <c r="K22" i="4"/>
  <c r="L22" i="4" s="1"/>
  <c r="C14" i="4"/>
  <c r="W17" i="5"/>
  <c r="J18" i="5"/>
  <c r="Z17" i="4"/>
  <c r="P11" i="5"/>
  <c r="Q11" i="5" s="1"/>
  <c r="O14" i="5"/>
  <c r="G18" i="4"/>
  <c r="G18" i="5"/>
  <c r="K22" i="5"/>
  <c r="L22" i="5" s="1"/>
  <c r="F18" i="4"/>
  <c r="P12" i="4"/>
  <c r="Q12" i="4" s="1"/>
  <c r="W17" i="4"/>
</calcChain>
</file>

<file path=xl/sharedStrings.xml><?xml version="1.0" encoding="utf-8"?>
<sst xmlns="http://schemas.openxmlformats.org/spreadsheetml/2006/main" count="979" uniqueCount="229">
  <si>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</si>
  <si>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</si>
  <si>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</si>
  <si>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</si>
  <si>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</si>
  <si>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</si>
  <si>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</si>
  <si>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</si>
  <si>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</si>
  <si>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</si>
  <si>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</si>
  <si>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</si>
  <si>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</si>
  <si>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</si>
  <si>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</si>
  <si>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</si>
  <si>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</si>
  <si>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</si>
  <si>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</si>
  <si>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</si>
  <si>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</si>
  <si>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Lori Nguyen</t>
  </si>
  <si>
    <t>Female</t>
  </si>
  <si>
    <t>18-25</t>
  </si>
  <si>
    <t>East</t>
  </si>
  <si>
    <t>Manager</t>
  </si>
  <si>
    <t>Finance</t>
  </si>
  <si>
    <t>Luis Reynolds</t>
  </si>
  <si>
    <t>2019-03-15</t>
  </si>
  <si>
    <t>Full-Time</t>
  </si>
  <si>
    <t>Head Office</t>
  </si>
  <si>
    <t>C</t>
  </si>
  <si>
    <t>Health</t>
  </si>
  <si>
    <t>Leadership Training</t>
  </si>
  <si>
    <t>Design</t>
  </si>
  <si>
    <t>Certified Professional</t>
  </si>
  <si>
    <t>Gary Garcia</t>
  </si>
  <si>
    <t>Male</t>
  </si>
  <si>
    <t>26-35</t>
  </si>
  <si>
    <t>Central</t>
  </si>
  <si>
    <t>Designer</t>
  </si>
  <si>
    <t>HR</t>
  </si>
  <si>
    <t>Ashley Simmons MD</t>
  </si>
  <si>
    <t>2022-12-20</t>
  </si>
  <si>
    <t>Branch Office</t>
  </si>
  <si>
    <t>B</t>
  </si>
  <si>
    <t>None</t>
  </si>
  <si>
    <t>Excel Workshop</t>
  </si>
  <si>
    <t>Jeremy Nguyen</t>
  </si>
  <si>
    <t>West</t>
  </si>
  <si>
    <t>HR Specialist</t>
  </si>
  <si>
    <t>Marketing</t>
  </si>
  <si>
    <t>Cassandra Duncan</t>
  </si>
  <si>
    <t>2022-08-10</t>
  </si>
  <si>
    <t>Remote</t>
  </si>
  <si>
    <t>D</t>
  </si>
  <si>
    <t>Management</t>
  </si>
  <si>
    <t>Advanced Training</t>
  </si>
  <si>
    <t>Kimberly Jones</t>
  </si>
  <si>
    <t>36-45</t>
  </si>
  <si>
    <t>Operations</t>
  </si>
  <si>
    <t>Janet Harris</t>
  </si>
  <si>
    <t>2024-09-03</t>
  </si>
  <si>
    <t>Contract</t>
  </si>
  <si>
    <t>A</t>
  </si>
  <si>
    <t>Health + Dental</t>
  </si>
  <si>
    <t>Python</t>
  </si>
  <si>
    <t>Anthony Gates</t>
  </si>
  <si>
    <t>56 &lt;</t>
  </si>
  <si>
    <t>Mr. Frank Clay</t>
  </si>
  <si>
    <t>2019-03-14</t>
  </si>
  <si>
    <t>Courtney Foster</t>
  </si>
  <si>
    <t>Developer</t>
  </si>
  <si>
    <t>Dorothy Price</t>
  </si>
  <si>
    <t>2017-01-23</t>
  </si>
  <si>
    <t>Communication</t>
  </si>
  <si>
    <t>Catherine Hall</t>
  </si>
  <si>
    <t>Michele Sexton</t>
  </si>
  <si>
    <t>2024-08-17</t>
  </si>
  <si>
    <t>Deanna Ball</t>
  </si>
  <si>
    <t>South</t>
  </si>
  <si>
    <t>IT</t>
  </si>
  <si>
    <t>Richard Schmidt</t>
  </si>
  <si>
    <t>2014-12-09</t>
  </si>
  <si>
    <t>Candace Nelson</t>
  </si>
  <si>
    <t>Teresa Pearson</t>
  </si>
  <si>
    <t>2021-06-28</t>
  </si>
  <si>
    <t>Mandy Davis</t>
  </si>
  <si>
    <t>Laura Hart</t>
  </si>
  <si>
    <t>2018-05-20</t>
  </si>
  <si>
    <t>Matthew Powell</t>
  </si>
  <si>
    <t>Andrea May</t>
  </si>
  <si>
    <t>2017-02-13</t>
  </si>
  <si>
    <t>Bruce Nelson</t>
  </si>
  <si>
    <t>Casey Martin</t>
  </si>
  <si>
    <t>2024-05-05</t>
  </si>
  <si>
    <t>Excel</t>
  </si>
  <si>
    <t>Dawn Cole</t>
  </si>
  <si>
    <t>46-55</t>
  </si>
  <si>
    <t>Amber Allen</t>
  </si>
  <si>
    <t>2022-04-19</t>
  </si>
  <si>
    <t>Tanner Morse</t>
  </si>
  <si>
    <t>North</t>
  </si>
  <si>
    <t>Adam Johnson</t>
  </si>
  <si>
    <t>2015-11-16</t>
  </si>
  <si>
    <t>Jose Griffin</t>
  </si>
  <si>
    <t>Nicole Dominguez</t>
  </si>
  <si>
    <t>2023-09-09</t>
  </si>
  <si>
    <t>Daniel Hawkins</t>
  </si>
  <si>
    <t>Andrew Best</t>
  </si>
  <si>
    <t>2017-12-12</t>
  </si>
  <si>
    <t>Part-Time</t>
  </si>
  <si>
    <t>Elaine Mcclain</t>
  </si>
  <si>
    <t>Gabrielle Rodriguez</t>
  </si>
  <si>
    <t>2017-03-10</t>
  </si>
  <si>
    <t>Allison Harvey</t>
  </si>
  <si>
    <t>2019-03-04</t>
  </si>
  <si>
    <t>Thomas Kramer</t>
  </si>
  <si>
    <t>Tristan Mejia</t>
  </si>
  <si>
    <t>2022-11-20</t>
  </si>
  <si>
    <t>Kevin Whitaker</t>
  </si>
  <si>
    <t>Analyst</t>
  </si>
  <si>
    <t>Mary Welch</t>
  </si>
  <si>
    <t>2021-03-02</t>
  </si>
  <si>
    <t>Dustin Carter</t>
  </si>
  <si>
    <t>Douglas Miles</t>
  </si>
  <si>
    <t>2021-08-01</t>
  </si>
  <si>
    <t>Nicole Williamson</t>
  </si>
  <si>
    <t>Jessica Fleming</t>
  </si>
  <si>
    <t>2015-08-14</t>
  </si>
  <si>
    <t>Matthew Knight</t>
  </si>
  <si>
    <t>Christine Lee</t>
  </si>
  <si>
    <t>2015-10-21</t>
  </si>
  <si>
    <t>Donna Jones</t>
  </si>
  <si>
    <t>Mario Smith DVM</t>
  </si>
  <si>
    <t>2015-03-14</t>
  </si>
  <si>
    <t>Carolyn Bullock</t>
  </si>
  <si>
    <t>Joseph Francis</t>
  </si>
  <si>
    <t>2024-05-22</t>
  </si>
  <si>
    <t>Wendy Gomez</t>
  </si>
  <si>
    <t>Sarah Young</t>
  </si>
  <si>
    <t>2017-03-19</t>
  </si>
  <si>
    <t>Michael Thomas</t>
  </si>
  <si>
    <t>Aaron Hart</t>
  </si>
  <si>
    <t>2021-09-15</t>
  </si>
  <si>
    <t>Kevin Bell</t>
  </si>
  <si>
    <t>Brian Boyd</t>
  </si>
  <si>
    <t>2022-05-09</t>
  </si>
  <si>
    <t>Richard Landry</t>
  </si>
  <si>
    <t>Steven Krueger</t>
  </si>
  <si>
    <t>2017-06-22</t>
  </si>
  <si>
    <t>George Hurley</t>
  </si>
  <si>
    <t>Debra Williams</t>
  </si>
  <si>
    <t>2020-11-28</t>
  </si>
  <si>
    <t>Mark Lopez</t>
  </si>
  <si>
    <t>Karen Mitchell</t>
  </si>
  <si>
    <t>2015-08-30</t>
  </si>
  <si>
    <t>Robert Williams</t>
  </si>
  <si>
    <t>Joseph Sanders</t>
  </si>
  <si>
    <t>2018-10-27</t>
  </si>
  <si>
    <t>Mary Schmidt</t>
  </si>
  <si>
    <t>Shelly George</t>
  </si>
  <si>
    <t>2018-08-26</t>
  </si>
  <si>
    <t>Mary Martinez</t>
  </si>
  <si>
    <t>Nicole Houston</t>
  </si>
  <si>
    <t>2023-07-24</t>
  </si>
  <si>
    <t>Paul Hall</t>
  </si>
  <si>
    <t>Kristin Shaffer</t>
  </si>
  <si>
    <t>2018-07-09</t>
  </si>
  <si>
    <t>Samantha Foster</t>
  </si>
  <si>
    <t>Joel Aguilar</t>
  </si>
  <si>
    <t>2016-12-21</t>
  </si>
  <si>
    <t>Timothy Aguilar</t>
  </si>
  <si>
    <t>Michael Wade</t>
  </si>
  <si>
    <t>2019-06-27</t>
  </si>
  <si>
    <t>Charles Andrews</t>
  </si>
  <si>
    <t>Jessica Walsh</t>
  </si>
  <si>
    <t>2021-08-27</t>
  </si>
  <si>
    <t>Veronica Nelson</t>
  </si>
  <si>
    <t>Kelly Mack</t>
  </si>
  <si>
    <t>2017-05-28</t>
  </si>
  <si>
    <t>Chris Sanchez</t>
  </si>
  <si>
    <t>John Conley</t>
  </si>
  <si>
    <t>2022-01-30</t>
  </si>
  <si>
    <t>Cassie Galvan</t>
  </si>
  <si>
    <t>Aaron Baker</t>
  </si>
  <si>
    <t>2017-04-20</t>
  </si>
  <si>
    <t>Jessica Jones</t>
  </si>
  <si>
    <t>Christopher Bass</t>
  </si>
  <si>
    <t>2019-07-22</t>
  </si>
  <si>
    <t>Emily Walker</t>
  </si>
  <si>
    <t>Sean Tucker PhD</t>
  </si>
  <si>
    <t>2018-11-29</t>
  </si>
  <si>
    <t>Vickie Lewis</t>
  </si>
  <si>
    <t>Jacob Scott</t>
  </si>
  <si>
    <t>2022-11-14</t>
  </si>
  <si>
    <t>Alexis Clark</t>
  </si>
  <si>
    <t>Joel Park</t>
  </si>
  <si>
    <t>2016-02-23</t>
  </si>
  <si>
    <t>Robert Davis</t>
  </si>
  <si>
    <t>Russell Marshall</t>
  </si>
  <si>
    <t>2018-05-18</t>
  </si>
  <si>
    <t>Daniel Brown MD</t>
  </si>
  <si>
    <t>James Holden</t>
  </si>
  <si>
    <t>2024-03-09</t>
  </si>
  <si>
    <t>Anna Payne</t>
  </si>
  <si>
    <t>Thomas Murphy</t>
  </si>
  <si>
    <t>2024-03-27</t>
  </si>
  <si>
    <t>Rhonda Pena</t>
  </si>
  <si>
    <t>Mark Abbott</t>
  </si>
  <si>
    <t>2019-12-23</t>
  </si>
  <si>
    <t>Nicole Gonzalez</t>
  </si>
  <si>
    <t>Robin Lynch</t>
  </si>
  <si>
    <t>2016-08-25</t>
  </si>
  <si>
    <t>Row Labels</t>
  </si>
  <si>
    <t>Grand Total</t>
  </si>
  <si>
    <t>Count of Full Name</t>
  </si>
  <si>
    <t>number of employes to employe status</t>
  </si>
  <si>
    <t>Total</t>
  </si>
  <si>
    <t>Sum of Salary</t>
  </si>
  <si>
    <t>Saleries to department</t>
  </si>
  <si>
    <t>Column Labels</t>
  </si>
  <si>
    <t>age range to gender</t>
  </si>
  <si>
    <t>wok place</t>
  </si>
  <si>
    <t>skill</t>
  </si>
  <si>
    <t>total</t>
  </si>
  <si>
    <t>Sum of Leave Taken</t>
  </si>
  <si>
    <t>regions</t>
  </si>
  <si>
    <t>Average of Performance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</si>
</sst>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 #,##0_ ;_ * \-#,##0_ ;_ * &quot;-&quot;??_ ;_ @_ "/>
    <numFmt numFmtId="165" formatCode="0.0"/>
  </numFmts>
  <fonts count="7">
    <font>
      <sz val="11"/>
      <color theme="1"/>
      <name val="Aptos Narrow"/>
      <family val="2"/>
      <scheme val="minor"/>
    </font>
    <font>
      <b/>
      <sz val="11"/>
      <color theme="0" tint="-4.9989318521683403E-2"/>
      <name val="Kulim Park"/>
    </font>
    <font>
      <sz val="11"/>
      <color theme="1"/>
      <name val="Kulim Park"/>
    </font>
    <font>
      <sz val="11"/>
      <color theme="0" tint="-4.9989318521683403E-2"/>
      <name val="Kulim Park"/>
    </font>
    <font>
      <sz val="11"/>
      <color theme="1"/>
      <name val="Aptos Narrow"/>
      <family val="2"/>
      <scheme val="minor"/>
    </font>
    <font>
      <sz val="11"/>
      <color theme="0"/>
      <name val="Aptos Narrow"/>
      <family val="2"/>
      <scheme val="minor"/>
    </font>
    <font>
      <b/>
      <sz val="11"/>
      <color theme="1"/>
      <name val="Kulim Park"/>
    </font>
  </fonts>
  <fills count="4">
    <fill>
      <patternFill patternType="none"/>
    </fill>
    <fill>
      <patternFill patternType="gray125"/>
    </fill>
    <fill>
      <patternFill patternType="solid">
        <fgColor rgb="FF282828"/>
        <bgColor indexed="64"/>
      </patternFill>
    </fill>
    <fill>
      <patternFill patternType="solid">
        <fgColor rgb="FFFFC000"/>
        <bgColor indexed="64"/>
      </patternFill>
    </fill>
  </fills>
  <borders count="2">
    <border>
      <left/>
      <right/>
      <top/>
      <bottom/>
      <diagonal/>
    </border>
    <border>
      <left/>
      <right/>
      <top style="thin">
        <color theme="1" tint="0.499984740745262"/>
      </top>
      <bottom style="thin">
        <color theme="1" tint="0.499984740745262"/>
      </bottom>
      <diagonal/>
    </border>
  </borders>
  <cellStyleXfs count="2">
    <xf numFmtId="0" fontId="0" fillId="0" borderId="0"/>
    <xf numFmtId="43" fontId="4" fillId="0" borderId="0" applyFont="0" applyFill="0" applyBorder="0" applyAlignment="0" applyProtection="0"/>
  </cellStyleXfs>
  <cellXfs count="21">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3" fillId="2" borderId="1" xfId="0" applyFont="1" applyFill="1" applyBorder="1" applyAlignment="1">
      <alignment horizontal="center" vertical="center"/>
    </xf>
    <xf numFmtId="0" fontId="2" fillId="0" borderId="0" xfId="0" applyFont="1"/>
    <xf numFmtId="0" fontId="2" fillId="2" borderId="0" xfId="0" applyFont="1" applyFill="1"/>
    <xf numFmtId="0" fontId="0" fillId="2" borderId="0" xfId="0" applyFill="1"/>
    <xf numFmtId="0" fontId="0" fillId="0" borderId="0" xfId="0" pivotButton="1"/>
    <xf numFmtId="0" fontId="0" fillId="0" borderId="0" xfId="0" applyAlignment="1">
      <alignment horizontal="left"/>
    </xf>
    <xf numFmtId="0" fontId="5" fillId="2" borderId="0" xfId="0" applyFont="1" applyFill="1"/>
    <xf numFmtId="164" fontId="0" fillId="0" borderId="0" xfId="0" applyNumberFormat="1"/>
    <xf numFmtId="164" fontId="0" fillId="0" borderId="0" xfId="1" applyNumberFormat="1" applyFont="1"/>
    <xf numFmtId="0" fontId="2" fillId="0" borderId="0" xfId="0" pivotButton="1" applyFont="1"/>
    <xf numFmtId="0" fontId="2" fillId="0" borderId="0" xfId="0" applyFont="1" applyAlignment="1">
      <alignment horizontal="left"/>
    </xf>
    <xf numFmtId="9" fontId="6" fillId="0" borderId="0" xfId="0" applyNumberFormat="1" applyFont="1"/>
    <xf numFmtId="9" fontId="2" fillId="0" borderId="0" xfId="0" applyNumberFormat="1" applyFont="1"/>
    <xf numFmtId="165" fontId="0" fillId="0" borderId="0" xfId="0" applyNumberFormat="1"/>
    <xf numFmtId="0" fontId="0" fillId="3" borderId="0" xfId="0" applyFill="1" applyAlignment="1">
      <alignment horizontal="center"/>
    </xf>
    <xf numFmtId="0" fontId="2" fillId="3" borderId="0" xfId="0" applyFont="1" applyFill="1" applyAlignment="1">
      <alignment horizontal="center"/>
    </xf>
    <xf numFmtId="0" fontId="0" fillId="0" borderId="0" xfId="0" applyNumberFormat="1"/>
    <xf numFmtId="0" fontId="2" fillId="0" borderId="0" xfId="0" applyNumberFormat="1" applyFont="1"/>
  </cellXfs>
  <cellStyles count="2">
    <cellStyle name="Comma" xfId="1" builtinId="3"/>
    <cellStyle name="Normal" xfId="0" builtinId="0"/>
  </cellStyles>
  <dxfs count="206">
    <dxf>
      <numFmt numFmtId="164" formatCode="_ * #,##0_ ;_ * \-#,##0_ ;_ * &quot;-&quot;??_ ;_ @_ "/>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5" formatCode="0.0"/>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5" formatCode="0.0"/>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 #,##0_ ;_ * \-#,##0_ ;_ * &quot;-&quot;??_ ;_ @_ "/>
    </dxf>
    <dxf>
      <numFmt numFmtId="164" formatCode="_ * #,##0_ ;_ * \-#,##0_ ;_ * &quot;-&quot;??_ ;_ @_ "/>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5" formatCode="0.0"/>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5" formatCode="0.0"/>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 #,##0_ ;_ * \-#,##0_ ;_ * &quot;-&quot;??_ ;_ @_ "/>
    </dxf>
    <dxf>
      <numFmt numFmtId="164" formatCode="_ * #,##0_ ;_ * \-#,##0_ ;_ * &quot;-&quot;??_ ;_ @_ "/>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5" formatCode="0.0"/>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5" formatCode="0.0"/>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 #,##0_ ;_ * \-#,##0_ ;_ * &quot;-&quot;??_ ;_ @_ "/>
    </dxf>
    <dxf>
      <numFmt numFmtId="164" formatCode="_ * #,##0_ ;_ * \-#,##0_ ;_ * &quot;-&quot;??_ ;_ @_ "/>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5" formatCode="0.0"/>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5" formatCode="0.0"/>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 #,##0_ ;_ * \-#,##0_ ;_ * &quot;-&quot;??_ ;_ @_ "/>
    </dxf>
    <dxf>
      <numFmt numFmtId="165" formatCode="0.0"/>
    </dxf>
    <dxf>
      <numFmt numFmtId="164" formatCode="_ * #,##0_ ;_ * \-#,##0_ ;_ * &quot;-&quot;??_ ;_ @_ "/>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5" formatCode="0.0"/>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 #,##0_ ;_ * \-#,##0_ ;_ * &quot;-&quot;??_ ;_ @_ "/>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numFmt numFmtId="0" formatCode="General"/>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b/>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sz val="10"/>
      </font>
      <fill>
        <patternFill>
          <fgColor rgb="FF1F1F1F"/>
          <bgColor rgb="FF1F1F1F"/>
        </patternFill>
      </fill>
    </dxf>
    <dxf>
      <fill>
        <patternFill>
          <fgColor rgb="FF1F1F1F"/>
          <bgColor rgb="FF1F1F1F"/>
        </patternFill>
      </fill>
    </dxf>
    <dxf>
      <font>
        <name val="kulim park"/>
      </font>
      <fill>
        <patternFill>
          <fgColor rgb="FF1F1F1F"/>
        </patternFill>
      </fill>
    </dxf>
  </dxfs>
  <tableStyles count="4" defaultTableStyle="TableStyleMedium2" defaultPivotStyle="PivotStyleLight16">
    <tableStyle name="Slicer Style 1" pivot="0" table="0" count="1" xr9:uid="{69B6A0EB-AF96-49EB-B2E5-CE28F17290E7}">
      <tableStyleElement type="wholeTable" dxfId="205"/>
    </tableStyle>
    <tableStyle name="Slicer Style 2" pivot="0" table="0" count="1" xr9:uid="{BC35E493-5E09-4218-911C-552A85060607}">
      <tableStyleElement type="wholeTable" dxfId="204"/>
    </tableStyle>
    <tableStyle name="Slicer Style 3" pivot="0" table="0" count="2" xr9:uid="{330A28DE-6DAF-4A04-93F2-350D3D8F99EC}"/>
    <tableStyle name="Slicer Style1" pivot="0" table="0" count="5" xr9:uid="{D91A1A04-1282-43B3-85D1-6598AF13D1C6}">
      <tableStyleElement type="wholeTable" dxfId="203"/>
    </tableStyle>
  </tableStyles>
  <colors>
    <mruColors>
      <color rgb="FFE5B244"/>
      <color rgb="FF282828"/>
      <color rgb="FF1F1F1F"/>
      <color rgb="FF856A1D"/>
      <color rgb="FF959200"/>
    </mruColors>
  </colors>
  <extLst>
    <ext xmlns:x14="http://schemas.microsoft.com/office/spreadsheetml/2009/9/main" uri="{46F421CA-312F-682f-3DD2-61675219B42D}">
      <x14:dxfs count="6">
        <dxf>
          <font>
            <sz val="11"/>
            <color rgb="FF1F1F1F"/>
          </font>
          <fill>
            <patternFill>
              <fgColor rgb="FFE5B244"/>
              <bgColor rgb="FFE5B244"/>
            </patternFill>
          </fill>
        </dxf>
        <dxf>
          <font>
            <color rgb="FFE5B244"/>
          </font>
          <fill>
            <patternFill>
              <bgColor rgb="FF282828"/>
            </patternFill>
          </fill>
        </dxf>
        <dxf>
          <font>
            <b val="0"/>
            <i val="0"/>
            <sz val="10"/>
            <color rgb="FF1F1F1F"/>
          </font>
          <fill>
            <patternFill>
              <fgColor rgb="FFE5B244"/>
              <bgColor rgb="FFE5B244"/>
            </patternFill>
          </fill>
        </dxf>
        <dxf>
          <font>
            <color rgb="FFE5B244"/>
          </font>
        </dxf>
        <dxf>
          <font>
            <sz val="11"/>
            <color rgb="FF1F1F1F"/>
          </font>
          <fill>
            <patternFill>
              <fgColor rgb="FFE5B244"/>
              <bgColor rgb="FFE5B244"/>
            </patternFill>
          </fill>
        </dxf>
        <dxf>
          <font>
            <b val="0"/>
            <i val="0"/>
            <sz val="10"/>
            <color rgb="FF1F1F1F"/>
            <name val="kulim park"/>
          </font>
          <fill>
            <patternFill>
              <fgColor rgb="FFE5B244"/>
              <bgColor rgb="FFE5B244"/>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5"/>
            <x14:slicerStyleElement type="hoveredSelectedItemWithData" dxfId="4"/>
          </x14:slicerStyleElements>
        </x14:slicerStyle>
        <x14:slicerStyle name="Slicer Style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282828"/>
            </a:solidFill>
            <a:ln>
              <a:solidFill>
                <a:srgbClr val="1F1F1F"/>
              </a:solidFill>
            </a:ln>
          </c:spPr>
          <c:dPt>
            <c:idx val="0"/>
            <c:bubble3D val="0"/>
            <c:spPr>
              <a:solidFill>
                <a:srgbClr val="E5B244"/>
              </a:solidFill>
              <a:ln w="19050">
                <a:solidFill>
                  <a:srgbClr val="1F1F1F"/>
                </a:solidFill>
              </a:ln>
              <a:effectLst/>
            </c:spPr>
            <c:extLst>
              <c:ext xmlns:c16="http://schemas.microsoft.com/office/drawing/2014/chart" uri="{C3380CC4-5D6E-409C-BE32-E72D297353CC}">
                <c16:uniqueId val="{00000001-A894-4139-8A4A-93B9C5472F22}"/>
              </c:ext>
            </c:extLst>
          </c:dPt>
          <c:dPt>
            <c:idx val="1"/>
            <c:bubble3D val="0"/>
            <c:spPr>
              <a:solidFill>
                <a:schemeClr val="tx1">
                  <a:lumMod val="75000"/>
                  <a:lumOff val="25000"/>
                </a:schemeClr>
              </a:solidFill>
              <a:ln w="19050">
                <a:solidFill>
                  <a:srgbClr val="1F1F1F"/>
                </a:solidFill>
              </a:ln>
              <a:effectLst/>
            </c:spPr>
            <c:extLst>
              <c:ext xmlns:c16="http://schemas.microsoft.com/office/drawing/2014/chart" uri="{C3380CC4-5D6E-409C-BE32-E72D297353CC}">
                <c16:uniqueId val="{00000003-A894-4139-8A4A-93B9C5472F22}"/>
              </c:ext>
            </c:extLst>
          </c:dPt>
          <c:dPt>
            <c:idx val="2"/>
            <c:bubble3D val="0"/>
            <c:spPr>
              <a:solidFill>
                <a:schemeClr val="bg2">
                  <a:lumMod val="90000"/>
                </a:schemeClr>
              </a:solidFill>
              <a:ln w="19050">
                <a:solidFill>
                  <a:srgbClr val="1F1F1F"/>
                </a:solidFill>
              </a:ln>
              <a:effectLst/>
            </c:spPr>
            <c:extLst>
              <c:ext xmlns:c16="http://schemas.microsoft.com/office/drawing/2014/chart" uri="{C3380CC4-5D6E-409C-BE32-E72D297353CC}">
                <c16:uniqueId val="{00000005-A894-4139-8A4A-93B9C5472F22}"/>
              </c:ext>
            </c:extLst>
          </c:dPt>
          <c:cat>
            <c:strRef>
              <c:f>'pivot tables'!$B$11:$B$13</c:f>
              <c:strCache>
                <c:ptCount val="3"/>
                <c:pt idx="0">
                  <c:v>Contract</c:v>
                </c:pt>
                <c:pt idx="1">
                  <c:v>Full-Time</c:v>
                </c:pt>
                <c:pt idx="2">
                  <c:v>Part-Time</c:v>
                </c:pt>
              </c:strCache>
            </c:strRef>
          </c:cat>
          <c:val>
            <c:numRef>
              <c:f>'pivot tables'!$C$11:$C$13</c:f>
              <c:numCache>
                <c:formatCode>General</c:formatCode>
                <c:ptCount val="3"/>
                <c:pt idx="0">
                  <c:v>17</c:v>
                </c:pt>
                <c:pt idx="1">
                  <c:v>20</c:v>
                </c:pt>
                <c:pt idx="2">
                  <c:v>13</c:v>
                </c:pt>
              </c:numCache>
            </c:numRef>
          </c:val>
          <c:extLst>
            <c:ext xmlns:c16="http://schemas.microsoft.com/office/drawing/2014/chart" uri="{C3380CC4-5D6E-409C-BE32-E72D297353CC}">
              <c16:uniqueId val="{00000006-A894-4139-8A4A-93B9C5472F2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tables!Age range </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5B2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5B24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23841131428814E-2"/>
          <c:y val="7.5709678356626078E-2"/>
          <c:w val="0.83889053656091395"/>
          <c:h val="0.78474279043195305"/>
        </c:manualLayout>
      </c:layout>
      <c:barChart>
        <c:barDir val="col"/>
        <c:grouping val="clustered"/>
        <c:varyColors val="0"/>
        <c:ser>
          <c:idx val="0"/>
          <c:order val="0"/>
          <c:tx>
            <c:strRef>
              <c:f>'pivot tables'!$J$4:$J$5</c:f>
              <c:strCache>
                <c:ptCount val="1"/>
                <c:pt idx="0">
                  <c:v>Female</c:v>
                </c:pt>
              </c:strCache>
            </c:strRef>
          </c:tx>
          <c:spPr>
            <a:solidFill>
              <a:srgbClr val="E5B24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5B24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tables'!$I$6:$I$11</c:f>
              <c:strCache>
                <c:ptCount val="5"/>
                <c:pt idx="0">
                  <c:v>18-25</c:v>
                </c:pt>
                <c:pt idx="1">
                  <c:v>26-35</c:v>
                </c:pt>
                <c:pt idx="2">
                  <c:v>36-45</c:v>
                </c:pt>
                <c:pt idx="3">
                  <c:v>46-55</c:v>
                </c:pt>
                <c:pt idx="4">
                  <c:v>56 &lt;</c:v>
                </c:pt>
              </c:strCache>
            </c:strRef>
          </c:cat>
          <c:val>
            <c:numRef>
              <c:f>'pivot tables'!$J$6:$J$11</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A543-4FE9-AB38-BFA5E5EBD43F}"/>
            </c:ext>
          </c:extLst>
        </c:ser>
        <c:ser>
          <c:idx val="1"/>
          <c:order val="1"/>
          <c:tx>
            <c:strRef>
              <c:f>'pivot tables'!$K$4:$K$5</c:f>
              <c:strCache>
                <c:ptCount val="1"/>
                <c:pt idx="0">
                  <c:v>Male</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tables'!$I$6:$I$11</c:f>
              <c:strCache>
                <c:ptCount val="5"/>
                <c:pt idx="0">
                  <c:v>18-25</c:v>
                </c:pt>
                <c:pt idx="1">
                  <c:v>26-35</c:v>
                </c:pt>
                <c:pt idx="2">
                  <c:v>36-45</c:v>
                </c:pt>
                <c:pt idx="3">
                  <c:v>46-55</c:v>
                </c:pt>
                <c:pt idx="4">
                  <c:v>56 &lt;</c:v>
                </c:pt>
              </c:strCache>
            </c:strRef>
          </c:cat>
          <c:val>
            <c:numRef>
              <c:f>'pivot tables'!$K$6:$K$11</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1-A543-4FE9-AB38-BFA5E5EBD43F}"/>
            </c:ext>
          </c:extLst>
        </c:ser>
        <c:dLbls>
          <c:dLblPos val="outEnd"/>
          <c:showLegendKey val="0"/>
          <c:showVal val="1"/>
          <c:showCatName val="0"/>
          <c:showSerName val="0"/>
          <c:showPercent val="0"/>
          <c:showBubbleSize val="0"/>
        </c:dLbls>
        <c:gapWidth val="219"/>
        <c:overlap val="-27"/>
        <c:axId val="1861982112"/>
        <c:axId val="1858316880"/>
      </c:barChart>
      <c:catAx>
        <c:axId val="186198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58316880"/>
        <c:crosses val="autoZero"/>
        <c:auto val="1"/>
        <c:lblAlgn val="ctr"/>
        <c:lblOffset val="100"/>
        <c:noMultiLvlLbl val="0"/>
      </c:catAx>
      <c:valAx>
        <c:axId val="1858316880"/>
        <c:scaling>
          <c:orientation val="minMax"/>
        </c:scaling>
        <c:delete val="1"/>
        <c:axPos val="l"/>
        <c:majorGridlines>
          <c:spPr>
            <a:ln w="9525" cap="flat" cmpd="sng" algn="ctr">
              <a:solidFill>
                <a:schemeClr val="tx1">
                  <a:lumMod val="15000"/>
                  <a:lumOff val="85000"/>
                  <a:alpha val="60000"/>
                </a:schemeClr>
              </a:solidFill>
              <a:prstDash val="dashDot"/>
              <a:round/>
            </a:ln>
            <a:effectLst/>
          </c:spPr>
        </c:majorGridlines>
        <c:numFmt formatCode="General" sourceLinked="1"/>
        <c:majorTickMark val="none"/>
        <c:minorTickMark val="none"/>
        <c:tickLblPos val="nextTo"/>
        <c:crossAx val="1861982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E5B244"/>
            </a:solidFill>
            <a:ln>
              <a:noFill/>
            </a:ln>
            <a:effectLst/>
          </c:spPr>
          <c:invertIfNegative val="0"/>
          <c:val>
            <c:numRef>
              <c:f>'pivot tables'!$P$11</c:f>
              <c:numCache>
                <c:formatCode>0%</c:formatCode>
                <c:ptCount val="1"/>
                <c:pt idx="0">
                  <c:v>0.46</c:v>
                </c:pt>
              </c:numCache>
            </c:numRef>
          </c:val>
          <c:extLst>
            <c:ext xmlns:c16="http://schemas.microsoft.com/office/drawing/2014/chart" uri="{C3380CC4-5D6E-409C-BE32-E72D297353CC}">
              <c16:uniqueId val="{00000000-5CBD-4D5F-A674-F43638B5546B}"/>
            </c:ext>
          </c:extLst>
        </c:ser>
        <c:ser>
          <c:idx val="1"/>
          <c:order val="1"/>
          <c:spPr>
            <a:solidFill>
              <a:srgbClr val="1F1F1F"/>
            </a:solidFill>
            <a:ln>
              <a:noFill/>
            </a:ln>
            <a:effectLst/>
          </c:spPr>
          <c:invertIfNegative val="0"/>
          <c:val>
            <c:numRef>
              <c:f>'pivot tables'!$Q$11</c:f>
              <c:numCache>
                <c:formatCode>0%</c:formatCode>
                <c:ptCount val="1"/>
                <c:pt idx="0">
                  <c:v>0.54</c:v>
                </c:pt>
              </c:numCache>
            </c:numRef>
          </c:val>
          <c:extLst>
            <c:ext xmlns:c16="http://schemas.microsoft.com/office/drawing/2014/chart" uri="{C3380CC4-5D6E-409C-BE32-E72D297353CC}">
              <c16:uniqueId val="{00000001-5CBD-4D5F-A674-F43638B5546B}"/>
            </c:ext>
          </c:extLst>
        </c:ser>
        <c:dLbls>
          <c:showLegendKey val="0"/>
          <c:showVal val="0"/>
          <c:showCatName val="0"/>
          <c:showSerName val="0"/>
          <c:showPercent val="0"/>
          <c:showBubbleSize val="0"/>
        </c:dLbls>
        <c:gapWidth val="150"/>
        <c:overlap val="100"/>
        <c:axId val="1853706784"/>
        <c:axId val="1853707744"/>
      </c:barChart>
      <c:catAx>
        <c:axId val="1853706784"/>
        <c:scaling>
          <c:orientation val="minMax"/>
        </c:scaling>
        <c:delete val="1"/>
        <c:axPos val="l"/>
        <c:majorTickMark val="none"/>
        <c:minorTickMark val="none"/>
        <c:tickLblPos val="nextTo"/>
        <c:crossAx val="1853707744"/>
        <c:crosses val="autoZero"/>
        <c:auto val="1"/>
        <c:lblAlgn val="ctr"/>
        <c:lblOffset val="100"/>
        <c:noMultiLvlLbl val="0"/>
      </c:catAx>
      <c:valAx>
        <c:axId val="1853707744"/>
        <c:scaling>
          <c:orientation val="minMax"/>
        </c:scaling>
        <c:delete val="1"/>
        <c:axPos val="b"/>
        <c:numFmt formatCode="0%" sourceLinked="1"/>
        <c:majorTickMark val="none"/>
        <c:minorTickMark val="none"/>
        <c:tickLblPos val="nextTo"/>
        <c:crossAx val="1853706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E5B244"/>
            </a:solidFill>
            <a:ln>
              <a:noFill/>
            </a:ln>
            <a:effectLst/>
          </c:spPr>
          <c:invertIfNegative val="0"/>
          <c:val>
            <c:numRef>
              <c:f>'pivot tables'!$P$12</c:f>
              <c:numCache>
                <c:formatCode>0%</c:formatCode>
                <c:ptCount val="1"/>
                <c:pt idx="0">
                  <c:v>0.16</c:v>
                </c:pt>
              </c:numCache>
            </c:numRef>
          </c:val>
          <c:extLst>
            <c:ext xmlns:c16="http://schemas.microsoft.com/office/drawing/2014/chart" uri="{C3380CC4-5D6E-409C-BE32-E72D297353CC}">
              <c16:uniqueId val="{00000000-6EB7-48D6-B831-718ABE1AFFB6}"/>
            </c:ext>
          </c:extLst>
        </c:ser>
        <c:ser>
          <c:idx val="1"/>
          <c:order val="1"/>
          <c:spPr>
            <a:solidFill>
              <a:srgbClr val="282828"/>
            </a:solidFill>
            <a:ln>
              <a:noFill/>
            </a:ln>
            <a:effectLst/>
          </c:spPr>
          <c:invertIfNegative val="0"/>
          <c:dPt>
            <c:idx val="0"/>
            <c:invertIfNegative val="0"/>
            <c:bubble3D val="0"/>
            <c:spPr>
              <a:solidFill>
                <a:srgbClr val="1F1F1F"/>
              </a:solidFill>
              <a:ln>
                <a:noFill/>
              </a:ln>
              <a:effectLst/>
            </c:spPr>
            <c:extLst>
              <c:ext xmlns:c16="http://schemas.microsoft.com/office/drawing/2014/chart" uri="{C3380CC4-5D6E-409C-BE32-E72D297353CC}">
                <c16:uniqueId val="{00000000-4BE2-40E8-8AE9-2BF85778670E}"/>
              </c:ext>
            </c:extLst>
          </c:dPt>
          <c:val>
            <c:numRef>
              <c:f>'pivot tables'!$Q$12</c:f>
              <c:numCache>
                <c:formatCode>0%</c:formatCode>
                <c:ptCount val="1"/>
                <c:pt idx="0">
                  <c:v>0.84</c:v>
                </c:pt>
              </c:numCache>
            </c:numRef>
          </c:val>
          <c:extLst>
            <c:ext xmlns:c16="http://schemas.microsoft.com/office/drawing/2014/chart" uri="{C3380CC4-5D6E-409C-BE32-E72D297353CC}">
              <c16:uniqueId val="{00000001-6EB7-48D6-B831-718ABE1AFFB6}"/>
            </c:ext>
          </c:extLst>
        </c:ser>
        <c:dLbls>
          <c:showLegendKey val="0"/>
          <c:showVal val="0"/>
          <c:showCatName val="0"/>
          <c:showSerName val="0"/>
          <c:showPercent val="0"/>
          <c:showBubbleSize val="0"/>
        </c:dLbls>
        <c:gapWidth val="150"/>
        <c:overlap val="100"/>
        <c:axId val="1669958336"/>
        <c:axId val="1571796992"/>
      </c:barChart>
      <c:catAx>
        <c:axId val="1669958336"/>
        <c:scaling>
          <c:orientation val="minMax"/>
        </c:scaling>
        <c:delete val="1"/>
        <c:axPos val="l"/>
        <c:majorTickMark val="none"/>
        <c:minorTickMark val="none"/>
        <c:tickLblPos val="nextTo"/>
        <c:crossAx val="1571796992"/>
        <c:crosses val="autoZero"/>
        <c:auto val="1"/>
        <c:lblAlgn val="ctr"/>
        <c:lblOffset val="100"/>
        <c:noMultiLvlLbl val="0"/>
      </c:catAx>
      <c:valAx>
        <c:axId val="1571796992"/>
        <c:scaling>
          <c:orientation val="minMax"/>
        </c:scaling>
        <c:delete val="1"/>
        <c:axPos val="b"/>
        <c:numFmt formatCode="0%" sourceLinked="1"/>
        <c:majorTickMark val="none"/>
        <c:minorTickMark val="none"/>
        <c:tickLblPos val="nextTo"/>
        <c:crossAx val="1669958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E5B244"/>
            </a:solidFill>
            <a:ln>
              <a:noFill/>
            </a:ln>
            <a:effectLst/>
          </c:spPr>
          <c:invertIfNegative val="0"/>
          <c:val>
            <c:numRef>
              <c:f>'pivot tables'!$P$13</c:f>
              <c:numCache>
                <c:formatCode>0%</c:formatCode>
                <c:ptCount val="1"/>
                <c:pt idx="0">
                  <c:v>0.38</c:v>
                </c:pt>
              </c:numCache>
            </c:numRef>
          </c:val>
          <c:extLst>
            <c:ext xmlns:c16="http://schemas.microsoft.com/office/drawing/2014/chart" uri="{C3380CC4-5D6E-409C-BE32-E72D297353CC}">
              <c16:uniqueId val="{00000000-D7DD-4A1D-AF42-9C2F159D9729}"/>
            </c:ext>
          </c:extLst>
        </c:ser>
        <c:ser>
          <c:idx val="1"/>
          <c:order val="1"/>
          <c:spPr>
            <a:solidFill>
              <a:srgbClr val="1F1F1F"/>
            </a:solidFill>
            <a:ln>
              <a:noFill/>
            </a:ln>
            <a:effectLst/>
          </c:spPr>
          <c:invertIfNegative val="0"/>
          <c:val>
            <c:numRef>
              <c:f>'pivot tables'!$Q$13</c:f>
              <c:numCache>
                <c:formatCode>0%</c:formatCode>
                <c:ptCount val="1"/>
                <c:pt idx="0">
                  <c:v>0.62</c:v>
                </c:pt>
              </c:numCache>
            </c:numRef>
          </c:val>
          <c:extLst>
            <c:ext xmlns:c16="http://schemas.microsoft.com/office/drawing/2014/chart" uri="{C3380CC4-5D6E-409C-BE32-E72D297353CC}">
              <c16:uniqueId val="{00000001-D7DD-4A1D-AF42-9C2F159D9729}"/>
            </c:ext>
          </c:extLst>
        </c:ser>
        <c:dLbls>
          <c:showLegendKey val="0"/>
          <c:showVal val="0"/>
          <c:showCatName val="0"/>
          <c:showSerName val="0"/>
          <c:showPercent val="0"/>
          <c:showBubbleSize val="0"/>
        </c:dLbls>
        <c:gapWidth val="150"/>
        <c:overlap val="100"/>
        <c:axId val="1861968192"/>
        <c:axId val="1852312992"/>
      </c:barChart>
      <c:catAx>
        <c:axId val="1861968192"/>
        <c:scaling>
          <c:orientation val="minMax"/>
        </c:scaling>
        <c:delete val="1"/>
        <c:axPos val="l"/>
        <c:majorTickMark val="none"/>
        <c:minorTickMark val="none"/>
        <c:tickLblPos val="nextTo"/>
        <c:crossAx val="1852312992"/>
        <c:crosses val="autoZero"/>
        <c:auto val="1"/>
        <c:lblAlgn val="ctr"/>
        <c:lblOffset val="100"/>
        <c:noMultiLvlLbl val="0"/>
      </c:catAx>
      <c:valAx>
        <c:axId val="1852312992"/>
        <c:scaling>
          <c:orientation val="minMax"/>
        </c:scaling>
        <c:delete val="1"/>
        <c:axPos val="b"/>
        <c:numFmt formatCode="0%" sourceLinked="1"/>
        <c:majorTickMark val="none"/>
        <c:minorTickMark val="none"/>
        <c:tickLblPos val="nextTo"/>
        <c:crossAx val="1861968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E5B244"/>
            </a:solidFill>
            <a:ln>
              <a:noFill/>
            </a:ln>
          </c:spPr>
          <c:dPt>
            <c:idx val="0"/>
            <c:bubble3D val="0"/>
            <c:spPr>
              <a:solidFill>
                <a:srgbClr val="E5B244"/>
              </a:solidFill>
              <a:ln w="19050">
                <a:noFill/>
              </a:ln>
              <a:effectLst/>
            </c:spPr>
            <c:extLst>
              <c:ext xmlns:c16="http://schemas.microsoft.com/office/drawing/2014/chart" uri="{C3380CC4-5D6E-409C-BE32-E72D297353CC}">
                <c16:uniqueId val="{00000001-CA6F-40F0-8DC0-C87F48501054}"/>
              </c:ext>
            </c:extLst>
          </c:dPt>
          <c:dPt>
            <c:idx val="1"/>
            <c:bubble3D val="0"/>
            <c:spPr>
              <a:solidFill>
                <a:srgbClr val="1F1F1F"/>
              </a:solidFill>
              <a:ln w="19050">
                <a:noFill/>
              </a:ln>
              <a:effectLst/>
            </c:spPr>
            <c:extLst>
              <c:ext xmlns:c16="http://schemas.microsoft.com/office/drawing/2014/chart" uri="{C3380CC4-5D6E-409C-BE32-E72D297353CC}">
                <c16:uniqueId val="{00000003-CA6F-40F0-8DC0-C87F48501054}"/>
              </c:ext>
            </c:extLst>
          </c:dPt>
          <c:val>
            <c:numRef>
              <c:f>'pivot tables'!$K$21:$L$21</c:f>
              <c:numCache>
                <c:formatCode>0%</c:formatCode>
                <c:ptCount val="2"/>
                <c:pt idx="0">
                  <c:v>0.48</c:v>
                </c:pt>
                <c:pt idx="1">
                  <c:v>0.52</c:v>
                </c:pt>
              </c:numCache>
            </c:numRef>
          </c:val>
          <c:extLst>
            <c:ext xmlns:c16="http://schemas.microsoft.com/office/drawing/2014/chart" uri="{C3380CC4-5D6E-409C-BE32-E72D297353CC}">
              <c16:uniqueId val="{00000004-CA6F-40F0-8DC0-C87F4850105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E5B244"/>
            </a:solidFill>
            <a:ln>
              <a:noFill/>
            </a:ln>
          </c:spPr>
          <c:dPt>
            <c:idx val="0"/>
            <c:bubble3D val="0"/>
            <c:spPr>
              <a:solidFill>
                <a:srgbClr val="E5B244"/>
              </a:solidFill>
              <a:ln w="19050">
                <a:noFill/>
              </a:ln>
              <a:effectLst/>
            </c:spPr>
            <c:extLst>
              <c:ext xmlns:c16="http://schemas.microsoft.com/office/drawing/2014/chart" uri="{C3380CC4-5D6E-409C-BE32-E72D297353CC}">
                <c16:uniqueId val="{00000001-CD92-40D6-AA9E-E158483555BD}"/>
              </c:ext>
            </c:extLst>
          </c:dPt>
          <c:dPt>
            <c:idx val="1"/>
            <c:bubble3D val="0"/>
            <c:spPr>
              <a:solidFill>
                <a:srgbClr val="1F1F1F"/>
              </a:solidFill>
              <a:ln w="19050">
                <a:noFill/>
              </a:ln>
              <a:effectLst/>
            </c:spPr>
            <c:extLst>
              <c:ext xmlns:c16="http://schemas.microsoft.com/office/drawing/2014/chart" uri="{C3380CC4-5D6E-409C-BE32-E72D297353CC}">
                <c16:uniqueId val="{00000003-CD92-40D6-AA9E-E158483555BD}"/>
              </c:ext>
            </c:extLst>
          </c:dPt>
          <c:val>
            <c:numRef>
              <c:f>'pivot tables'!$K$22:$L$22</c:f>
              <c:numCache>
                <c:formatCode>0%</c:formatCode>
                <c:ptCount val="2"/>
                <c:pt idx="0">
                  <c:v>0.52</c:v>
                </c:pt>
                <c:pt idx="1">
                  <c:v>0.48</c:v>
                </c:pt>
              </c:numCache>
            </c:numRef>
          </c:val>
          <c:extLst>
            <c:ext xmlns:c16="http://schemas.microsoft.com/office/drawing/2014/chart" uri="{C3380CC4-5D6E-409C-BE32-E72D297353CC}">
              <c16:uniqueId val="{00000004-CD92-40D6-AA9E-E158483555B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245994142009061E-2"/>
          <c:y val="9.4444506415905349E-2"/>
          <c:w val="0.87671567740631673"/>
          <c:h val="0.82685173823750691"/>
        </c:manualLayout>
      </c:layout>
      <c:barChart>
        <c:barDir val="col"/>
        <c:grouping val="clustered"/>
        <c:varyColors val="0"/>
        <c:ser>
          <c:idx val="0"/>
          <c:order val="0"/>
          <c:tx>
            <c:strRef>
              <c:f>'pivot tables'!$E$13</c:f>
              <c:strCache>
                <c:ptCount val="1"/>
                <c:pt idx="0">
                  <c:v>Analyst</c:v>
                </c:pt>
              </c:strCache>
            </c:strRef>
          </c:tx>
          <c:spPr>
            <a:solidFill>
              <a:srgbClr val="959200"/>
            </a:solidFill>
            <a:ln>
              <a:noFill/>
            </a:ln>
            <a:effectLst/>
          </c:spPr>
          <c:invertIfNegative val="0"/>
          <c:dLbls>
            <c:dLbl>
              <c:idx val="0"/>
              <c:tx>
                <c:rich>
                  <a:bodyPr/>
                  <a:lstStyle/>
                  <a:p>
                    <a:fld id="{C30C13FF-7764-4979-B1D7-7853CD3D3EDE}" type="VALUE">
                      <a:rPr lang="en-US">
                        <a:solidFill>
                          <a:schemeClr val="bg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FDF-4F06-ADB0-0B96F8768A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tables'!$G$13</c:f>
              <c:numCache>
                <c:formatCode>_ * #,##0_ ;_ * \-#,##0_ ;_ * "-"??_ ;_ @_ </c:formatCode>
                <c:ptCount val="1"/>
                <c:pt idx="0">
                  <c:v>28</c:v>
                </c:pt>
              </c:numCache>
            </c:numRef>
          </c:val>
          <c:extLst>
            <c:ext xmlns:c16="http://schemas.microsoft.com/office/drawing/2014/chart" uri="{C3380CC4-5D6E-409C-BE32-E72D297353CC}">
              <c16:uniqueId val="{00000000-1FDF-4F06-ADB0-0B96F8768A31}"/>
            </c:ext>
          </c:extLst>
        </c:ser>
        <c:ser>
          <c:idx val="1"/>
          <c:order val="1"/>
          <c:tx>
            <c:strRef>
              <c:f>'pivot tables'!$E$14</c:f>
              <c:strCache>
                <c:ptCount val="1"/>
                <c:pt idx="0">
                  <c:v>Designer</c:v>
                </c:pt>
              </c:strCache>
            </c:strRef>
          </c:tx>
          <c:spPr>
            <a:solidFill>
              <a:schemeClr val="bg2">
                <a:lumMod val="50000"/>
              </a:schemeClr>
            </a:solidFill>
            <a:ln>
              <a:noFill/>
            </a:ln>
            <a:effectLst/>
          </c:spPr>
          <c:invertIfNegative val="0"/>
          <c:dLbls>
            <c:dLbl>
              <c:idx val="0"/>
              <c:tx>
                <c:rich>
                  <a:bodyPr/>
                  <a:lstStyle/>
                  <a:p>
                    <a:fld id="{97B3FFD9-C508-4D30-9138-B9AC9DF248D1}" type="VALUE">
                      <a:rPr lang="en-US">
                        <a:solidFill>
                          <a:schemeClr val="bg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FDF-4F06-ADB0-0B96F8768A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tables'!$G$14</c:f>
              <c:numCache>
                <c:formatCode>_ * #,##0_ ;_ * \-#,##0_ ;_ * "-"??_ ;_ @_ </c:formatCode>
                <c:ptCount val="1"/>
                <c:pt idx="0">
                  <c:v>110</c:v>
                </c:pt>
              </c:numCache>
            </c:numRef>
          </c:val>
          <c:extLst>
            <c:ext xmlns:c16="http://schemas.microsoft.com/office/drawing/2014/chart" uri="{C3380CC4-5D6E-409C-BE32-E72D297353CC}">
              <c16:uniqueId val="{00000001-1FDF-4F06-ADB0-0B96F8768A31}"/>
            </c:ext>
          </c:extLst>
        </c:ser>
        <c:ser>
          <c:idx val="2"/>
          <c:order val="2"/>
          <c:tx>
            <c:strRef>
              <c:f>'pivot tables'!$E$15</c:f>
              <c:strCache>
                <c:ptCount val="1"/>
                <c:pt idx="0">
                  <c:v>Developer</c:v>
                </c:pt>
              </c:strCache>
            </c:strRef>
          </c:tx>
          <c:spPr>
            <a:solidFill>
              <a:srgbClr val="E5B244"/>
            </a:solidFill>
            <a:ln>
              <a:noFill/>
            </a:ln>
            <a:effectLst/>
          </c:spPr>
          <c:invertIfNegative val="0"/>
          <c:dLbls>
            <c:dLbl>
              <c:idx val="0"/>
              <c:tx>
                <c:rich>
                  <a:bodyPr/>
                  <a:lstStyle/>
                  <a:p>
                    <a:fld id="{49C0B65B-69AC-4389-8545-8DDFA60A2431}" type="VALUE">
                      <a:rPr lang="en-US">
                        <a:solidFill>
                          <a:schemeClr val="bg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FDF-4F06-ADB0-0B96F8768A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tables'!$G$15</c:f>
              <c:numCache>
                <c:formatCode>_ * #,##0_ ;_ * \-#,##0_ ;_ * "-"??_ ;_ @_ </c:formatCode>
                <c:ptCount val="1"/>
                <c:pt idx="0">
                  <c:v>104</c:v>
                </c:pt>
              </c:numCache>
            </c:numRef>
          </c:val>
          <c:extLst>
            <c:ext xmlns:c16="http://schemas.microsoft.com/office/drawing/2014/chart" uri="{C3380CC4-5D6E-409C-BE32-E72D297353CC}">
              <c16:uniqueId val="{00000002-1FDF-4F06-ADB0-0B96F8768A31}"/>
            </c:ext>
          </c:extLst>
        </c:ser>
        <c:ser>
          <c:idx val="3"/>
          <c:order val="3"/>
          <c:tx>
            <c:strRef>
              <c:f>'pivot tables'!$E$16</c:f>
              <c:strCache>
                <c:ptCount val="1"/>
                <c:pt idx="0">
                  <c:v>HR Specialist</c:v>
                </c:pt>
              </c:strCache>
            </c:strRef>
          </c:tx>
          <c:spPr>
            <a:solidFill>
              <a:schemeClr val="bg2">
                <a:lumMod val="90000"/>
              </a:schemeClr>
            </a:solidFill>
            <a:ln>
              <a:noFill/>
            </a:ln>
            <a:effectLst/>
          </c:spPr>
          <c:invertIfNegative val="0"/>
          <c:dLbls>
            <c:dLbl>
              <c:idx val="0"/>
              <c:tx>
                <c:rich>
                  <a:bodyPr/>
                  <a:lstStyle/>
                  <a:p>
                    <a:fld id="{AB70E368-D0E3-4102-B8BD-175401F75F6F}" type="VALUE">
                      <a:rPr lang="en-US">
                        <a:solidFill>
                          <a:schemeClr val="bg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1FDF-4F06-ADB0-0B96F8768A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tables'!$G$16</c:f>
              <c:numCache>
                <c:formatCode>_ * #,##0_ ;_ * \-#,##0_ ;_ * "-"??_ ;_ @_ </c:formatCode>
                <c:ptCount val="1"/>
                <c:pt idx="0">
                  <c:v>123</c:v>
                </c:pt>
              </c:numCache>
            </c:numRef>
          </c:val>
          <c:extLst>
            <c:ext xmlns:c16="http://schemas.microsoft.com/office/drawing/2014/chart" uri="{C3380CC4-5D6E-409C-BE32-E72D297353CC}">
              <c16:uniqueId val="{00000003-1FDF-4F06-ADB0-0B96F8768A31}"/>
            </c:ext>
          </c:extLst>
        </c:ser>
        <c:ser>
          <c:idx val="4"/>
          <c:order val="4"/>
          <c:tx>
            <c:strRef>
              <c:f>'pivot tables'!$E$17</c:f>
              <c:strCache>
                <c:ptCount val="1"/>
                <c:pt idx="0">
                  <c:v>Manager</c:v>
                </c:pt>
              </c:strCache>
            </c:strRef>
          </c:tx>
          <c:spPr>
            <a:solidFill>
              <a:srgbClr val="856A1D"/>
            </a:solidFill>
            <a:ln>
              <a:noFill/>
            </a:ln>
            <a:effectLst/>
          </c:spPr>
          <c:invertIfNegative val="0"/>
          <c:dLbls>
            <c:dLbl>
              <c:idx val="0"/>
              <c:tx>
                <c:rich>
                  <a:bodyPr/>
                  <a:lstStyle/>
                  <a:p>
                    <a:fld id="{6041F6F8-9F5F-4335-9831-C862A1B1DE75}" type="VALUE">
                      <a:rPr lang="en-US">
                        <a:solidFill>
                          <a:schemeClr val="bg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1FDF-4F06-ADB0-0B96F8768A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tables'!$G$17</c:f>
              <c:numCache>
                <c:formatCode>_ * #,##0_ ;_ * \-#,##0_ ;_ * "-"??_ ;_ @_ </c:formatCode>
                <c:ptCount val="1"/>
                <c:pt idx="0">
                  <c:v>122</c:v>
                </c:pt>
              </c:numCache>
            </c:numRef>
          </c:val>
          <c:extLst>
            <c:ext xmlns:c16="http://schemas.microsoft.com/office/drawing/2014/chart" uri="{C3380CC4-5D6E-409C-BE32-E72D297353CC}">
              <c16:uniqueId val="{00000004-1FDF-4F06-ADB0-0B96F8768A31}"/>
            </c:ext>
          </c:extLst>
        </c:ser>
        <c:dLbls>
          <c:dLblPos val="outEnd"/>
          <c:showLegendKey val="0"/>
          <c:showVal val="1"/>
          <c:showCatName val="0"/>
          <c:showSerName val="0"/>
          <c:showPercent val="0"/>
          <c:showBubbleSize val="0"/>
        </c:dLbls>
        <c:gapWidth val="219"/>
        <c:overlap val="-27"/>
        <c:axId val="1852321152"/>
        <c:axId val="1852321632"/>
      </c:barChart>
      <c:catAx>
        <c:axId val="1852321152"/>
        <c:scaling>
          <c:orientation val="minMax"/>
        </c:scaling>
        <c:delete val="1"/>
        <c:axPos val="b"/>
        <c:numFmt formatCode="General" sourceLinked="1"/>
        <c:majorTickMark val="none"/>
        <c:minorTickMark val="none"/>
        <c:tickLblPos val="nextTo"/>
        <c:crossAx val="1852321632"/>
        <c:crosses val="autoZero"/>
        <c:auto val="1"/>
        <c:lblAlgn val="ctr"/>
        <c:lblOffset val="100"/>
        <c:noMultiLvlLbl val="0"/>
      </c:catAx>
      <c:valAx>
        <c:axId val="1852321632"/>
        <c:scaling>
          <c:orientation val="minMax"/>
        </c:scaling>
        <c:delete val="1"/>
        <c:axPos val="l"/>
        <c:majorGridlines>
          <c:spPr>
            <a:ln w="9525" cap="flat" cmpd="sng" algn="ctr">
              <a:solidFill>
                <a:schemeClr val="tx1">
                  <a:lumMod val="15000"/>
                  <a:lumOff val="85000"/>
                  <a:alpha val="68000"/>
                </a:schemeClr>
              </a:solidFill>
              <a:prstDash val="dashDot"/>
              <a:round/>
            </a:ln>
            <a:effectLst/>
          </c:spPr>
        </c:majorGridlines>
        <c:numFmt formatCode="_ * #,##0_ ;_ * \-#,##0_ ;_ * &quot;-&quot;??_ ;_ @_ " sourceLinked="1"/>
        <c:majorTickMark val="none"/>
        <c:minorTickMark val="none"/>
        <c:tickLblPos val="nextTo"/>
        <c:crossAx val="1852321152"/>
        <c:crosses val="autoZero"/>
        <c:crossBetween val="between"/>
      </c:valAx>
      <c:spPr>
        <a:noFill/>
        <a:ln>
          <a:solidFill>
            <a:srgbClr val="282828">
              <a:alpha val="37000"/>
            </a:srgbClr>
          </a:solidFill>
          <a:prstDash val="dashDot"/>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2">
                <a:lumMod val="75000"/>
              </a:schemeClr>
            </a:solidFill>
            <a:ln>
              <a:noFill/>
            </a:ln>
            <a:effectLst/>
          </c:spPr>
          <c:invertIfNegative val="0"/>
          <c:dLbls>
            <c:dLbl>
              <c:idx val="0"/>
              <c:tx>
                <c:rich>
                  <a:bodyPr/>
                  <a:lstStyle/>
                  <a:p>
                    <a:fld id="{D89B3173-9036-493C-B28E-223AEFD02F8F}" type="VALUE">
                      <a:rPr lang="en-US">
                        <a:solidFill>
                          <a:schemeClr val="bg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107-42F9-92D4-F8A7247B5374}"/>
                </c:ext>
              </c:extLst>
            </c:dLbl>
            <c:dLbl>
              <c:idx val="1"/>
              <c:tx>
                <c:rich>
                  <a:bodyPr/>
                  <a:lstStyle/>
                  <a:p>
                    <a:fld id="{711075E3-3E38-4FE0-B5AF-445EBEA29466}" type="VALUE">
                      <a:rPr lang="en-US">
                        <a:solidFill>
                          <a:schemeClr val="bg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107-42F9-92D4-F8A7247B5374}"/>
                </c:ext>
              </c:extLst>
            </c:dLbl>
            <c:dLbl>
              <c:idx val="2"/>
              <c:layout>
                <c:manualLayout>
                  <c:x val="0"/>
                  <c:y val="9.6660346957368228E-3"/>
                </c:manualLayout>
              </c:layout>
              <c:tx>
                <c:rich>
                  <a:bodyPr/>
                  <a:lstStyle/>
                  <a:p>
                    <a:fld id="{A5B32309-EA86-4232-B8D2-4BB2DF022396}" type="VALUE">
                      <a:rPr lang="en-US">
                        <a:solidFill>
                          <a:schemeClr val="bg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0107-42F9-92D4-F8A7247B5374}"/>
                </c:ext>
              </c:extLst>
            </c:dLbl>
            <c:dLbl>
              <c:idx val="3"/>
              <c:layout>
                <c:manualLayout>
                  <c:x val="4.9606371489225327E-3"/>
                  <c:y val="0"/>
                </c:manualLayout>
              </c:layout>
              <c:tx>
                <c:rich>
                  <a:bodyPr/>
                  <a:lstStyle/>
                  <a:p>
                    <a:fld id="{75661CD6-BD25-4976-98D8-7A1B57E529DD}" type="VALUE">
                      <a:rPr lang="en-US">
                        <a:solidFill>
                          <a:schemeClr val="bg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107-42F9-92D4-F8A7247B5374}"/>
                </c:ext>
              </c:extLst>
            </c:dLbl>
            <c:dLbl>
              <c:idx val="4"/>
              <c:tx>
                <c:rich>
                  <a:bodyPr/>
                  <a:lstStyle/>
                  <a:p>
                    <a:fld id="{939E2EE8-BE38-48A2-8511-69194611A043}" type="VALUE">
                      <a:rPr lang="en-US">
                        <a:solidFill>
                          <a:schemeClr val="bg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107-42F9-92D4-F8A7247B53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tables'!$V$12:$V$16</c:f>
              <c:strCache>
                <c:ptCount val="5"/>
                <c:pt idx="0">
                  <c:v>Central</c:v>
                </c:pt>
                <c:pt idx="1">
                  <c:v>East</c:v>
                </c:pt>
                <c:pt idx="2">
                  <c:v>North</c:v>
                </c:pt>
                <c:pt idx="3">
                  <c:v>South</c:v>
                </c:pt>
                <c:pt idx="4">
                  <c:v>West</c:v>
                </c:pt>
              </c:strCache>
            </c:strRef>
          </c:cat>
          <c:val>
            <c:numRef>
              <c:f>'pivot tables'!$W$12:$W$16</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0107-42F9-92D4-F8A7247B5374}"/>
            </c:ext>
          </c:extLst>
        </c:ser>
        <c:dLbls>
          <c:dLblPos val="outEnd"/>
          <c:showLegendKey val="0"/>
          <c:showVal val="1"/>
          <c:showCatName val="0"/>
          <c:showSerName val="0"/>
          <c:showPercent val="0"/>
          <c:showBubbleSize val="0"/>
        </c:dLbls>
        <c:gapWidth val="44"/>
        <c:axId val="1852311072"/>
        <c:axId val="1852313952"/>
      </c:barChart>
      <c:catAx>
        <c:axId val="185231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852313952"/>
        <c:crosses val="autoZero"/>
        <c:auto val="1"/>
        <c:lblAlgn val="ctr"/>
        <c:lblOffset val="100"/>
        <c:noMultiLvlLbl val="0"/>
      </c:catAx>
      <c:valAx>
        <c:axId val="1852313952"/>
        <c:scaling>
          <c:orientation val="minMax"/>
        </c:scaling>
        <c:delete val="1"/>
        <c:axPos val="b"/>
        <c:numFmt formatCode="General" sourceLinked="1"/>
        <c:majorTickMark val="none"/>
        <c:minorTickMark val="none"/>
        <c:tickLblPos val="nextTo"/>
        <c:crossAx val="1852311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9.xml"/><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chart" Target="../charts/chart8.xml"/><Relationship Id="rId17" Type="http://schemas.microsoft.com/office/2007/relationships/hdphoto" Target="../media/hdphoto1.wdp"/><Relationship Id="rId2" Type="http://schemas.openxmlformats.org/officeDocument/2006/relationships/chart" Target="../charts/chart2.xml"/><Relationship Id="rId16"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chart" Target="../charts/chart7.xml"/><Relationship Id="rId5" Type="http://schemas.openxmlformats.org/officeDocument/2006/relationships/chart" Target="../charts/chart5.xml"/><Relationship Id="rId15" Type="http://schemas.openxmlformats.org/officeDocument/2006/relationships/image" Target="../media/image6.svg"/><Relationship Id="rId10" Type="http://schemas.openxmlformats.org/officeDocument/2006/relationships/chart" Target="../charts/chart6.xml"/><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43543</xdr:colOff>
      <xdr:row>0</xdr:row>
      <xdr:rowOff>34784</xdr:rowOff>
    </xdr:from>
    <xdr:to>
      <xdr:col>17</xdr:col>
      <xdr:colOff>81088</xdr:colOff>
      <xdr:row>34</xdr:row>
      <xdr:rowOff>54057</xdr:rowOff>
    </xdr:to>
    <xdr:sp macro="" textlink="">
      <xdr:nvSpPr>
        <xdr:cNvPr id="2" name="Rectangle: Rounded Corners 1">
          <a:extLst>
            <a:ext uri="{FF2B5EF4-FFF2-40B4-BE49-F238E27FC236}">
              <a16:creationId xmlns:a16="http://schemas.microsoft.com/office/drawing/2014/main" id="{708567D9-A314-98D2-D96E-1203283F0B8B}"/>
            </a:ext>
          </a:extLst>
        </xdr:cNvPr>
        <xdr:cNvSpPr/>
      </xdr:nvSpPr>
      <xdr:spPr>
        <a:xfrm>
          <a:off x="43543" y="34784"/>
          <a:ext cx="10400745" cy="6280373"/>
        </a:xfrm>
        <a:prstGeom prst="roundRect">
          <a:avLst>
            <a:gd name="adj" fmla="val 3030"/>
          </a:avLst>
        </a:prstGeom>
        <a:solidFill>
          <a:srgbClr val="1F1F1F"/>
        </a:solidFill>
        <a:ln>
          <a:solidFill>
            <a:srgbClr val="1F1F1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110505</xdr:colOff>
      <xdr:row>20</xdr:row>
      <xdr:rowOff>115082</xdr:rowOff>
    </xdr:from>
    <xdr:to>
      <xdr:col>12</xdr:col>
      <xdr:colOff>110869</xdr:colOff>
      <xdr:row>33</xdr:row>
      <xdr:rowOff>53627</xdr:rowOff>
    </xdr:to>
    <xdr:sp macro="" textlink="">
      <xdr:nvSpPr>
        <xdr:cNvPr id="10" name="Rectangle: Rounded Corners 9">
          <a:extLst>
            <a:ext uri="{FF2B5EF4-FFF2-40B4-BE49-F238E27FC236}">
              <a16:creationId xmlns:a16="http://schemas.microsoft.com/office/drawing/2014/main" id="{88CEF1AE-04B7-8FBF-5B33-0AB9A7F72F36}"/>
            </a:ext>
          </a:extLst>
        </xdr:cNvPr>
        <xdr:cNvSpPr/>
      </xdr:nvSpPr>
      <xdr:spPr>
        <a:xfrm>
          <a:off x="5000005" y="3766332"/>
          <a:ext cx="2445114" cy="2311858"/>
        </a:xfrm>
        <a:prstGeom prst="roundRect">
          <a:avLst>
            <a:gd name="adj" fmla="val 4388"/>
          </a:avLst>
        </a:prstGeom>
        <a:solidFill>
          <a:srgbClr val="282828"/>
        </a:solidFill>
        <a:ln>
          <a:solidFill>
            <a:srgbClr val="28282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231093</xdr:colOff>
      <xdr:row>23</xdr:row>
      <xdr:rowOff>96151</xdr:rowOff>
    </xdr:from>
    <xdr:to>
      <xdr:col>12</xdr:col>
      <xdr:colOff>11785</xdr:colOff>
      <xdr:row>24</xdr:row>
      <xdr:rowOff>158349</xdr:rowOff>
    </xdr:to>
    <xdr:sp macro="" textlink="">
      <xdr:nvSpPr>
        <xdr:cNvPr id="90" name="Rectangle: Rounded Corners 89">
          <a:extLst>
            <a:ext uri="{FF2B5EF4-FFF2-40B4-BE49-F238E27FC236}">
              <a16:creationId xmlns:a16="http://schemas.microsoft.com/office/drawing/2014/main" id="{3179948E-A4B2-DC90-2ACD-7E60F1133903}"/>
            </a:ext>
          </a:extLst>
        </xdr:cNvPr>
        <xdr:cNvSpPr/>
      </xdr:nvSpPr>
      <xdr:spPr>
        <a:xfrm>
          <a:off x="6318334" y="4326565"/>
          <a:ext cx="998141" cy="246129"/>
        </a:xfrm>
        <a:prstGeom prst="roundRect">
          <a:avLst/>
        </a:prstGeom>
        <a:solidFill>
          <a:srgbClr val="E5B2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251641</xdr:colOff>
      <xdr:row>31</xdr:row>
      <xdr:rowOff>90113</xdr:rowOff>
    </xdr:from>
    <xdr:to>
      <xdr:col>12</xdr:col>
      <xdr:colOff>32333</xdr:colOff>
      <xdr:row>32</xdr:row>
      <xdr:rowOff>156498</xdr:rowOff>
    </xdr:to>
    <xdr:sp macro="" textlink="">
      <xdr:nvSpPr>
        <xdr:cNvPr id="85" name="Rectangle: Rounded Corners 84">
          <a:extLst>
            <a:ext uri="{FF2B5EF4-FFF2-40B4-BE49-F238E27FC236}">
              <a16:creationId xmlns:a16="http://schemas.microsoft.com/office/drawing/2014/main" id="{5277529F-FD17-5FB9-CEA4-895A662CD6D7}"/>
            </a:ext>
          </a:extLst>
        </xdr:cNvPr>
        <xdr:cNvSpPr/>
      </xdr:nvSpPr>
      <xdr:spPr>
        <a:xfrm>
          <a:off x="6338882" y="5791975"/>
          <a:ext cx="998141" cy="250316"/>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246251</xdr:colOff>
      <xdr:row>29</xdr:row>
      <xdr:rowOff>163717</xdr:rowOff>
    </xdr:from>
    <xdr:to>
      <xdr:col>12</xdr:col>
      <xdr:colOff>26943</xdr:colOff>
      <xdr:row>31</xdr:row>
      <xdr:rowOff>46171</xdr:rowOff>
    </xdr:to>
    <xdr:sp macro="" textlink="">
      <xdr:nvSpPr>
        <xdr:cNvPr id="86" name="Rectangle: Rounded Corners 85">
          <a:extLst>
            <a:ext uri="{FF2B5EF4-FFF2-40B4-BE49-F238E27FC236}">
              <a16:creationId xmlns:a16="http://schemas.microsoft.com/office/drawing/2014/main" id="{1E0CC0CD-D60C-09DC-9270-A346ED70ED9A}"/>
            </a:ext>
          </a:extLst>
        </xdr:cNvPr>
        <xdr:cNvSpPr/>
      </xdr:nvSpPr>
      <xdr:spPr>
        <a:xfrm>
          <a:off x="6333492" y="5497717"/>
          <a:ext cx="998141" cy="250316"/>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243894</xdr:colOff>
      <xdr:row>28</xdr:row>
      <xdr:rowOff>55077</xdr:rowOff>
    </xdr:from>
    <xdr:to>
      <xdr:col>12</xdr:col>
      <xdr:colOff>24586</xdr:colOff>
      <xdr:row>29</xdr:row>
      <xdr:rowOff>119777</xdr:rowOff>
    </xdr:to>
    <xdr:sp macro="" textlink="">
      <xdr:nvSpPr>
        <xdr:cNvPr id="87" name="Rectangle: Rounded Corners 86">
          <a:extLst>
            <a:ext uri="{FF2B5EF4-FFF2-40B4-BE49-F238E27FC236}">
              <a16:creationId xmlns:a16="http://schemas.microsoft.com/office/drawing/2014/main" id="{8C5AB975-52E1-E248-6982-B7056294BCA6}"/>
            </a:ext>
          </a:extLst>
        </xdr:cNvPr>
        <xdr:cNvSpPr/>
      </xdr:nvSpPr>
      <xdr:spPr>
        <a:xfrm>
          <a:off x="6331135" y="5205146"/>
          <a:ext cx="998141" cy="248631"/>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240862</xdr:colOff>
      <xdr:row>25</xdr:row>
      <xdr:rowOff>36718</xdr:rowOff>
    </xdr:from>
    <xdr:to>
      <xdr:col>12</xdr:col>
      <xdr:colOff>21554</xdr:colOff>
      <xdr:row>26</xdr:row>
      <xdr:rowOff>103103</xdr:rowOff>
    </xdr:to>
    <xdr:sp macro="" textlink="">
      <xdr:nvSpPr>
        <xdr:cNvPr id="88" name="Rectangle: Rounded Corners 87">
          <a:extLst>
            <a:ext uri="{FF2B5EF4-FFF2-40B4-BE49-F238E27FC236}">
              <a16:creationId xmlns:a16="http://schemas.microsoft.com/office/drawing/2014/main" id="{A3723094-37B6-243A-74BB-4067E5112764}"/>
            </a:ext>
          </a:extLst>
        </xdr:cNvPr>
        <xdr:cNvSpPr/>
      </xdr:nvSpPr>
      <xdr:spPr>
        <a:xfrm>
          <a:off x="6328103" y="4634994"/>
          <a:ext cx="998141" cy="250316"/>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243221</xdr:colOff>
      <xdr:row>26</xdr:row>
      <xdr:rowOff>132220</xdr:rowOff>
    </xdr:from>
    <xdr:to>
      <xdr:col>12</xdr:col>
      <xdr:colOff>23913</xdr:colOff>
      <xdr:row>28</xdr:row>
      <xdr:rowOff>14674</xdr:rowOff>
    </xdr:to>
    <xdr:sp macro="" textlink="">
      <xdr:nvSpPr>
        <xdr:cNvPr id="89" name="Rectangle: Rounded Corners 88">
          <a:extLst>
            <a:ext uri="{FF2B5EF4-FFF2-40B4-BE49-F238E27FC236}">
              <a16:creationId xmlns:a16="http://schemas.microsoft.com/office/drawing/2014/main" id="{3491299B-07E5-2FE8-D9C7-6CB4BCD8BED5}"/>
            </a:ext>
          </a:extLst>
        </xdr:cNvPr>
        <xdr:cNvSpPr/>
      </xdr:nvSpPr>
      <xdr:spPr>
        <a:xfrm>
          <a:off x="6330462" y="4914427"/>
          <a:ext cx="998141" cy="250316"/>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204423</xdr:colOff>
      <xdr:row>5</xdr:row>
      <xdr:rowOff>125641</xdr:rowOff>
    </xdr:from>
    <xdr:to>
      <xdr:col>3</xdr:col>
      <xdr:colOff>276696</xdr:colOff>
      <xdr:row>21</xdr:row>
      <xdr:rowOff>158004</xdr:rowOff>
    </xdr:to>
    <xdr:sp macro="" textlink="">
      <xdr:nvSpPr>
        <xdr:cNvPr id="4" name="Rectangle: Rounded Corners 3">
          <a:extLst>
            <a:ext uri="{FF2B5EF4-FFF2-40B4-BE49-F238E27FC236}">
              <a16:creationId xmlns:a16="http://schemas.microsoft.com/office/drawing/2014/main" id="{0DAC2702-5776-A6EE-4C4D-C4E584ABA5B8}"/>
            </a:ext>
          </a:extLst>
        </xdr:cNvPr>
        <xdr:cNvSpPr/>
      </xdr:nvSpPr>
      <xdr:spPr>
        <a:xfrm>
          <a:off x="204423" y="1059465"/>
          <a:ext cx="1910038" cy="3020598"/>
        </a:xfrm>
        <a:prstGeom prst="roundRect">
          <a:avLst>
            <a:gd name="adj" fmla="val 5579"/>
          </a:avLst>
        </a:prstGeom>
        <a:solidFill>
          <a:srgbClr val="282828"/>
        </a:solidFill>
        <a:ln>
          <a:solidFill>
            <a:srgbClr val="28282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207819</xdr:colOff>
      <xdr:row>23</xdr:row>
      <xdr:rowOff>137185</xdr:rowOff>
    </xdr:from>
    <xdr:to>
      <xdr:col>3</xdr:col>
      <xdr:colOff>280092</xdr:colOff>
      <xdr:row>33</xdr:row>
      <xdr:rowOff>89912</xdr:rowOff>
    </xdr:to>
    <xdr:sp macro="" textlink="">
      <xdr:nvSpPr>
        <xdr:cNvPr id="5" name="Rectangle: Rounded Corners 4">
          <a:extLst>
            <a:ext uri="{FF2B5EF4-FFF2-40B4-BE49-F238E27FC236}">
              <a16:creationId xmlns:a16="http://schemas.microsoft.com/office/drawing/2014/main" id="{FDB392CB-31E5-D197-932C-492608103734}"/>
            </a:ext>
          </a:extLst>
        </xdr:cNvPr>
        <xdr:cNvSpPr/>
      </xdr:nvSpPr>
      <xdr:spPr>
        <a:xfrm>
          <a:off x="207819" y="4406339"/>
          <a:ext cx="1904004" cy="1808881"/>
        </a:xfrm>
        <a:prstGeom prst="roundRect">
          <a:avLst>
            <a:gd name="adj" fmla="val 6608"/>
          </a:avLst>
        </a:prstGeom>
        <a:solidFill>
          <a:srgbClr val="282828"/>
        </a:solidFill>
        <a:ln>
          <a:solidFill>
            <a:srgbClr val="28282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583043</xdr:colOff>
      <xdr:row>12</xdr:row>
      <xdr:rowOff>125642</xdr:rowOff>
    </xdr:from>
    <xdr:to>
      <xdr:col>7</xdr:col>
      <xdr:colOff>529224</xdr:colOff>
      <xdr:row>18</xdr:row>
      <xdr:rowOff>97278</xdr:rowOff>
    </xdr:to>
    <xdr:sp macro="" textlink="">
      <xdr:nvSpPr>
        <xdr:cNvPr id="7" name="Rectangle: Rounded Corners 6">
          <a:extLst>
            <a:ext uri="{FF2B5EF4-FFF2-40B4-BE49-F238E27FC236}">
              <a16:creationId xmlns:a16="http://schemas.microsoft.com/office/drawing/2014/main" id="{880551EB-C871-3506-2A54-FC10F19D08A6}"/>
            </a:ext>
          </a:extLst>
        </xdr:cNvPr>
        <xdr:cNvSpPr/>
      </xdr:nvSpPr>
      <xdr:spPr>
        <a:xfrm>
          <a:off x="3642588" y="2342369"/>
          <a:ext cx="1170000" cy="1080000"/>
        </a:xfrm>
        <a:prstGeom prst="roundRect">
          <a:avLst>
            <a:gd name="adj" fmla="val 4388"/>
          </a:avLst>
        </a:prstGeom>
        <a:solidFill>
          <a:srgbClr val="282828"/>
        </a:solidFill>
        <a:ln>
          <a:solidFill>
            <a:srgbClr val="28282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479135</xdr:colOff>
      <xdr:row>20</xdr:row>
      <xdr:rowOff>151367</xdr:rowOff>
    </xdr:from>
    <xdr:to>
      <xdr:col>7</xdr:col>
      <xdr:colOff>479498</xdr:colOff>
      <xdr:row>33</xdr:row>
      <xdr:rowOff>89912</xdr:rowOff>
    </xdr:to>
    <xdr:sp macro="" textlink="">
      <xdr:nvSpPr>
        <xdr:cNvPr id="8" name="Rectangle: Rounded Corners 7">
          <a:extLst>
            <a:ext uri="{FF2B5EF4-FFF2-40B4-BE49-F238E27FC236}">
              <a16:creationId xmlns:a16="http://schemas.microsoft.com/office/drawing/2014/main" id="{07037579-710F-89D3-1A89-CA2BD4EC71B6}"/>
            </a:ext>
          </a:extLst>
        </xdr:cNvPr>
        <xdr:cNvSpPr/>
      </xdr:nvSpPr>
      <xdr:spPr>
        <a:xfrm>
          <a:off x="2314862" y="3845912"/>
          <a:ext cx="2448000" cy="2340000"/>
        </a:xfrm>
        <a:prstGeom prst="roundRect">
          <a:avLst>
            <a:gd name="adj" fmla="val 4388"/>
          </a:avLst>
        </a:prstGeom>
        <a:solidFill>
          <a:srgbClr val="282828"/>
        </a:solidFill>
        <a:ln>
          <a:solidFill>
            <a:srgbClr val="28282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92362</xdr:colOff>
      <xdr:row>5</xdr:row>
      <xdr:rowOff>171823</xdr:rowOff>
    </xdr:from>
    <xdr:to>
      <xdr:col>12</xdr:col>
      <xdr:colOff>92726</xdr:colOff>
      <xdr:row>18</xdr:row>
      <xdr:rowOff>110368</xdr:rowOff>
    </xdr:to>
    <xdr:sp macro="" textlink="">
      <xdr:nvSpPr>
        <xdr:cNvPr id="9" name="Rectangle: Rounded Corners 8">
          <a:extLst>
            <a:ext uri="{FF2B5EF4-FFF2-40B4-BE49-F238E27FC236}">
              <a16:creationId xmlns:a16="http://schemas.microsoft.com/office/drawing/2014/main" id="{833D1B9B-110B-CBB9-F668-3F4C3FBB1589}"/>
            </a:ext>
          </a:extLst>
        </xdr:cNvPr>
        <xdr:cNvSpPr/>
      </xdr:nvSpPr>
      <xdr:spPr>
        <a:xfrm>
          <a:off x="4987635" y="1095459"/>
          <a:ext cx="2448000" cy="2340000"/>
        </a:xfrm>
        <a:prstGeom prst="roundRect">
          <a:avLst>
            <a:gd name="adj" fmla="val 4388"/>
          </a:avLst>
        </a:prstGeom>
        <a:solidFill>
          <a:srgbClr val="282828"/>
        </a:solidFill>
        <a:ln>
          <a:solidFill>
            <a:srgbClr val="28282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498226</xdr:colOff>
      <xdr:row>5</xdr:row>
      <xdr:rowOff>137187</xdr:rowOff>
    </xdr:from>
    <xdr:to>
      <xdr:col>7</xdr:col>
      <xdr:colOff>498589</xdr:colOff>
      <xdr:row>11</xdr:row>
      <xdr:rowOff>161637</xdr:rowOff>
    </xdr:to>
    <xdr:sp macro="" textlink="">
      <xdr:nvSpPr>
        <xdr:cNvPr id="11" name="Rectangle: Rounded Corners 10">
          <a:extLst>
            <a:ext uri="{FF2B5EF4-FFF2-40B4-BE49-F238E27FC236}">
              <a16:creationId xmlns:a16="http://schemas.microsoft.com/office/drawing/2014/main" id="{BD063FFA-BB12-F407-4FF2-FE77BF521737}"/>
            </a:ext>
          </a:extLst>
        </xdr:cNvPr>
        <xdr:cNvSpPr/>
      </xdr:nvSpPr>
      <xdr:spPr>
        <a:xfrm>
          <a:off x="2333953" y="1060823"/>
          <a:ext cx="2448000" cy="1132814"/>
        </a:xfrm>
        <a:prstGeom prst="roundRect">
          <a:avLst>
            <a:gd name="adj" fmla="val 4388"/>
          </a:avLst>
        </a:prstGeom>
        <a:solidFill>
          <a:srgbClr val="282828"/>
        </a:solidFill>
        <a:ln>
          <a:solidFill>
            <a:srgbClr val="28282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513770</xdr:colOff>
      <xdr:row>12</xdr:row>
      <xdr:rowOff>125640</xdr:rowOff>
    </xdr:from>
    <xdr:to>
      <xdr:col>5</xdr:col>
      <xdr:colOff>459952</xdr:colOff>
      <xdr:row>18</xdr:row>
      <xdr:rowOff>97276</xdr:rowOff>
    </xdr:to>
    <xdr:sp macro="" textlink="">
      <xdr:nvSpPr>
        <xdr:cNvPr id="13" name="Rectangle: Rounded Corners 12">
          <a:extLst>
            <a:ext uri="{FF2B5EF4-FFF2-40B4-BE49-F238E27FC236}">
              <a16:creationId xmlns:a16="http://schemas.microsoft.com/office/drawing/2014/main" id="{C09A3BF7-659A-CE6A-2518-2FE4A55DE3FD}"/>
            </a:ext>
          </a:extLst>
        </xdr:cNvPr>
        <xdr:cNvSpPr/>
      </xdr:nvSpPr>
      <xdr:spPr>
        <a:xfrm>
          <a:off x="2351535" y="2366816"/>
          <a:ext cx="1171358" cy="1092225"/>
        </a:xfrm>
        <a:prstGeom prst="roundRect">
          <a:avLst>
            <a:gd name="adj" fmla="val 4388"/>
          </a:avLst>
        </a:prstGeom>
        <a:solidFill>
          <a:srgbClr val="282828"/>
        </a:solidFill>
        <a:ln>
          <a:solidFill>
            <a:srgbClr val="28282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311727</xdr:colOff>
      <xdr:row>27</xdr:row>
      <xdr:rowOff>92364</xdr:rowOff>
    </xdr:from>
    <xdr:to>
      <xdr:col>14</xdr:col>
      <xdr:colOff>167909</xdr:colOff>
      <xdr:row>33</xdr:row>
      <xdr:rowOff>64000</xdr:rowOff>
    </xdr:to>
    <xdr:sp macro="" textlink="">
      <xdr:nvSpPr>
        <xdr:cNvPr id="14" name="Rectangle: Rounded Corners 13">
          <a:extLst>
            <a:ext uri="{FF2B5EF4-FFF2-40B4-BE49-F238E27FC236}">
              <a16:creationId xmlns:a16="http://schemas.microsoft.com/office/drawing/2014/main" id="{E9C3D777-EA1A-1349-278A-6293D5C3384C}"/>
            </a:ext>
          </a:extLst>
        </xdr:cNvPr>
        <xdr:cNvSpPr/>
      </xdr:nvSpPr>
      <xdr:spPr>
        <a:xfrm>
          <a:off x="7654636" y="5080000"/>
          <a:ext cx="1080000" cy="1080000"/>
        </a:xfrm>
        <a:prstGeom prst="roundRect">
          <a:avLst>
            <a:gd name="adj" fmla="val 4388"/>
          </a:avLst>
        </a:prstGeom>
        <a:solidFill>
          <a:srgbClr val="282828"/>
        </a:solidFill>
        <a:ln>
          <a:solidFill>
            <a:srgbClr val="28282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338885</xdr:colOff>
      <xdr:row>27</xdr:row>
      <xdr:rowOff>99217</xdr:rowOff>
    </xdr:from>
    <xdr:to>
      <xdr:col>16</xdr:col>
      <xdr:colOff>195067</xdr:colOff>
      <xdr:row>33</xdr:row>
      <xdr:rowOff>67753</xdr:rowOff>
    </xdr:to>
    <xdr:sp macro="" textlink="">
      <xdr:nvSpPr>
        <xdr:cNvPr id="15" name="Rectangle: Rounded Corners 14">
          <a:extLst>
            <a:ext uri="{FF2B5EF4-FFF2-40B4-BE49-F238E27FC236}">
              <a16:creationId xmlns:a16="http://schemas.microsoft.com/office/drawing/2014/main" id="{C6A69B54-DE07-4097-F9C1-74941A130BAB}"/>
            </a:ext>
          </a:extLst>
        </xdr:cNvPr>
        <xdr:cNvSpPr/>
      </xdr:nvSpPr>
      <xdr:spPr>
        <a:xfrm>
          <a:off x="8895510" y="5028405"/>
          <a:ext cx="1078557" cy="1063911"/>
        </a:xfrm>
        <a:prstGeom prst="roundRect">
          <a:avLst>
            <a:gd name="adj" fmla="val 4388"/>
          </a:avLst>
        </a:prstGeom>
        <a:solidFill>
          <a:srgbClr val="282828"/>
        </a:solidFill>
        <a:ln>
          <a:solidFill>
            <a:srgbClr val="28282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334458</xdr:colOff>
      <xdr:row>21</xdr:row>
      <xdr:rowOff>104556</xdr:rowOff>
    </xdr:from>
    <xdr:to>
      <xdr:col>16</xdr:col>
      <xdr:colOff>190640</xdr:colOff>
      <xdr:row>27</xdr:row>
      <xdr:rowOff>9880</xdr:rowOff>
    </xdr:to>
    <xdr:sp macro="" textlink="">
      <xdr:nvSpPr>
        <xdr:cNvPr id="16" name="Rectangle: Rounded Corners 15">
          <a:extLst>
            <a:ext uri="{FF2B5EF4-FFF2-40B4-BE49-F238E27FC236}">
              <a16:creationId xmlns:a16="http://schemas.microsoft.com/office/drawing/2014/main" id="{139FC4AC-7FB3-A1D9-6441-E476114BD962}"/>
            </a:ext>
          </a:extLst>
        </xdr:cNvPr>
        <xdr:cNvSpPr/>
      </xdr:nvSpPr>
      <xdr:spPr>
        <a:xfrm>
          <a:off x="8891083" y="3938369"/>
          <a:ext cx="1078557" cy="1000699"/>
        </a:xfrm>
        <a:prstGeom prst="roundRect">
          <a:avLst>
            <a:gd name="adj" fmla="val 4388"/>
          </a:avLst>
        </a:prstGeom>
        <a:solidFill>
          <a:srgbClr val="282828"/>
        </a:solidFill>
        <a:ln>
          <a:solidFill>
            <a:srgbClr val="28282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243469</xdr:colOff>
      <xdr:row>11</xdr:row>
      <xdr:rowOff>52294</xdr:rowOff>
    </xdr:from>
    <xdr:to>
      <xdr:col>16</xdr:col>
      <xdr:colOff>337433</xdr:colOff>
      <xdr:row>20</xdr:row>
      <xdr:rowOff>45749</xdr:rowOff>
    </xdr:to>
    <xdr:sp macro="" textlink="">
      <xdr:nvSpPr>
        <xdr:cNvPr id="18" name="Rectangle: Rounded Corners 17">
          <a:extLst>
            <a:ext uri="{FF2B5EF4-FFF2-40B4-BE49-F238E27FC236}">
              <a16:creationId xmlns:a16="http://schemas.microsoft.com/office/drawing/2014/main" id="{97469D02-D841-E420-C548-5912A3B07582}"/>
            </a:ext>
          </a:extLst>
        </xdr:cNvPr>
        <xdr:cNvSpPr/>
      </xdr:nvSpPr>
      <xdr:spPr>
        <a:xfrm>
          <a:off x="7594528" y="2106706"/>
          <a:ext cx="2544317" cy="1674337"/>
        </a:xfrm>
        <a:prstGeom prst="roundRect">
          <a:avLst>
            <a:gd name="adj" fmla="val 4388"/>
          </a:avLst>
        </a:prstGeom>
        <a:solidFill>
          <a:srgbClr val="282828"/>
        </a:solidFill>
        <a:ln>
          <a:solidFill>
            <a:srgbClr val="28282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225132</xdr:colOff>
      <xdr:row>1</xdr:row>
      <xdr:rowOff>92363</xdr:rowOff>
    </xdr:from>
    <xdr:to>
      <xdr:col>16</xdr:col>
      <xdr:colOff>319096</xdr:colOff>
      <xdr:row>10</xdr:row>
      <xdr:rowOff>85817</xdr:rowOff>
    </xdr:to>
    <xdr:sp macro="" textlink="">
      <xdr:nvSpPr>
        <xdr:cNvPr id="19" name="Rectangle: Rounded Corners 18">
          <a:extLst>
            <a:ext uri="{FF2B5EF4-FFF2-40B4-BE49-F238E27FC236}">
              <a16:creationId xmlns:a16="http://schemas.microsoft.com/office/drawing/2014/main" id="{2CC8E55D-3652-70BE-B8E2-094AECA581D2}"/>
            </a:ext>
          </a:extLst>
        </xdr:cNvPr>
        <xdr:cNvSpPr/>
      </xdr:nvSpPr>
      <xdr:spPr>
        <a:xfrm>
          <a:off x="7540332" y="278630"/>
          <a:ext cx="2532364" cy="1669854"/>
        </a:xfrm>
        <a:prstGeom prst="roundRect">
          <a:avLst>
            <a:gd name="adj" fmla="val 4388"/>
          </a:avLst>
        </a:prstGeom>
        <a:solidFill>
          <a:srgbClr val="282828"/>
        </a:solidFill>
        <a:ln>
          <a:solidFill>
            <a:srgbClr val="28282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350076</xdr:colOff>
      <xdr:row>27</xdr:row>
      <xdr:rowOff>125561</xdr:rowOff>
    </xdr:from>
    <xdr:to>
      <xdr:col>16</xdr:col>
      <xdr:colOff>22110</xdr:colOff>
      <xdr:row>31</xdr:row>
      <xdr:rowOff>87879</xdr:rowOff>
    </xdr:to>
    <xdr:sp macro="" textlink="">
      <xdr:nvSpPr>
        <xdr:cNvPr id="20" name="TextBox 19">
          <a:extLst>
            <a:ext uri="{FF2B5EF4-FFF2-40B4-BE49-F238E27FC236}">
              <a16:creationId xmlns:a16="http://schemas.microsoft.com/office/drawing/2014/main" id="{C8E07613-4E43-74DD-F47E-95599D6B776C}"/>
            </a:ext>
          </a:extLst>
        </xdr:cNvPr>
        <xdr:cNvSpPr txBox="1"/>
      </xdr:nvSpPr>
      <xdr:spPr>
        <a:xfrm>
          <a:off x="8884476" y="5097611"/>
          <a:ext cx="891234" cy="698918"/>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full</a:t>
          </a:r>
        </a:p>
        <a:p>
          <a:r>
            <a:rPr lang="en-IN" sz="1100">
              <a:solidFill>
                <a:schemeClr val="bg1"/>
              </a:solidFill>
            </a:rPr>
            <a:t>time</a:t>
          </a:r>
        </a:p>
        <a:p>
          <a:r>
            <a:rPr lang="en-IN" sz="1100">
              <a:solidFill>
                <a:schemeClr val="bg1"/>
              </a:solidFill>
            </a:rPr>
            <a:t>employees</a:t>
          </a:r>
        </a:p>
      </xdr:txBody>
    </xdr:sp>
    <xdr:clientData/>
  </xdr:twoCellAnchor>
  <xdr:twoCellAnchor>
    <xdr:from>
      <xdr:col>14</xdr:col>
      <xdr:colOff>470479</xdr:colOff>
      <xdr:row>30</xdr:row>
      <xdr:rowOff>138601</xdr:rowOff>
    </xdr:from>
    <xdr:to>
      <xdr:col>16</xdr:col>
      <xdr:colOff>228024</xdr:colOff>
      <xdr:row>33</xdr:row>
      <xdr:rowOff>91848</xdr:rowOff>
    </xdr:to>
    <xdr:sp macro="" textlink="'pivot tables'!C12">
      <xdr:nvSpPr>
        <xdr:cNvPr id="27" name="TextBox 26">
          <a:extLst>
            <a:ext uri="{FF2B5EF4-FFF2-40B4-BE49-F238E27FC236}">
              <a16:creationId xmlns:a16="http://schemas.microsoft.com/office/drawing/2014/main" id="{3F4733B5-64DC-C8A9-C7E0-FABDDB2A0761}"/>
            </a:ext>
          </a:extLst>
        </xdr:cNvPr>
        <xdr:cNvSpPr txBox="1"/>
      </xdr:nvSpPr>
      <xdr:spPr>
        <a:xfrm>
          <a:off x="9027104" y="5615476"/>
          <a:ext cx="979920" cy="500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DB928A0D-2BDC-401F-A3FE-AD2739C5BE1D}" type="TxLink">
            <a:rPr lang="en-US" sz="3200" b="1" i="0" u="none" strike="noStrike">
              <a:solidFill>
                <a:schemeClr val="bg1"/>
              </a:solidFill>
              <a:latin typeface="Aptos Narrow"/>
            </a:rPr>
            <a:pPr algn="r"/>
            <a:t>20</a:t>
          </a:fld>
          <a:endParaRPr lang="en-IN" sz="3200" b="1">
            <a:solidFill>
              <a:schemeClr val="bg1"/>
            </a:solidFill>
          </a:endParaRPr>
        </a:p>
      </xdr:txBody>
    </xdr:sp>
    <xdr:clientData/>
  </xdr:twoCellAnchor>
  <xdr:twoCellAnchor>
    <xdr:from>
      <xdr:col>14</xdr:col>
      <xdr:colOff>446201</xdr:colOff>
      <xdr:row>24</xdr:row>
      <xdr:rowOff>54690</xdr:rowOff>
    </xdr:from>
    <xdr:to>
      <xdr:col>16</xdr:col>
      <xdr:colOff>201272</xdr:colOff>
      <xdr:row>27</xdr:row>
      <xdr:rowOff>7937</xdr:rowOff>
    </xdr:to>
    <xdr:sp macro="" textlink="'pivot tables'!C13">
      <xdr:nvSpPr>
        <xdr:cNvPr id="28" name="TextBox 27">
          <a:extLst>
            <a:ext uri="{FF2B5EF4-FFF2-40B4-BE49-F238E27FC236}">
              <a16:creationId xmlns:a16="http://schemas.microsoft.com/office/drawing/2014/main" id="{80D0862B-98F7-46AB-B50D-954097A87F3D}"/>
            </a:ext>
          </a:extLst>
        </xdr:cNvPr>
        <xdr:cNvSpPr txBox="1"/>
      </xdr:nvSpPr>
      <xdr:spPr>
        <a:xfrm>
          <a:off x="9002826" y="4436190"/>
          <a:ext cx="977446" cy="500935"/>
        </a:xfrm>
        <a:prstGeom prst="rect">
          <a:avLst/>
        </a:prstGeom>
        <a:no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BDBF40CD-5886-42AF-9157-CB46B7EBC0C0}" type="TxLink">
            <a:rPr lang="en-US" sz="3200" b="1" i="0" u="none" strike="noStrike">
              <a:solidFill>
                <a:schemeClr val="bg1"/>
              </a:solidFill>
              <a:latin typeface="Aptos Narrow"/>
            </a:rPr>
            <a:pPr algn="r"/>
            <a:t>13</a:t>
          </a:fld>
          <a:endParaRPr lang="en-IN" sz="3200" b="1">
            <a:solidFill>
              <a:schemeClr val="bg1"/>
            </a:solidFill>
          </a:endParaRPr>
        </a:p>
      </xdr:txBody>
    </xdr:sp>
    <xdr:clientData/>
  </xdr:twoCellAnchor>
  <xdr:twoCellAnchor>
    <xdr:from>
      <xdr:col>14</xdr:col>
      <xdr:colOff>311265</xdr:colOff>
      <xdr:row>21</xdr:row>
      <xdr:rowOff>93134</xdr:rowOff>
    </xdr:from>
    <xdr:to>
      <xdr:col>15</xdr:col>
      <xdr:colOff>592023</xdr:colOff>
      <xdr:row>25</xdr:row>
      <xdr:rowOff>55452</xdr:rowOff>
    </xdr:to>
    <xdr:sp macro="" textlink="">
      <xdr:nvSpPr>
        <xdr:cNvPr id="32" name="TextBox 31">
          <a:extLst>
            <a:ext uri="{FF2B5EF4-FFF2-40B4-BE49-F238E27FC236}">
              <a16:creationId xmlns:a16="http://schemas.microsoft.com/office/drawing/2014/main" id="{82E23AAA-06F0-436A-A724-4636A4E214D9}"/>
            </a:ext>
          </a:extLst>
        </xdr:cNvPr>
        <xdr:cNvSpPr txBox="1"/>
      </xdr:nvSpPr>
      <xdr:spPr>
        <a:xfrm>
          <a:off x="8867890" y="3926947"/>
          <a:ext cx="891946" cy="692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part</a:t>
          </a:r>
        </a:p>
        <a:p>
          <a:r>
            <a:rPr lang="en-IN" sz="1100">
              <a:solidFill>
                <a:schemeClr val="bg1"/>
              </a:solidFill>
            </a:rPr>
            <a:t>time</a:t>
          </a:r>
        </a:p>
        <a:p>
          <a:r>
            <a:rPr lang="en-IN" sz="1100">
              <a:solidFill>
                <a:schemeClr val="bg1"/>
              </a:solidFill>
            </a:rPr>
            <a:t>employees</a:t>
          </a:r>
        </a:p>
      </xdr:txBody>
    </xdr:sp>
    <xdr:clientData/>
  </xdr:twoCellAnchor>
  <xdr:twoCellAnchor>
    <xdr:from>
      <xdr:col>12</xdr:col>
      <xdr:colOff>318893</xdr:colOff>
      <xdr:row>27</xdr:row>
      <xdr:rowOff>110253</xdr:rowOff>
    </xdr:from>
    <xdr:to>
      <xdr:col>13</xdr:col>
      <xdr:colOff>598713</xdr:colOff>
      <xdr:row>31</xdr:row>
      <xdr:rowOff>72571</xdr:rowOff>
    </xdr:to>
    <xdr:sp macro="" textlink="">
      <xdr:nvSpPr>
        <xdr:cNvPr id="33" name="TextBox 32">
          <a:extLst>
            <a:ext uri="{FF2B5EF4-FFF2-40B4-BE49-F238E27FC236}">
              <a16:creationId xmlns:a16="http://schemas.microsoft.com/office/drawing/2014/main" id="{529FE748-AC35-3D75-AFA6-34C9A4DCD17A}"/>
            </a:ext>
          </a:extLst>
        </xdr:cNvPr>
        <xdr:cNvSpPr txBox="1"/>
      </xdr:nvSpPr>
      <xdr:spPr>
        <a:xfrm>
          <a:off x="7612322" y="5008824"/>
          <a:ext cx="887605" cy="688033"/>
        </a:xfrm>
        <a:prstGeom prst="rect">
          <a:avLst/>
        </a:prstGeom>
        <a:no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employees</a:t>
          </a:r>
        </a:p>
        <a:p>
          <a:r>
            <a:rPr lang="en-IN" sz="1100">
              <a:solidFill>
                <a:schemeClr val="bg1"/>
              </a:solidFill>
            </a:rPr>
            <a:t>with</a:t>
          </a:r>
          <a:r>
            <a:rPr lang="en-IN" sz="1100" baseline="0">
              <a:solidFill>
                <a:schemeClr val="bg1"/>
              </a:solidFill>
            </a:rPr>
            <a:t> </a:t>
          </a:r>
        </a:p>
        <a:p>
          <a:r>
            <a:rPr lang="en-IN" sz="1100" baseline="0">
              <a:solidFill>
                <a:schemeClr val="bg1"/>
              </a:solidFill>
            </a:rPr>
            <a:t>contracts</a:t>
          </a:r>
          <a:endParaRPr lang="en-IN" sz="1100">
            <a:solidFill>
              <a:schemeClr val="bg1"/>
            </a:solidFill>
          </a:endParaRPr>
        </a:p>
      </xdr:txBody>
    </xdr:sp>
    <xdr:clientData/>
  </xdr:twoCellAnchor>
  <xdr:twoCellAnchor>
    <xdr:from>
      <xdr:col>12</xdr:col>
      <xdr:colOff>326571</xdr:colOff>
      <xdr:row>30</xdr:row>
      <xdr:rowOff>83040</xdr:rowOff>
    </xdr:from>
    <xdr:to>
      <xdr:col>14</xdr:col>
      <xdr:colOff>163284</xdr:colOff>
      <xdr:row>33</xdr:row>
      <xdr:rowOff>36288</xdr:rowOff>
    </xdr:to>
    <xdr:sp macro="" textlink="'pivot tables'!C11">
      <xdr:nvSpPr>
        <xdr:cNvPr id="34" name="TextBox 33">
          <a:extLst>
            <a:ext uri="{FF2B5EF4-FFF2-40B4-BE49-F238E27FC236}">
              <a16:creationId xmlns:a16="http://schemas.microsoft.com/office/drawing/2014/main" id="{7C99F5F8-1301-7347-75CC-F68BC8459D7E}"/>
            </a:ext>
          </a:extLst>
        </xdr:cNvPr>
        <xdr:cNvSpPr txBox="1"/>
      </xdr:nvSpPr>
      <xdr:spPr>
        <a:xfrm>
          <a:off x="7660821" y="5559915"/>
          <a:ext cx="1059088" cy="500936"/>
        </a:xfrm>
        <a:prstGeom prst="rect">
          <a:avLst/>
        </a:prstGeom>
        <a:no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0E3509CA-28FD-4E64-B39B-2AD477F6F79F}" type="TxLink">
            <a:rPr lang="en-US" sz="3200" b="1" i="0" u="none" strike="noStrike">
              <a:solidFill>
                <a:schemeClr val="bg1"/>
              </a:solidFill>
              <a:latin typeface="Aptos Narrow"/>
            </a:rPr>
            <a:pPr algn="r"/>
            <a:t>17</a:t>
          </a:fld>
          <a:endParaRPr lang="en-IN" sz="3200" b="1">
            <a:solidFill>
              <a:schemeClr val="bg1"/>
            </a:solidFill>
          </a:endParaRPr>
        </a:p>
      </xdr:txBody>
    </xdr:sp>
    <xdr:clientData/>
  </xdr:twoCellAnchor>
  <xdr:twoCellAnchor>
    <xdr:from>
      <xdr:col>8</xdr:col>
      <xdr:colOff>179120</xdr:colOff>
      <xdr:row>23</xdr:row>
      <xdr:rowOff>72243</xdr:rowOff>
    </xdr:from>
    <xdr:to>
      <xdr:col>9</xdr:col>
      <xdr:colOff>428172</xdr:colOff>
      <xdr:row>24</xdr:row>
      <xdr:rowOff>114301</xdr:rowOff>
    </xdr:to>
    <xdr:sp macro="" textlink="">
      <xdr:nvSpPr>
        <xdr:cNvPr id="36" name="TextBox 35">
          <a:extLst>
            <a:ext uri="{FF2B5EF4-FFF2-40B4-BE49-F238E27FC236}">
              <a16:creationId xmlns:a16="http://schemas.microsoft.com/office/drawing/2014/main" id="{0A2B2134-1F04-AE6B-7460-8D911F33CDAE}"/>
            </a:ext>
          </a:extLst>
        </xdr:cNvPr>
        <xdr:cNvSpPr txBox="1"/>
      </xdr:nvSpPr>
      <xdr:spPr>
        <a:xfrm>
          <a:off x="5041406" y="4245100"/>
          <a:ext cx="856837" cy="223487"/>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Manager</a:t>
          </a:r>
        </a:p>
        <a:p>
          <a:endParaRPr lang="en-IN" sz="1100">
            <a:solidFill>
              <a:schemeClr val="bg1"/>
            </a:solidFill>
          </a:endParaRPr>
        </a:p>
      </xdr:txBody>
    </xdr:sp>
    <xdr:clientData/>
  </xdr:twoCellAnchor>
  <xdr:twoCellAnchor>
    <xdr:from>
      <xdr:col>8</xdr:col>
      <xdr:colOff>179120</xdr:colOff>
      <xdr:row>24</xdr:row>
      <xdr:rowOff>177472</xdr:rowOff>
    </xdr:from>
    <xdr:to>
      <xdr:col>10</xdr:col>
      <xdr:colOff>183244</xdr:colOff>
      <xdr:row>26</xdr:row>
      <xdr:rowOff>74387</xdr:rowOff>
    </xdr:to>
    <xdr:sp macro="" textlink="">
      <xdr:nvSpPr>
        <xdr:cNvPr id="37" name="TextBox 36">
          <a:extLst>
            <a:ext uri="{FF2B5EF4-FFF2-40B4-BE49-F238E27FC236}">
              <a16:creationId xmlns:a16="http://schemas.microsoft.com/office/drawing/2014/main" id="{FAE9B638-D685-289F-036C-B393E7090600}"/>
            </a:ext>
          </a:extLst>
        </xdr:cNvPr>
        <xdr:cNvSpPr txBox="1"/>
      </xdr:nvSpPr>
      <xdr:spPr>
        <a:xfrm>
          <a:off x="5041406" y="4531758"/>
          <a:ext cx="1219695" cy="259772"/>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HR</a:t>
          </a:r>
          <a:r>
            <a:rPr lang="en-IN" sz="1100" baseline="0">
              <a:solidFill>
                <a:schemeClr val="bg1"/>
              </a:solidFill>
            </a:rPr>
            <a:t> Specialist</a:t>
          </a:r>
          <a:endParaRPr lang="en-IN" sz="1100">
            <a:solidFill>
              <a:schemeClr val="bg1"/>
            </a:solidFill>
          </a:endParaRPr>
        </a:p>
        <a:p>
          <a:endParaRPr lang="en-IN" sz="1100">
            <a:solidFill>
              <a:schemeClr val="bg1"/>
            </a:solidFill>
          </a:endParaRPr>
        </a:p>
      </xdr:txBody>
    </xdr:sp>
    <xdr:clientData/>
  </xdr:twoCellAnchor>
  <xdr:twoCellAnchor>
    <xdr:from>
      <xdr:col>8</xdr:col>
      <xdr:colOff>179120</xdr:colOff>
      <xdr:row>26</xdr:row>
      <xdr:rowOff>137558</xdr:rowOff>
    </xdr:from>
    <xdr:to>
      <xdr:col>9</xdr:col>
      <xdr:colOff>500743</xdr:colOff>
      <xdr:row>28</xdr:row>
      <xdr:rowOff>16330</xdr:rowOff>
    </xdr:to>
    <xdr:sp macro="" textlink="">
      <xdr:nvSpPr>
        <xdr:cNvPr id="40" name="TextBox 39">
          <a:extLst>
            <a:ext uri="{FF2B5EF4-FFF2-40B4-BE49-F238E27FC236}">
              <a16:creationId xmlns:a16="http://schemas.microsoft.com/office/drawing/2014/main" id="{77C74080-5991-1BA1-EED8-C41F40265364}"/>
            </a:ext>
          </a:extLst>
        </xdr:cNvPr>
        <xdr:cNvSpPr txBox="1"/>
      </xdr:nvSpPr>
      <xdr:spPr>
        <a:xfrm>
          <a:off x="5041406" y="4854701"/>
          <a:ext cx="929408" cy="241629"/>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Developer </a:t>
          </a:r>
        </a:p>
        <a:p>
          <a:endParaRPr lang="en-IN" sz="1100">
            <a:solidFill>
              <a:schemeClr val="bg1"/>
            </a:solidFill>
          </a:endParaRPr>
        </a:p>
      </xdr:txBody>
    </xdr:sp>
    <xdr:clientData/>
  </xdr:twoCellAnchor>
  <xdr:twoCellAnchor>
    <xdr:from>
      <xdr:col>8</xdr:col>
      <xdr:colOff>179120</xdr:colOff>
      <xdr:row>28</xdr:row>
      <xdr:rowOff>79501</xdr:rowOff>
    </xdr:from>
    <xdr:to>
      <xdr:col>9</xdr:col>
      <xdr:colOff>428172</xdr:colOff>
      <xdr:row>29</xdr:row>
      <xdr:rowOff>121559</xdr:rowOff>
    </xdr:to>
    <xdr:sp macro="" textlink="">
      <xdr:nvSpPr>
        <xdr:cNvPr id="41" name="TextBox 40">
          <a:extLst>
            <a:ext uri="{FF2B5EF4-FFF2-40B4-BE49-F238E27FC236}">
              <a16:creationId xmlns:a16="http://schemas.microsoft.com/office/drawing/2014/main" id="{9A6BEB7B-D61D-43C9-BC77-25D673B16D5E}"/>
            </a:ext>
          </a:extLst>
        </xdr:cNvPr>
        <xdr:cNvSpPr txBox="1"/>
      </xdr:nvSpPr>
      <xdr:spPr>
        <a:xfrm>
          <a:off x="5041406" y="5159501"/>
          <a:ext cx="856837" cy="223487"/>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Designer </a:t>
          </a:r>
        </a:p>
        <a:p>
          <a:endParaRPr lang="en-IN" sz="1100">
            <a:solidFill>
              <a:schemeClr val="bg1"/>
            </a:solidFill>
          </a:endParaRPr>
        </a:p>
      </xdr:txBody>
    </xdr:sp>
    <xdr:clientData/>
  </xdr:twoCellAnchor>
  <xdr:twoCellAnchor>
    <xdr:from>
      <xdr:col>8</xdr:col>
      <xdr:colOff>165982</xdr:colOff>
      <xdr:row>31</xdr:row>
      <xdr:rowOff>95265</xdr:rowOff>
    </xdr:from>
    <xdr:to>
      <xdr:col>9</xdr:col>
      <xdr:colOff>415034</xdr:colOff>
      <xdr:row>32</xdr:row>
      <xdr:rowOff>137323</xdr:rowOff>
    </xdr:to>
    <xdr:sp macro="" textlink="">
      <xdr:nvSpPr>
        <xdr:cNvPr id="42" name="TextBox 41">
          <a:extLst>
            <a:ext uri="{FF2B5EF4-FFF2-40B4-BE49-F238E27FC236}">
              <a16:creationId xmlns:a16="http://schemas.microsoft.com/office/drawing/2014/main" id="{CBDF5994-9D35-FADB-1C6D-C51E249F7730}"/>
            </a:ext>
          </a:extLst>
        </xdr:cNvPr>
        <xdr:cNvSpPr txBox="1"/>
      </xdr:nvSpPr>
      <xdr:spPr>
        <a:xfrm>
          <a:off x="5042782" y="5803915"/>
          <a:ext cx="858652" cy="226208"/>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Analysts </a:t>
          </a:r>
        </a:p>
        <a:p>
          <a:endParaRPr lang="en-IN" sz="1100">
            <a:solidFill>
              <a:schemeClr val="bg1"/>
            </a:solidFill>
          </a:endParaRPr>
        </a:p>
      </xdr:txBody>
    </xdr:sp>
    <xdr:clientData/>
  </xdr:twoCellAnchor>
  <xdr:twoCellAnchor>
    <xdr:from>
      <xdr:col>8</xdr:col>
      <xdr:colOff>179120</xdr:colOff>
      <xdr:row>23</xdr:row>
      <xdr:rowOff>99458</xdr:rowOff>
    </xdr:from>
    <xdr:to>
      <xdr:col>9</xdr:col>
      <xdr:colOff>428172</xdr:colOff>
      <xdr:row>24</xdr:row>
      <xdr:rowOff>141516</xdr:rowOff>
    </xdr:to>
    <xdr:sp macro="" textlink="">
      <xdr:nvSpPr>
        <xdr:cNvPr id="50" name="TextBox 49">
          <a:extLst>
            <a:ext uri="{FF2B5EF4-FFF2-40B4-BE49-F238E27FC236}">
              <a16:creationId xmlns:a16="http://schemas.microsoft.com/office/drawing/2014/main" id="{3323F42B-C004-03B3-18C2-CB0CF3600528}"/>
            </a:ext>
          </a:extLst>
        </xdr:cNvPr>
        <xdr:cNvSpPr txBox="1"/>
      </xdr:nvSpPr>
      <xdr:spPr>
        <a:xfrm>
          <a:off x="5041406" y="4272315"/>
          <a:ext cx="856837" cy="223487"/>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Manager</a:t>
          </a:r>
        </a:p>
        <a:p>
          <a:endParaRPr lang="en-IN" sz="1100">
            <a:solidFill>
              <a:schemeClr val="bg1"/>
            </a:solidFill>
          </a:endParaRPr>
        </a:p>
      </xdr:txBody>
    </xdr:sp>
    <xdr:clientData/>
  </xdr:twoCellAnchor>
  <xdr:twoCellAnchor>
    <xdr:from>
      <xdr:col>8</xdr:col>
      <xdr:colOff>179120</xdr:colOff>
      <xdr:row>25</xdr:row>
      <xdr:rowOff>23259</xdr:rowOff>
    </xdr:from>
    <xdr:to>
      <xdr:col>10</xdr:col>
      <xdr:colOff>183244</xdr:colOff>
      <xdr:row>26</xdr:row>
      <xdr:rowOff>101602</xdr:rowOff>
    </xdr:to>
    <xdr:sp macro="" textlink="">
      <xdr:nvSpPr>
        <xdr:cNvPr id="51" name="TextBox 50">
          <a:extLst>
            <a:ext uri="{FF2B5EF4-FFF2-40B4-BE49-F238E27FC236}">
              <a16:creationId xmlns:a16="http://schemas.microsoft.com/office/drawing/2014/main" id="{53B30A9D-D661-59EC-6151-87B9E0B97E41}"/>
            </a:ext>
          </a:extLst>
        </xdr:cNvPr>
        <xdr:cNvSpPr txBox="1"/>
      </xdr:nvSpPr>
      <xdr:spPr>
        <a:xfrm>
          <a:off x="5041406" y="4558973"/>
          <a:ext cx="1219695" cy="259772"/>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HR</a:t>
          </a:r>
          <a:r>
            <a:rPr lang="en-IN" sz="1100" baseline="0">
              <a:solidFill>
                <a:schemeClr val="bg1"/>
              </a:solidFill>
            </a:rPr>
            <a:t> Specialist</a:t>
          </a:r>
          <a:endParaRPr lang="en-IN" sz="1100">
            <a:solidFill>
              <a:schemeClr val="bg1"/>
            </a:solidFill>
          </a:endParaRPr>
        </a:p>
        <a:p>
          <a:endParaRPr lang="en-IN" sz="1100">
            <a:solidFill>
              <a:schemeClr val="bg1"/>
            </a:solidFill>
          </a:endParaRPr>
        </a:p>
      </xdr:txBody>
    </xdr:sp>
    <xdr:clientData/>
  </xdr:twoCellAnchor>
  <xdr:twoCellAnchor>
    <xdr:from>
      <xdr:col>8</xdr:col>
      <xdr:colOff>179120</xdr:colOff>
      <xdr:row>26</xdr:row>
      <xdr:rowOff>164773</xdr:rowOff>
    </xdr:from>
    <xdr:to>
      <xdr:col>9</xdr:col>
      <xdr:colOff>500743</xdr:colOff>
      <xdr:row>28</xdr:row>
      <xdr:rowOff>43545</xdr:rowOff>
    </xdr:to>
    <xdr:sp macro="" textlink="">
      <xdr:nvSpPr>
        <xdr:cNvPr id="52" name="TextBox 51">
          <a:extLst>
            <a:ext uri="{FF2B5EF4-FFF2-40B4-BE49-F238E27FC236}">
              <a16:creationId xmlns:a16="http://schemas.microsoft.com/office/drawing/2014/main" id="{B71AA633-3F3F-2E2F-555A-5F9DEE38865A}"/>
            </a:ext>
          </a:extLst>
        </xdr:cNvPr>
        <xdr:cNvSpPr txBox="1"/>
      </xdr:nvSpPr>
      <xdr:spPr>
        <a:xfrm>
          <a:off x="5041406" y="4881916"/>
          <a:ext cx="929408" cy="241629"/>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Developer </a:t>
          </a:r>
        </a:p>
        <a:p>
          <a:endParaRPr lang="en-IN" sz="1100">
            <a:solidFill>
              <a:schemeClr val="bg1"/>
            </a:solidFill>
          </a:endParaRPr>
        </a:p>
      </xdr:txBody>
    </xdr:sp>
    <xdr:clientData/>
  </xdr:twoCellAnchor>
  <xdr:twoCellAnchor>
    <xdr:from>
      <xdr:col>10</xdr:col>
      <xdr:colOff>397149</xdr:colOff>
      <xdr:row>29</xdr:row>
      <xdr:rowOff>179520</xdr:rowOff>
    </xdr:from>
    <xdr:to>
      <xdr:col>12</xdr:col>
      <xdr:colOff>38414</xdr:colOff>
      <xdr:row>31</xdr:row>
      <xdr:rowOff>37647</xdr:rowOff>
    </xdr:to>
    <xdr:sp macro="" textlink="'pivot tables'!F14">
      <xdr:nvSpPr>
        <xdr:cNvPr id="59" name="TextBox 58">
          <a:extLst>
            <a:ext uri="{FF2B5EF4-FFF2-40B4-BE49-F238E27FC236}">
              <a16:creationId xmlns:a16="http://schemas.microsoft.com/office/drawing/2014/main" id="{1F1A1EEE-EB10-4730-72A8-0B187FD05FAA}"/>
            </a:ext>
          </a:extLst>
        </xdr:cNvPr>
        <xdr:cNvSpPr txBox="1"/>
      </xdr:nvSpPr>
      <xdr:spPr>
        <a:xfrm>
          <a:off x="6484390" y="5513520"/>
          <a:ext cx="858714" cy="225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5B93B82-8FB2-4BCC-AF9E-B4A1902D9622}" type="TxLink">
            <a:rPr lang="en-US" sz="1400" b="0" i="0" u="none" strike="noStrike">
              <a:solidFill>
                <a:schemeClr val="bg1"/>
              </a:solidFill>
              <a:latin typeface="Aptos Narrow"/>
            </a:rPr>
            <a:pPr algn="r"/>
            <a:t> 6,13,842 </a:t>
          </a:fld>
          <a:endParaRPr lang="en-IN" sz="1400" b="0">
            <a:solidFill>
              <a:schemeClr val="bg1"/>
            </a:solidFill>
          </a:endParaRPr>
        </a:p>
      </xdr:txBody>
    </xdr:sp>
    <xdr:clientData/>
  </xdr:twoCellAnchor>
  <xdr:twoCellAnchor>
    <xdr:from>
      <xdr:col>10</xdr:col>
      <xdr:colOff>401528</xdr:colOff>
      <xdr:row>31</xdr:row>
      <xdr:rowOff>109341</xdr:rowOff>
    </xdr:from>
    <xdr:to>
      <xdr:col>12</xdr:col>
      <xdr:colOff>42793</xdr:colOff>
      <xdr:row>32</xdr:row>
      <xdr:rowOff>151399</xdr:rowOff>
    </xdr:to>
    <xdr:sp macro="" textlink="'pivot tables'!F13">
      <xdr:nvSpPr>
        <xdr:cNvPr id="60" name="TextBox 59">
          <a:extLst>
            <a:ext uri="{FF2B5EF4-FFF2-40B4-BE49-F238E27FC236}">
              <a16:creationId xmlns:a16="http://schemas.microsoft.com/office/drawing/2014/main" id="{41119018-6B3F-316A-1195-1538C3925A00}"/>
            </a:ext>
          </a:extLst>
        </xdr:cNvPr>
        <xdr:cNvSpPr txBox="1"/>
      </xdr:nvSpPr>
      <xdr:spPr>
        <a:xfrm>
          <a:off x="6488769" y="5811203"/>
          <a:ext cx="858714" cy="225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17FF950-6E7F-4E6C-87BF-CBC138F9BD78}" type="TxLink">
            <a:rPr lang="en-US" sz="1400" b="0" i="0" u="none" strike="noStrike">
              <a:solidFill>
                <a:schemeClr val="bg1"/>
              </a:solidFill>
              <a:latin typeface="Aptos Narrow"/>
            </a:rPr>
            <a:pPr algn="r"/>
            <a:t> 1,67,041 </a:t>
          </a:fld>
          <a:endParaRPr lang="en-IN" sz="1400" b="0">
            <a:solidFill>
              <a:schemeClr val="bg1"/>
            </a:solidFill>
          </a:endParaRPr>
        </a:p>
      </xdr:txBody>
    </xdr:sp>
    <xdr:clientData/>
  </xdr:twoCellAnchor>
  <xdr:twoCellAnchor>
    <xdr:from>
      <xdr:col>10</xdr:col>
      <xdr:colOff>388390</xdr:colOff>
      <xdr:row>23</xdr:row>
      <xdr:rowOff>113407</xdr:rowOff>
    </xdr:from>
    <xdr:to>
      <xdr:col>12</xdr:col>
      <xdr:colOff>29655</xdr:colOff>
      <xdr:row>24</xdr:row>
      <xdr:rowOff>155466</xdr:rowOff>
    </xdr:to>
    <xdr:sp macro="" textlink="'pivot tables'!F18">
      <xdr:nvSpPr>
        <xdr:cNvPr id="61" name="TextBox 60">
          <a:extLst>
            <a:ext uri="{FF2B5EF4-FFF2-40B4-BE49-F238E27FC236}">
              <a16:creationId xmlns:a16="http://schemas.microsoft.com/office/drawing/2014/main" id="{ED880480-4CCE-0772-5EA0-01F3F925049D}"/>
            </a:ext>
          </a:extLst>
        </xdr:cNvPr>
        <xdr:cNvSpPr txBox="1"/>
      </xdr:nvSpPr>
      <xdr:spPr>
        <a:xfrm>
          <a:off x="6475631" y="4343821"/>
          <a:ext cx="858714" cy="225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A11FD67-31BD-4CDC-9061-4E826B4B2900}" type="TxLink">
            <a:rPr lang="en-US" sz="1400" b="1" i="0" u="none" strike="noStrike">
              <a:solidFill>
                <a:srgbClr val="1F1F1F"/>
              </a:solidFill>
              <a:latin typeface="Aptos Narrow"/>
            </a:rPr>
            <a:pPr algn="r"/>
            <a:t>3104913</a:t>
          </a:fld>
          <a:endParaRPr lang="en-IN" sz="1400" b="1">
            <a:solidFill>
              <a:srgbClr val="1F1F1F"/>
            </a:solidFill>
          </a:endParaRPr>
        </a:p>
      </xdr:txBody>
    </xdr:sp>
    <xdr:clientData/>
  </xdr:twoCellAnchor>
  <xdr:twoCellAnchor>
    <xdr:from>
      <xdr:col>10</xdr:col>
      <xdr:colOff>410287</xdr:colOff>
      <xdr:row>25</xdr:row>
      <xdr:rowOff>49293</xdr:rowOff>
    </xdr:from>
    <xdr:to>
      <xdr:col>12</xdr:col>
      <xdr:colOff>51552</xdr:colOff>
      <xdr:row>26</xdr:row>
      <xdr:rowOff>91351</xdr:rowOff>
    </xdr:to>
    <xdr:sp macro="" textlink="'pivot tables'!F17">
      <xdr:nvSpPr>
        <xdr:cNvPr id="62" name="TextBox 61">
          <a:extLst>
            <a:ext uri="{FF2B5EF4-FFF2-40B4-BE49-F238E27FC236}">
              <a16:creationId xmlns:a16="http://schemas.microsoft.com/office/drawing/2014/main" id="{2552525D-E521-8561-704E-A96D3F0A3D9D}"/>
            </a:ext>
          </a:extLst>
        </xdr:cNvPr>
        <xdr:cNvSpPr txBox="1"/>
      </xdr:nvSpPr>
      <xdr:spPr>
        <a:xfrm>
          <a:off x="6497528" y="4647569"/>
          <a:ext cx="858714" cy="225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D48063C7-B933-4A41-B1FA-A609E12F6FA7}" type="TxLink">
            <a:rPr lang="en-US" sz="1400" b="0" i="0" u="none" strike="noStrike">
              <a:solidFill>
                <a:schemeClr val="bg1"/>
              </a:solidFill>
              <a:latin typeface="Aptos Narrow"/>
              <a:ea typeface="+mn-ea"/>
              <a:cs typeface="+mn-cs"/>
            </a:rPr>
            <a:pPr marL="0" indent="0" algn="r"/>
            <a:t> 7,31,170 </a:t>
          </a:fld>
          <a:endParaRPr lang="en-IN" sz="1400" b="0" i="0" u="none" strike="noStrike">
            <a:solidFill>
              <a:schemeClr val="bg1"/>
            </a:solidFill>
            <a:latin typeface="Aptos Narrow"/>
            <a:ea typeface="+mn-ea"/>
            <a:cs typeface="+mn-cs"/>
          </a:endParaRPr>
        </a:p>
      </xdr:txBody>
    </xdr:sp>
    <xdr:clientData/>
  </xdr:twoCellAnchor>
  <xdr:twoCellAnchor>
    <xdr:from>
      <xdr:col>10</xdr:col>
      <xdr:colOff>29911</xdr:colOff>
      <xdr:row>26</xdr:row>
      <xdr:rowOff>132388</xdr:rowOff>
    </xdr:from>
    <xdr:to>
      <xdr:col>12</xdr:col>
      <xdr:colOff>34034</xdr:colOff>
      <xdr:row>28</xdr:row>
      <xdr:rowOff>26800</xdr:rowOff>
    </xdr:to>
    <xdr:sp macro="" textlink="'pivot tables'!F16">
      <xdr:nvSpPr>
        <xdr:cNvPr id="63" name="TextBox 62">
          <a:extLst>
            <a:ext uri="{FF2B5EF4-FFF2-40B4-BE49-F238E27FC236}">
              <a16:creationId xmlns:a16="http://schemas.microsoft.com/office/drawing/2014/main" id="{9C27B134-8878-EF73-7539-98CBA8A55982}"/>
            </a:ext>
          </a:extLst>
        </xdr:cNvPr>
        <xdr:cNvSpPr txBox="1"/>
      </xdr:nvSpPr>
      <xdr:spPr>
        <a:xfrm>
          <a:off x="6117152" y="4914595"/>
          <a:ext cx="1221572" cy="262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93BB446-0EE5-48DE-9CC6-C633FBF6674A}" type="TxLink">
            <a:rPr lang="en-US" sz="1400" b="0" i="0" u="none" strike="noStrike">
              <a:solidFill>
                <a:schemeClr val="bg1"/>
              </a:solidFill>
              <a:latin typeface="Aptos Narrow"/>
            </a:rPr>
            <a:pPr algn="r"/>
            <a:t> 9,59,266 </a:t>
          </a:fld>
          <a:endParaRPr lang="en-IN" sz="1400" b="0">
            <a:solidFill>
              <a:schemeClr val="bg1"/>
            </a:solidFill>
          </a:endParaRPr>
        </a:p>
      </xdr:txBody>
    </xdr:sp>
    <xdr:clientData/>
  </xdr:twoCellAnchor>
  <xdr:twoCellAnchor>
    <xdr:from>
      <xdr:col>10</xdr:col>
      <xdr:colOff>320198</xdr:colOff>
      <xdr:row>28</xdr:row>
      <xdr:rowOff>65143</xdr:rowOff>
    </xdr:from>
    <xdr:to>
      <xdr:col>12</xdr:col>
      <xdr:colOff>34034</xdr:colOff>
      <xdr:row>29</xdr:row>
      <xdr:rowOff>123659</xdr:rowOff>
    </xdr:to>
    <xdr:sp macro="" textlink="'pivot tables'!F15">
      <xdr:nvSpPr>
        <xdr:cNvPr id="64" name="TextBox 63">
          <a:extLst>
            <a:ext uri="{FF2B5EF4-FFF2-40B4-BE49-F238E27FC236}">
              <a16:creationId xmlns:a16="http://schemas.microsoft.com/office/drawing/2014/main" id="{70AAFF03-8856-9E55-E9EE-2C9DEE931333}"/>
            </a:ext>
          </a:extLst>
        </xdr:cNvPr>
        <xdr:cNvSpPr txBox="1"/>
      </xdr:nvSpPr>
      <xdr:spPr>
        <a:xfrm>
          <a:off x="6407439" y="5215212"/>
          <a:ext cx="931285" cy="242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F637128-81EC-4C62-B72C-9BDBEF9CCD65}" type="TxLink">
            <a:rPr lang="en-US" sz="1400" b="0" i="0" u="none" strike="noStrike">
              <a:solidFill>
                <a:schemeClr val="bg1"/>
              </a:solidFill>
              <a:latin typeface="Aptos Narrow"/>
            </a:rPr>
            <a:pPr algn="r"/>
            <a:t> 6,33,594 </a:t>
          </a:fld>
          <a:endParaRPr lang="en-IN" sz="1400" b="0">
            <a:solidFill>
              <a:schemeClr val="bg1"/>
            </a:solidFill>
          </a:endParaRPr>
        </a:p>
      </xdr:txBody>
    </xdr:sp>
    <xdr:clientData/>
  </xdr:twoCellAnchor>
  <xdr:twoCellAnchor>
    <xdr:from>
      <xdr:col>8</xdr:col>
      <xdr:colOff>138768</xdr:colOff>
      <xdr:row>29</xdr:row>
      <xdr:rowOff>179421</xdr:rowOff>
    </xdr:from>
    <xdr:to>
      <xdr:col>9</xdr:col>
      <xdr:colOff>387820</xdr:colOff>
      <xdr:row>31</xdr:row>
      <xdr:rowOff>37548</xdr:rowOff>
    </xdr:to>
    <xdr:sp macro="" textlink="">
      <xdr:nvSpPr>
        <xdr:cNvPr id="65" name="TextBox 64">
          <a:extLst>
            <a:ext uri="{FF2B5EF4-FFF2-40B4-BE49-F238E27FC236}">
              <a16:creationId xmlns:a16="http://schemas.microsoft.com/office/drawing/2014/main" id="{2C88E6EC-9A87-DF71-4B96-E6305A2281F8}"/>
            </a:ext>
          </a:extLst>
        </xdr:cNvPr>
        <xdr:cNvSpPr txBox="1"/>
      </xdr:nvSpPr>
      <xdr:spPr>
        <a:xfrm>
          <a:off x="5008561" y="5513421"/>
          <a:ext cx="857776" cy="225989"/>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Designer </a:t>
          </a:r>
        </a:p>
        <a:p>
          <a:endParaRPr lang="en-IN" sz="1100">
            <a:solidFill>
              <a:schemeClr val="bg1"/>
            </a:solidFill>
          </a:endParaRPr>
        </a:p>
      </xdr:txBody>
    </xdr:sp>
    <xdr:clientData/>
  </xdr:twoCellAnchor>
  <xdr:twoCellAnchor>
    <xdr:from>
      <xdr:col>8</xdr:col>
      <xdr:colOff>138768</xdr:colOff>
      <xdr:row>23</xdr:row>
      <xdr:rowOff>83691</xdr:rowOff>
    </xdr:from>
    <xdr:to>
      <xdr:col>9</xdr:col>
      <xdr:colOff>387820</xdr:colOff>
      <xdr:row>24</xdr:row>
      <xdr:rowOff>128252</xdr:rowOff>
    </xdr:to>
    <xdr:sp macro="" textlink="">
      <xdr:nvSpPr>
        <xdr:cNvPr id="66" name="TextBox 65">
          <a:extLst>
            <a:ext uri="{FF2B5EF4-FFF2-40B4-BE49-F238E27FC236}">
              <a16:creationId xmlns:a16="http://schemas.microsoft.com/office/drawing/2014/main" id="{263B558A-B5E7-671D-9A9D-49B3036527CF}"/>
            </a:ext>
          </a:extLst>
        </xdr:cNvPr>
        <xdr:cNvSpPr txBox="1"/>
      </xdr:nvSpPr>
      <xdr:spPr>
        <a:xfrm>
          <a:off x="5008561" y="4314105"/>
          <a:ext cx="857776" cy="228492"/>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Total salary</a:t>
          </a:r>
        </a:p>
        <a:p>
          <a:endParaRPr lang="en-IN" sz="1100" b="1">
            <a:solidFill>
              <a:schemeClr val="bg1"/>
            </a:solidFill>
          </a:endParaRPr>
        </a:p>
      </xdr:txBody>
    </xdr:sp>
    <xdr:clientData/>
  </xdr:twoCellAnchor>
  <xdr:twoCellAnchor>
    <xdr:from>
      <xdr:col>8</xdr:col>
      <xdr:colOff>151906</xdr:colOff>
      <xdr:row>25</xdr:row>
      <xdr:rowOff>8104</xdr:rowOff>
    </xdr:from>
    <xdr:to>
      <xdr:col>9</xdr:col>
      <xdr:colOff>400958</xdr:colOff>
      <xdr:row>26</xdr:row>
      <xdr:rowOff>50162</xdr:rowOff>
    </xdr:to>
    <xdr:sp macro="" textlink="">
      <xdr:nvSpPr>
        <xdr:cNvPr id="67" name="TextBox 66">
          <a:extLst>
            <a:ext uri="{FF2B5EF4-FFF2-40B4-BE49-F238E27FC236}">
              <a16:creationId xmlns:a16="http://schemas.microsoft.com/office/drawing/2014/main" id="{1199F038-3504-7326-1EFF-3115331FDDB9}"/>
            </a:ext>
          </a:extLst>
        </xdr:cNvPr>
        <xdr:cNvSpPr txBox="1"/>
      </xdr:nvSpPr>
      <xdr:spPr>
        <a:xfrm>
          <a:off x="5021699" y="4606380"/>
          <a:ext cx="857776" cy="225989"/>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mn-lt"/>
              <a:ea typeface="+mn-ea"/>
              <a:cs typeface="+mn-cs"/>
            </a:rPr>
            <a:t>Manager</a:t>
          </a:r>
        </a:p>
        <a:p>
          <a:endParaRPr lang="en-IN" sz="1100">
            <a:solidFill>
              <a:schemeClr val="bg1"/>
            </a:solidFill>
          </a:endParaRPr>
        </a:p>
      </xdr:txBody>
    </xdr:sp>
    <xdr:clientData/>
  </xdr:twoCellAnchor>
  <xdr:twoCellAnchor>
    <xdr:from>
      <xdr:col>8</xdr:col>
      <xdr:colOff>138768</xdr:colOff>
      <xdr:row>26</xdr:row>
      <xdr:rowOff>103500</xdr:rowOff>
    </xdr:from>
    <xdr:to>
      <xdr:col>10</xdr:col>
      <xdr:colOff>142892</xdr:colOff>
      <xdr:row>27</xdr:row>
      <xdr:rowOff>181843</xdr:rowOff>
    </xdr:to>
    <xdr:sp macro="" textlink="">
      <xdr:nvSpPr>
        <xdr:cNvPr id="68" name="TextBox 67">
          <a:extLst>
            <a:ext uri="{FF2B5EF4-FFF2-40B4-BE49-F238E27FC236}">
              <a16:creationId xmlns:a16="http://schemas.microsoft.com/office/drawing/2014/main" id="{2B1F06B6-C848-D7B8-1944-666A15DBF02B}"/>
            </a:ext>
          </a:extLst>
        </xdr:cNvPr>
        <xdr:cNvSpPr txBox="1"/>
      </xdr:nvSpPr>
      <xdr:spPr>
        <a:xfrm>
          <a:off x="5008561" y="4885707"/>
          <a:ext cx="1221572" cy="262274"/>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HR</a:t>
          </a:r>
          <a:r>
            <a:rPr lang="en-IN" sz="1100" baseline="0">
              <a:solidFill>
                <a:schemeClr val="bg1"/>
              </a:solidFill>
            </a:rPr>
            <a:t> Specialist</a:t>
          </a:r>
          <a:endParaRPr lang="en-IN" sz="1100">
            <a:solidFill>
              <a:schemeClr val="bg1"/>
            </a:solidFill>
          </a:endParaRPr>
        </a:p>
        <a:p>
          <a:endParaRPr lang="en-IN" sz="1100">
            <a:solidFill>
              <a:schemeClr val="bg1"/>
            </a:solidFill>
          </a:endParaRPr>
        </a:p>
      </xdr:txBody>
    </xdr:sp>
    <xdr:clientData/>
  </xdr:twoCellAnchor>
  <xdr:twoCellAnchor>
    <xdr:from>
      <xdr:col>8</xdr:col>
      <xdr:colOff>138768</xdr:colOff>
      <xdr:row>28</xdr:row>
      <xdr:rowOff>57315</xdr:rowOff>
    </xdr:from>
    <xdr:to>
      <xdr:col>9</xdr:col>
      <xdr:colOff>460391</xdr:colOff>
      <xdr:row>29</xdr:row>
      <xdr:rowOff>120018</xdr:rowOff>
    </xdr:to>
    <xdr:sp macro="" textlink="">
      <xdr:nvSpPr>
        <xdr:cNvPr id="69" name="TextBox 68">
          <a:extLst>
            <a:ext uri="{FF2B5EF4-FFF2-40B4-BE49-F238E27FC236}">
              <a16:creationId xmlns:a16="http://schemas.microsoft.com/office/drawing/2014/main" id="{B2A9FFDF-6C0A-594D-A475-317D7F20A4C8}"/>
            </a:ext>
          </a:extLst>
        </xdr:cNvPr>
        <xdr:cNvSpPr txBox="1"/>
      </xdr:nvSpPr>
      <xdr:spPr>
        <a:xfrm>
          <a:off x="5008561" y="5207384"/>
          <a:ext cx="930347" cy="246634"/>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Developer </a:t>
          </a:r>
        </a:p>
        <a:p>
          <a:endParaRPr lang="en-IN" sz="1100">
            <a:solidFill>
              <a:schemeClr val="bg1"/>
            </a:solidFill>
          </a:endParaRPr>
        </a:p>
      </xdr:txBody>
    </xdr:sp>
    <xdr:clientData/>
  </xdr:twoCellAnchor>
  <xdr:twoCellAnchor>
    <xdr:from>
      <xdr:col>3</xdr:col>
      <xdr:colOff>510351</xdr:colOff>
      <xdr:row>20</xdr:row>
      <xdr:rowOff>124637</xdr:rowOff>
    </xdr:from>
    <xdr:to>
      <xdr:col>5</xdr:col>
      <xdr:colOff>444500</xdr:colOff>
      <xdr:row>22</xdr:row>
      <xdr:rowOff>32187</xdr:rowOff>
    </xdr:to>
    <xdr:sp macro="" textlink="">
      <xdr:nvSpPr>
        <xdr:cNvPr id="133" name="TextBox 132">
          <a:extLst>
            <a:ext uri="{FF2B5EF4-FFF2-40B4-BE49-F238E27FC236}">
              <a16:creationId xmlns:a16="http://schemas.microsoft.com/office/drawing/2014/main" id="{0517DE15-2C4B-3566-0507-38DF70A56DA4}"/>
            </a:ext>
          </a:extLst>
        </xdr:cNvPr>
        <xdr:cNvSpPr txBox="1"/>
      </xdr:nvSpPr>
      <xdr:spPr>
        <a:xfrm>
          <a:off x="2348116" y="3859931"/>
          <a:ext cx="1159325" cy="281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E5B244"/>
              </a:solidFill>
              <a:latin typeface="Kulim park"/>
            </a:rPr>
            <a:t>Age Range</a:t>
          </a:r>
        </a:p>
        <a:p>
          <a:endParaRPr lang="en-IN" sz="1100" b="1">
            <a:solidFill>
              <a:schemeClr val="bg1"/>
            </a:solidFill>
          </a:endParaRPr>
        </a:p>
      </xdr:txBody>
    </xdr:sp>
    <xdr:clientData/>
  </xdr:twoCellAnchor>
  <xdr:twoCellAnchor>
    <xdr:from>
      <xdr:col>8</xdr:col>
      <xdr:colOff>173802</xdr:colOff>
      <xdr:row>21</xdr:row>
      <xdr:rowOff>153760</xdr:rowOff>
    </xdr:from>
    <xdr:to>
      <xdr:col>10</xdr:col>
      <xdr:colOff>197069</xdr:colOff>
      <xdr:row>23</xdr:row>
      <xdr:rowOff>14390</xdr:rowOff>
    </xdr:to>
    <xdr:sp macro="" textlink="">
      <xdr:nvSpPr>
        <xdr:cNvPr id="134" name="TextBox 133">
          <a:extLst>
            <a:ext uri="{FF2B5EF4-FFF2-40B4-BE49-F238E27FC236}">
              <a16:creationId xmlns:a16="http://schemas.microsoft.com/office/drawing/2014/main" id="{8371B1B0-DAEB-71BF-9DCB-88DD22C295F3}"/>
            </a:ext>
          </a:extLst>
        </xdr:cNvPr>
        <xdr:cNvSpPr txBox="1"/>
      </xdr:nvSpPr>
      <xdr:spPr>
        <a:xfrm>
          <a:off x="5043595" y="4016312"/>
          <a:ext cx="1240715" cy="228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a:solidFill>
                <a:schemeClr val="tx1">
                  <a:lumMod val="50000"/>
                  <a:lumOff val="50000"/>
                </a:schemeClr>
              </a:solidFill>
              <a:latin typeface="Kulim park"/>
            </a:rPr>
            <a:t>salary by job Titles</a:t>
          </a:r>
          <a:endParaRPr lang="en-IN" sz="900" b="1">
            <a:solidFill>
              <a:schemeClr val="tx1">
                <a:lumMod val="50000"/>
                <a:lumOff val="50000"/>
              </a:schemeClr>
            </a:solidFill>
            <a:latin typeface="Kulim park"/>
          </a:endParaRPr>
        </a:p>
        <a:p>
          <a:endParaRPr lang="en-IN" sz="1100" b="1">
            <a:solidFill>
              <a:schemeClr val="bg1"/>
            </a:solidFill>
          </a:endParaRPr>
        </a:p>
      </xdr:txBody>
    </xdr:sp>
    <xdr:clientData/>
  </xdr:twoCellAnchor>
  <xdr:twoCellAnchor>
    <xdr:from>
      <xdr:col>12</xdr:col>
      <xdr:colOff>200076</xdr:colOff>
      <xdr:row>20</xdr:row>
      <xdr:rowOff>26322</xdr:rowOff>
    </xdr:from>
    <xdr:to>
      <xdr:col>16</xdr:col>
      <xdr:colOff>350345</xdr:colOff>
      <xdr:row>21</xdr:row>
      <xdr:rowOff>117803</xdr:rowOff>
    </xdr:to>
    <xdr:sp macro="" textlink="">
      <xdr:nvSpPr>
        <xdr:cNvPr id="135" name="TextBox 134">
          <a:extLst>
            <a:ext uri="{FF2B5EF4-FFF2-40B4-BE49-F238E27FC236}">
              <a16:creationId xmlns:a16="http://schemas.microsoft.com/office/drawing/2014/main" id="{24BED50D-7C2A-21BC-84FA-140BAEB8E27D}"/>
            </a:ext>
          </a:extLst>
        </xdr:cNvPr>
        <xdr:cNvSpPr txBox="1"/>
      </xdr:nvSpPr>
      <xdr:spPr>
        <a:xfrm>
          <a:off x="7515276" y="3709322"/>
          <a:ext cx="2588669" cy="2756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E5B244"/>
              </a:solidFill>
              <a:latin typeface="Kulim park"/>
            </a:rPr>
            <a:t>Employment Status Breakdown</a:t>
          </a:r>
        </a:p>
        <a:p>
          <a:endParaRPr lang="en-IN" sz="1100" b="1">
            <a:solidFill>
              <a:schemeClr val="bg1"/>
            </a:solidFill>
          </a:endParaRPr>
        </a:p>
      </xdr:txBody>
    </xdr:sp>
    <xdr:clientData/>
  </xdr:twoCellAnchor>
  <xdr:twoCellAnchor>
    <xdr:from>
      <xdr:col>12</xdr:col>
      <xdr:colOff>190500</xdr:colOff>
      <xdr:row>21</xdr:row>
      <xdr:rowOff>25400</xdr:rowOff>
    </xdr:from>
    <xdr:to>
      <xdr:col>14</xdr:col>
      <xdr:colOff>184150</xdr:colOff>
      <xdr:row>27</xdr:row>
      <xdr:rowOff>76200</xdr:rowOff>
    </xdr:to>
    <xdr:graphicFrame macro="">
      <xdr:nvGraphicFramePr>
        <xdr:cNvPr id="136" name="Chart 135">
          <a:extLst>
            <a:ext uri="{FF2B5EF4-FFF2-40B4-BE49-F238E27FC236}">
              <a16:creationId xmlns:a16="http://schemas.microsoft.com/office/drawing/2014/main" id="{FE4D4800-2568-4418-A3BB-580AF4929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482600</xdr:colOff>
      <xdr:row>22</xdr:row>
      <xdr:rowOff>0</xdr:rowOff>
    </xdr:from>
    <xdr:to>
      <xdr:col>16</xdr:col>
      <xdr:colOff>95250</xdr:colOff>
      <xdr:row>23</xdr:row>
      <xdr:rowOff>19050</xdr:rowOff>
    </xdr:to>
    <xdr:sp macro="" textlink="">
      <xdr:nvSpPr>
        <xdr:cNvPr id="137" name="Flowchart: Connector 136">
          <a:extLst>
            <a:ext uri="{FF2B5EF4-FFF2-40B4-BE49-F238E27FC236}">
              <a16:creationId xmlns:a16="http://schemas.microsoft.com/office/drawing/2014/main" id="{6A281A5C-EC98-DAF3-E688-8C440A9A31F4}"/>
            </a:ext>
          </a:extLst>
        </xdr:cNvPr>
        <xdr:cNvSpPr/>
      </xdr:nvSpPr>
      <xdr:spPr>
        <a:xfrm>
          <a:off x="9626600" y="4051300"/>
          <a:ext cx="222250" cy="203200"/>
        </a:xfrm>
        <a:prstGeom prst="flowChartConnector">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520700</xdr:colOff>
      <xdr:row>27</xdr:row>
      <xdr:rowOff>177800</xdr:rowOff>
    </xdr:from>
    <xdr:to>
      <xdr:col>16</xdr:col>
      <xdr:colOff>133350</xdr:colOff>
      <xdr:row>29</xdr:row>
      <xdr:rowOff>12700</xdr:rowOff>
    </xdr:to>
    <xdr:sp macro="" textlink="">
      <xdr:nvSpPr>
        <xdr:cNvPr id="138" name="Flowchart: Connector 137">
          <a:extLst>
            <a:ext uri="{FF2B5EF4-FFF2-40B4-BE49-F238E27FC236}">
              <a16:creationId xmlns:a16="http://schemas.microsoft.com/office/drawing/2014/main" id="{38135238-9CA6-CB18-9DD5-63B576904B98}"/>
            </a:ext>
          </a:extLst>
        </xdr:cNvPr>
        <xdr:cNvSpPr/>
      </xdr:nvSpPr>
      <xdr:spPr>
        <a:xfrm>
          <a:off x="9664700" y="5149850"/>
          <a:ext cx="222250" cy="203200"/>
        </a:xfrm>
        <a:prstGeom prst="flowChartConnector">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603250</xdr:colOff>
      <xdr:row>23</xdr:row>
      <xdr:rowOff>158750</xdr:rowOff>
    </xdr:from>
    <xdr:to>
      <xdr:col>7</xdr:col>
      <xdr:colOff>82550</xdr:colOff>
      <xdr:row>24</xdr:row>
      <xdr:rowOff>63500</xdr:rowOff>
    </xdr:to>
    <xdr:sp macro="" textlink="">
      <xdr:nvSpPr>
        <xdr:cNvPr id="139" name="Flowchart: Connector 138">
          <a:extLst>
            <a:ext uri="{FF2B5EF4-FFF2-40B4-BE49-F238E27FC236}">
              <a16:creationId xmlns:a16="http://schemas.microsoft.com/office/drawing/2014/main" id="{296BB3B7-1BF4-CD48-3532-785216919CD4}"/>
            </a:ext>
          </a:extLst>
        </xdr:cNvPr>
        <xdr:cNvSpPr/>
      </xdr:nvSpPr>
      <xdr:spPr>
        <a:xfrm>
          <a:off x="4260850" y="4394200"/>
          <a:ext cx="88900" cy="88900"/>
        </a:xfrm>
        <a:prstGeom prst="flowChartConnector">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577850</xdr:colOff>
      <xdr:row>24</xdr:row>
      <xdr:rowOff>57150</xdr:rowOff>
    </xdr:from>
    <xdr:to>
      <xdr:col>7</xdr:col>
      <xdr:colOff>444500</xdr:colOff>
      <xdr:row>33</xdr:row>
      <xdr:rowOff>120650</xdr:rowOff>
    </xdr:to>
    <xdr:graphicFrame macro="">
      <xdr:nvGraphicFramePr>
        <xdr:cNvPr id="142" name="Chart 141">
          <a:extLst>
            <a:ext uri="{FF2B5EF4-FFF2-40B4-BE49-F238E27FC236}">
              <a16:creationId xmlns:a16="http://schemas.microsoft.com/office/drawing/2014/main" id="{6C135CDF-CF7F-424C-A1ED-1DD7E5AD5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173801</xdr:colOff>
      <xdr:row>20</xdr:row>
      <xdr:rowOff>124637</xdr:rowOff>
    </xdr:from>
    <xdr:to>
      <xdr:col>10</xdr:col>
      <xdr:colOff>107950</xdr:colOff>
      <xdr:row>22</xdr:row>
      <xdr:rowOff>32187</xdr:rowOff>
    </xdr:to>
    <xdr:sp macro="" textlink="">
      <xdr:nvSpPr>
        <xdr:cNvPr id="144" name="TextBox 143">
          <a:extLst>
            <a:ext uri="{FF2B5EF4-FFF2-40B4-BE49-F238E27FC236}">
              <a16:creationId xmlns:a16="http://schemas.microsoft.com/office/drawing/2014/main" id="{857267D0-B9C7-15F8-5E8F-094DC6BA25CB}"/>
            </a:ext>
          </a:extLst>
        </xdr:cNvPr>
        <xdr:cNvSpPr txBox="1"/>
      </xdr:nvSpPr>
      <xdr:spPr>
        <a:xfrm>
          <a:off x="5050601" y="3807637"/>
          <a:ext cx="1153349" cy="275850"/>
        </a:xfrm>
        <a:prstGeom prst="rect">
          <a:avLst/>
        </a:prstGeom>
        <a:no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E5B244"/>
              </a:solidFill>
              <a:latin typeface="Kulim park"/>
            </a:rPr>
            <a:t>Salary</a:t>
          </a:r>
        </a:p>
        <a:p>
          <a:endParaRPr lang="en-IN" sz="1100" b="1">
            <a:solidFill>
              <a:schemeClr val="bg1"/>
            </a:solidFill>
          </a:endParaRPr>
        </a:p>
      </xdr:txBody>
    </xdr:sp>
    <xdr:clientData/>
  </xdr:twoCellAnchor>
  <xdr:twoCellAnchor>
    <xdr:from>
      <xdr:col>3</xdr:col>
      <xdr:colOff>516702</xdr:colOff>
      <xdr:row>21</xdr:row>
      <xdr:rowOff>141060</xdr:rowOff>
    </xdr:from>
    <xdr:to>
      <xdr:col>7</xdr:col>
      <xdr:colOff>342900</xdr:colOff>
      <xdr:row>24</xdr:row>
      <xdr:rowOff>12700</xdr:rowOff>
    </xdr:to>
    <xdr:sp macro="" textlink="">
      <xdr:nvSpPr>
        <xdr:cNvPr id="145" name="TextBox 144">
          <a:extLst>
            <a:ext uri="{FF2B5EF4-FFF2-40B4-BE49-F238E27FC236}">
              <a16:creationId xmlns:a16="http://schemas.microsoft.com/office/drawing/2014/main" id="{835A8C08-3175-D373-EBD3-4726E2D93AD3}"/>
            </a:ext>
          </a:extLst>
        </xdr:cNvPr>
        <xdr:cNvSpPr txBox="1"/>
      </xdr:nvSpPr>
      <xdr:spPr>
        <a:xfrm>
          <a:off x="2345502" y="4008210"/>
          <a:ext cx="2264598" cy="424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a:solidFill>
                <a:schemeClr val="tx1">
                  <a:lumMod val="50000"/>
                  <a:lumOff val="50000"/>
                </a:schemeClr>
              </a:solidFill>
              <a:latin typeface="Kulim park"/>
            </a:rPr>
            <a:t>Number</a:t>
          </a:r>
          <a:r>
            <a:rPr lang="en-IN" sz="900" b="0" baseline="0">
              <a:solidFill>
                <a:schemeClr val="tx1">
                  <a:lumMod val="50000"/>
                  <a:lumOff val="50000"/>
                </a:schemeClr>
              </a:solidFill>
              <a:latin typeface="Kulim park"/>
            </a:rPr>
            <a:t> of employees according to age range and gender</a:t>
          </a:r>
          <a:endParaRPr lang="en-IN" sz="900" b="1">
            <a:solidFill>
              <a:schemeClr val="tx1">
                <a:lumMod val="50000"/>
                <a:lumOff val="50000"/>
              </a:schemeClr>
            </a:solidFill>
            <a:latin typeface="Kulim park"/>
          </a:endParaRPr>
        </a:p>
        <a:p>
          <a:endParaRPr lang="en-IN" sz="1100" b="1">
            <a:solidFill>
              <a:schemeClr val="bg1"/>
            </a:solidFill>
          </a:endParaRPr>
        </a:p>
      </xdr:txBody>
    </xdr:sp>
    <xdr:clientData/>
  </xdr:twoCellAnchor>
  <xdr:twoCellAnchor>
    <xdr:from>
      <xdr:col>7</xdr:col>
      <xdr:colOff>19932</xdr:colOff>
      <xdr:row>23</xdr:row>
      <xdr:rowOff>76200</xdr:rowOff>
    </xdr:from>
    <xdr:to>
      <xdr:col>8</xdr:col>
      <xdr:colOff>0</xdr:colOff>
      <xdr:row>24</xdr:row>
      <xdr:rowOff>107950</xdr:rowOff>
    </xdr:to>
    <xdr:sp macro="" textlink="">
      <xdr:nvSpPr>
        <xdr:cNvPr id="146" name="TextBox 145">
          <a:extLst>
            <a:ext uri="{FF2B5EF4-FFF2-40B4-BE49-F238E27FC236}">
              <a16:creationId xmlns:a16="http://schemas.microsoft.com/office/drawing/2014/main" id="{FDDD652E-68D1-D295-42F1-CCBFA7341942}"/>
            </a:ext>
          </a:extLst>
        </xdr:cNvPr>
        <xdr:cNvSpPr txBox="1"/>
      </xdr:nvSpPr>
      <xdr:spPr>
        <a:xfrm>
          <a:off x="4287132" y="4311650"/>
          <a:ext cx="589668"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Males</a:t>
          </a:r>
        </a:p>
        <a:p>
          <a:endParaRPr lang="en-IN" sz="1100">
            <a:solidFill>
              <a:schemeClr val="bg1"/>
            </a:solidFill>
          </a:endParaRPr>
        </a:p>
      </xdr:txBody>
    </xdr:sp>
    <xdr:clientData/>
  </xdr:twoCellAnchor>
  <xdr:twoCellAnchor>
    <xdr:from>
      <xdr:col>5</xdr:col>
      <xdr:colOff>419100</xdr:colOff>
      <xdr:row>23</xdr:row>
      <xdr:rowOff>76200</xdr:rowOff>
    </xdr:from>
    <xdr:to>
      <xdr:col>6</xdr:col>
      <xdr:colOff>488950</xdr:colOff>
      <xdr:row>24</xdr:row>
      <xdr:rowOff>120650</xdr:rowOff>
    </xdr:to>
    <xdr:sp macro="" textlink="">
      <xdr:nvSpPr>
        <xdr:cNvPr id="147" name="TextBox 146">
          <a:extLst>
            <a:ext uri="{FF2B5EF4-FFF2-40B4-BE49-F238E27FC236}">
              <a16:creationId xmlns:a16="http://schemas.microsoft.com/office/drawing/2014/main" id="{2DD80D4E-3A19-419B-4A74-AEFF72D0015B}"/>
            </a:ext>
          </a:extLst>
        </xdr:cNvPr>
        <xdr:cNvSpPr txBox="1"/>
      </xdr:nvSpPr>
      <xdr:spPr>
        <a:xfrm>
          <a:off x="3467100" y="4311650"/>
          <a:ext cx="6794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Females</a:t>
          </a:r>
        </a:p>
        <a:p>
          <a:endParaRPr lang="en-IN" sz="1100">
            <a:solidFill>
              <a:schemeClr val="bg1"/>
            </a:solidFill>
          </a:endParaRPr>
        </a:p>
      </xdr:txBody>
    </xdr:sp>
    <xdr:clientData/>
  </xdr:twoCellAnchor>
  <xdr:twoCellAnchor>
    <xdr:from>
      <xdr:col>5</xdr:col>
      <xdr:colOff>387350</xdr:colOff>
      <xdr:row>23</xdr:row>
      <xdr:rowOff>171450</xdr:rowOff>
    </xdr:from>
    <xdr:to>
      <xdr:col>5</xdr:col>
      <xdr:colOff>476250</xdr:colOff>
      <xdr:row>24</xdr:row>
      <xdr:rowOff>69850</xdr:rowOff>
    </xdr:to>
    <xdr:sp macro="" textlink="">
      <xdr:nvSpPr>
        <xdr:cNvPr id="148" name="Flowchart: Connector 147">
          <a:extLst>
            <a:ext uri="{FF2B5EF4-FFF2-40B4-BE49-F238E27FC236}">
              <a16:creationId xmlns:a16="http://schemas.microsoft.com/office/drawing/2014/main" id="{91CFF623-1A10-0161-1F05-213A4392609A}"/>
            </a:ext>
          </a:extLst>
        </xdr:cNvPr>
        <xdr:cNvSpPr/>
      </xdr:nvSpPr>
      <xdr:spPr>
        <a:xfrm>
          <a:off x="3435350" y="4406900"/>
          <a:ext cx="88900" cy="82550"/>
        </a:xfrm>
        <a:prstGeom prst="flowChartConnector">
          <a:avLst/>
        </a:prstGeom>
        <a:solidFill>
          <a:srgbClr val="E5B2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293849</xdr:colOff>
      <xdr:row>25</xdr:row>
      <xdr:rowOff>179928</xdr:rowOff>
    </xdr:from>
    <xdr:to>
      <xdr:col>2</xdr:col>
      <xdr:colOff>332154</xdr:colOff>
      <xdr:row>27</xdr:row>
      <xdr:rowOff>35221</xdr:rowOff>
    </xdr:to>
    <xdr:sp macro="" textlink="">
      <xdr:nvSpPr>
        <xdr:cNvPr id="153" name="TextBox 152">
          <a:extLst>
            <a:ext uri="{FF2B5EF4-FFF2-40B4-BE49-F238E27FC236}">
              <a16:creationId xmlns:a16="http://schemas.microsoft.com/office/drawing/2014/main" id="{3FDB3927-582D-66E5-22D5-6F18DC44AA70}"/>
            </a:ext>
          </a:extLst>
        </xdr:cNvPr>
        <xdr:cNvSpPr txBox="1"/>
      </xdr:nvSpPr>
      <xdr:spPr>
        <a:xfrm>
          <a:off x="293849" y="4820313"/>
          <a:ext cx="1259459" cy="226523"/>
        </a:xfrm>
        <a:prstGeom prst="rect">
          <a:avLst/>
        </a:prstGeom>
        <a:no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mn-lt"/>
              <a:ea typeface="+mn-ea"/>
              <a:cs typeface="+mn-cs"/>
            </a:rPr>
            <a:t>Branch</a:t>
          </a:r>
          <a:r>
            <a:rPr lang="en-IN" sz="1100" baseline="0">
              <a:solidFill>
                <a:schemeClr val="bg1"/>
              </a:solidFill>
              <a:latin typeface="+mn-lt"/>
              <a:ea typeface="+mn-ea"/>
              <a:cs typeface="+mn-cs"/>
            </a:rPr>
            <a:t> Office </a:t>
          </a:r>
          <a:endParaRPr lang="en-IN" sz="1100">
            <a:solidFill>
              <a:schemeClr val="bg1"/>
            </a:solidFill>
            <a:latin typeface="+mn-lt"/>
            <a:ea typeface="+mn-ea"/>
            <a:cs typeface="+mn-cs"/>
          </a:endParaRPr>
        </a:p>
        <a:p>
          <a:endParaRPr lang="en-IN" sz="1100">
            <a:solidFill>
              <a:schemeClr val="bg1"/>
            </a:solidFill>
          </a:endParaRPr>
        </a:p>
      </xdr:txBody>
    </xdr:sp>
    <xdr:clientData/>
  </xdr:twoCellAnchor>
  <xdr:twoCellAnchor>
    <xdr:from>
      <xdr:col>0</xdr:col>
      <xdr:colOff>303122</xdr:colOff>
      <xdr:row>28</xdr:row>
      <xdr:rowOff>59390</xdr:rowOff>
    </xdr:from>
    <xdr:to>
      <xdr:col>2</xdr:col>
      <xdr:colOff>307246</xdr:colOff>
      <xdr:row>29</xdr:row>
      <xdr:rowOff>137734</xdr:rowOff>
    </xdr:to>
    <xdr:sp macro="" textlink="">
      <xdr:nvSpPr>
        <xdr:cNvPr id="154" name="TextBox 153">
          <a:extLst>
            <a:ext uri="{FF2B5EF4-FFF2-40B4-BE49-F238E27FC236}">
              <a16:creationId xmlns:a16="http://schemas.microsoft.com/office/drawing/2014/main" id="{C842CF24-1BD7-B0D3-A94C-64472B9E7399}"/>
            </a:ext>
          </a:extLst>
        </xdr:cNvPr>
        <xdr:cNvSpPr txBox="1"/>
      </xdr:nvSpPr>
      <xdr:spPr>
        <a:xfrm>
          <a:off x="303122" y="5256621"/>
          <a:ext cx="1225278" cy="263959"/>
        </a:xfrm>
        <a:prstGeom prst="rect">
          <a:avLst/>
        </a:prstGeom>
        <a:no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Head</a:t>
          </a:r>
          <a:r>
            <a:rPr lang="en-IN" sz="1100" baseline="0">
              <a:solidFill>
                <a:schemeClr val="bg1"/>
              </a:solidFill>
            </a:rPr>
            <a:t> Office</a:t>
          </a:r>
          <a:endParaRPr lang="en-IN" sz="1100">
            <a:solidFill>
              <a:schemeClr val="bg1"/>
            </a:solidFill>
          </a:endParaRPr>
        </a:p>
        <a:p>
          <a:endParaRPr lang="en-IN" sz="1100">
            <a:solidFill>
              <a:schemeClr val="bg1"/>
            </a:solidFill>
          </a:endParaRPr>
        </a:p>
      </xdr:txBody>
    </xdr:sp>
    <xdr:clientData/>
  </xdr:twoCellAnchor>
  <xdr:twoCellAnchor>
    <xdr:from>
      <xdr:col>0</xdr:col>
      <xdr:colOff>280710</xdr:colOff>
      <xdr:row>30</xdr:row>
      <xdr:rowOff>161904</xdr:rowOff>
    </xdr:from>
    <xdr:to>
      <xdr:col>1</xdr:col>
      <xdr:colOff>602333</xdr:colOff>
      <xdr:row>32</xdr:row>
      <xdr:rowOff>37841</xdr:rowOff>
    </xdr:to>
    <xdr:sp macro="" textlink="">
      <xdr:nvSpPr>
        <xdr:cNvPr id="155" name="TextBox 154">
          <a:extLst>
            <a:ext uri="{FF2B5EF4-FFF2-40B4-BE49-F238E27FC236}">
              <a16:creationId xmlns:a16="http://schemas.microsoft.com/office/drawing/2014/main" id="{75394FE0-F555-2F99-1832-499322DA2F6D}"/>
            </a:ext>
          </a:extLst>
        </xdr:cNvPr>
        <xdr:cNvSpPr txBox="1"/>
      </xdr:nvSpPr>
      <xdr:spPr>
        <a:xfrm>
          <a:off x="280710" y="5764845"/>
          <a:ext cx="934211" cy="249467"/>
        </a:xfrm>
        <a:prstGeom prst="rect">
          <a:avLst/>
        </a:prstGeom>
        <a:no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Remote </a:t>
          </a:r>
        </a:p>
        <a:p>
          <a:endParaRPr lang="en-IN" sz="1100">
            <a:solidFill>
              <a:schemeClr val="bg1"/>
            </a:solidFill>
          </a:endParaRPr>
        </a:p>
      </xdr:txBody>
    </xdr:sp>
    <xdr:clientData/>
  </xdr:twoCellAnchor>
  <xdr:twoCellAnchor>
    <xdr:from>
      <xdr:col>0</xdr:col>
      <xdr:colOff>231589</xdr:colOff>
      <xdr:row>26</xdr:row>
      <xdr:rowOff>74706</xdr:rowOff>
    </xdr:from>
    <xdr:to>
      <xdr:col>3</xdr:col>
      <xdr:colOff>34191</xdr:colOff>
      <xdr:row>28</xdr:row>
      <xdr:rowOff>146678</xdr:rowOff>
    </xdr:to>
    <xdr:graphicFrame macro="">
      <xdr:nvGraphicFramePr>
        <xdr:cNvPr id="173" name="Chart 172">
          <a:extLst>
            <a:ext uri="{FF2B5EF4-FFF2-40B4-BE49-F238E27FC236}">
              <a16:creationId xmlns:a16="http://schemas.microsoft.com/office/drawing/2014/main" id="{F37E79F6-4177-466F-F4BD-15F906237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236475</xdr:colOff>
      <xdr:row>28</xdr:row>
      <xdr:rowOff>149755</xdr:rowOff>
    </xdr:from>
    <xdr:to>
      <xdr:col>3</xdr:col>
      <xdr:colOff>39077</xdr:colOff>
      <xdr:row>31</xdr:row>
      <xdr:rowOff>36112</xdr:rowOff>
    </xdr:to>
    <xdr:graphicFrame macro="">
      <xdr:nvGraphicFramePr>
        <xdr:cNvPr id="174" name="Chart 173">
          <a:extLst>
            <a:ext uri="{FF2B5EF4-FFF2-40B4-BE49-F238E27FC236}">
              <a16:creationId xmlns:a16="http://schemas.microsoft.com/office/drawing/2014/main" id="{FA957362-12DE-B19C-1F23-21922C90B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246066</xdr:colOff>
      <xdr:row>31</xdr:row>
      <xdr:rowOff>64761</xdr:rowOff>
    </xdr:from>
    <xdr:to>
      <xdr:col>3</xdr:col>
      <xdr:colOff>53730</xdr:colOff>
      <xdr:row>33</xdr:row>
      <xdr:rowOff>135332</xdr:rowOff>
    </xdr:to>
    <xdr:graphicFrame macro="">
      <xdr:nvGraphicFramePr>
        <xdr:cNvPr id="175" name="Chart 174">
          <a:extLst>
            <a:ext uri="{FF2B5EF4-FFF2-40B4-BE49-F238E27FC236}">
              <a16:creationId xmlns:a16="http://schemas.microsoft.com/office/drawing/2014/main" id="{DF1143FE-1C1A-8408-0238-6F4493F7B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446029</xdr:colOff>
      <xdr:row>26</xdr:row>
      <xdr:rowOff>166077</xdr:rowOff>
    </xdr:from>
    <xdr:to>
      <xdr:col>3</xdr:col>
      <xdr:colOff>293834</xdr:colOff>
      <xdr:row>28</xdr:row>
      <xdr:rowOff>10798</xdr:rowOff>
    </xdr:to>
    <xdr:sp macro="" textlink="'pivot tables'!P11">
      <xdr:nvSpPr>
        <xdr:cNvPr id="177" name="TextBox 176">
          <a:extLst>
            <a:ext uri="{FF2B5EF4-FFF2-40B4-BE49-F238E27FC236}">
              <a16:creationId xmlns:a16="http://schemas.microsoft.com/office/drawing/2014/main" id="{0020326E-3C62-44C4-2000-9F8E13937915}"/>
            </a:ext>
          </a:extLst>
        </xdr:cNvPr>
        <xdr:cNvSpPr txBox="1"/>
      </xdr:nvSpPr>
      <xdr:spPr>
        <a:xfrm>
          <a:off x="1667183" y="4992077"/>
          <a:ext cx="458382" cy="215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C2158A-19C8-4CAC-8A85-9AAA268E58E5}" type="TxLink">
            <a:rPr lang="en-US" sz="1100" b="1" i="0" u="none" strike="noStrike">
              <a:solidFill>
                <a:schemeClr val="bg2">
                  <a:lumMod val="90000"/>
                </a:schemeClr>
              </a:solidFill>
              <a:latin typeface="Kulim Park"/>
              <a:ea typeface="+mn-ea"/>
              <a:cs typeface="+mn-cs"/>
            </a:rPr>
            <a:pPr/>
            <a:t>46%</a:t>
          </a:fld>
          <a:endParaRPr lang="en-IN" sz="1100">
            <a:solidFill>
              <a:schemeClr val="bg2">
                <a:lumMod val="90000"/>
              </a:schemeClr>
            </a:solidFill>
          </a:endParaRPr>
        </a:p>
      </xdr:txBody>
    </xdr:sp>
    <xdr:clientData/>
  </xdr:twoCellAnchor>
  <xdr:twoCellAnchor>
    <xdr:from>
      <xdr:col>2</xdr:col>
      <xdr:colOff>449659</xdr:colOff>
      <xdr:row>29</xdr:row>
      <xdr:rowOff>46436</xdr:rowOff>
    </xdr:from>
    <xdr:to>
      <xdr:col>3</xdr:col>
      <xdr:colOff>278422</xdr:colOff>
      <xdr:row>30</xdr:row>
      <xdr:rowOff>62055</xdr:rowOff>
    </xdr:to>
    <xdr:sp macro="" textlink="'pivot tables'!P12">
      <xdr:nvSpPr>
        <xdr:cNvPr id="178" name="TextBox 177">
          <a:extLst>
            <a:ext uri="{FF2B5EF4-FFF2-40B4-BE49-F238E27FC236}">
              <a16:creationId xmlns:a16="http://schemas.microsoft.com/office/drawing/2014/main" id="{5833BA4E-7951-48F5-D134-563C92E952D0}"/>
            </a:ext>
          </a:extLst>
        </xdr:cNvPr>
        <xdr:cNvSpPr txBox="1"/>
      </xdr:nvSpPr>
      <xdr:spPr>
        <a:xfrm>
          <a:off x="1670813" y="5429282"/>
          <a:ext cx="439340" cy="201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4054F4-3606-4D5B-B885-686CEF66D19D}" type="TxLink">
            <a:rPr lang="en-US" sz="1100" b="1" i="0" u="none" strike="noStrike">
              <a:solidFill>
                <a:schemeClr val="bg2">
                  <a:lumMod val="90000"/>
                </a:schemeClr>
              </a:solidFill>
              <a:latin typeface="Kulim Park"/>
            </a:rPr>
            <a:pPr/>
            <a:t>16%</a:t>
          </a:fld>
          <a:endParaRPr lang="en-IN" sz="1100">
            <a:solidFill>
              <a:schemeClr val="bg2">
                <a:lumMod val="90000"/>
              </a:schemeClr>
            </a:solidFill>
          </a:endParaRPr>
        </a:p>
      </xdr:txBody>
    </xdr:sp>
    <xdr:clientData/>
  </xdr:twoCellAnchor>
  <xdr:twoCellAnchor>
    <xdr:from>
      <xdr:col>2</xdr:col>
      <xdr:colOff>471210</xdr:colOff>
      <xdr:row>31</xdr:row>
      <xdr:rowOff>146538</xdr:rowOff>
    </xdr:from>
    <xdr:to>
      <xdr:col>3</xdr:col>
      <xdr:colOff>293077</xdr:colOff>
      <xdr:row>32</xdr:row>
      <xdr:rowOff>184380</xdr:rowOff>
    </xdr:to>
    <xdr:sp macro="" textlink="'pivot tables'!P13">
      <xdr:nvSpPr>
        <xdr:cNvPr id="179" name="TextBox 178">
          <a:extLst>
            <a:ext uri="{FF2B5EF4-FFF2-40B4-BE49-F238E27FC236}">
              <a16:creationId xmlns:a16="http://schemas.microsoft.com/office/drawing/2014/main" id="{6FE54120-2273-4448-9749-0F7E300019C1}"/>
            </a:ext>
          </a:extLst>
        </xdr:cNvPr>
        <xdr:cNvSpPr txBox="1"/>
      </xdr:nvSpPr>
      <xdr:spPr>
        <a:xfrm>
          <a:off x="1692364" y="5900615"/>
          <a:ext cx="432444" cy="223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7375AF-84D1-493B-B8AB-89BAAF280347}" type="TxLink">
            <a:rPr lang="en-US" sz="1100" b="1" i="0" u="none" strike="noStrike">
              <a:solidFill>
                <a:schemeClr val="bg2">
                  <a:lumMod val="90000"/>
                </a:schemeClr>
              </a:solidFill>
              <a:latin typeface="Kulim Park"/>
            </a:rPr>
            <a:pPr/>
            <a:t>38%</a:t>
          </a:fld>
          <a:endParaRPr lang="en-IN" sz="1100">
            <a:solidFill>
              <a:schemeClr val="bg2">
                <a:lumMod val="90000"/>
              </a:schemeClr>
            </a:solidFill>
          </a:endParaRPr>
        </a:p>
      </xdr:txBody>
    </xdr:sp>
    <xdr:clientData/>
  </xdr:twoCellAnchor>
  <xdr:twoCellAnchor>
    <xdr:from>
      <xdr:col>0</xdr:col>
      <xdr:colOff>250001</xdr:colOff>
      <xdr:row>23</xdr:row>
      <xdr:rowOff>156387</xdr:rowOff>
    </xdr:from>
    <xdr:to>
      <xdr:col>2</xdr:col>
      <xdr:colOff>603250</xdr:colOff>
      <xdr:row>25</xdr:row>
      <xdr:rowOff>63937</xdr:rowOff>
    </xdr:to>
    <xdr:sp macro="" textlink="">
      <xdr:nvSpPr>
        <xdr:cNvPr id="183" name="TextBox 182">
          <a:extLst>
            <a:ext uri="{FF2B5EF4-FFF2-40B4-BE49-F238E27FC236}">
              <a16:creationId xmlns:a16="http://schemas.microsoft.com/office/drawing/2014/main" id="{103C2E65-DA29-14F9-95C7-BBD767BBD745}"/>
            </a:ext>
          </a:extLst>
        </xdr:cNvPr>
        <xdr:cNvSpPr txBox="1"/>
      </xdr:nvSpPr>
      <xdr:spPr>
        <a:xfrm>
          <a:off x="250001" y="4391837"/>
          <a:ext cx="1572449" cy="275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E5B244"/>
              </a:solidFill>
              <a:latin typeface="Kulim park"/>
            </a:rPr>
            <a:t>Work</a:t>
          </a:r>
          <a:r>
            <a:rPr lang="en-IN" sz="1400" b="1" baseline="0">
              <a:solidFill>
                <a:srgbClr val="E5B244"/>
              </a:solidFill>
              <a:latin typeface="Kulim park"/>
            </a:rPr>
            <a:t> Location</a:t>
          </a:r>
          <a:endParaRPr lang="en-IN" sz="1400" b="1">
            <a:solidFill>
              <a:srgbClr val="E5B244"/>
            </a:solidFill>
            <a:latin typeface="Kulim park"/>
          </a:endParaRPr>
        </a:p>
        <a:p>
          <a:endParaRPr lang="en-IN" sz="1100" b="1">
            <a:solidFill>
              <a:schemeClr val="bg1"/>
            </a:solidFill>
          </a:endParaRPr>
        </a:p>
      </xdr:txBody>
    </xdr:sp>
    <xdr:clientData/>
  </xdr:twoCellAnchor>
  <xdr:twoCellAnchor>
    <xdr:from>
      <xdr:col>0</xdr:col>
      <xdr:colOff>269052</xdr:colOff>
      <xdr:row>25</xdr:row>
      <xdr:rowOff>20410</xdr:rowOff>
    </xdr:from>
    <xdr:to>
      <xdr:col>2</xdr:col>
      <xdr:colOff>374650</xdr:colOff>
      <xdr:row>26</xdr:row>
      <xdr:rowOff>12700</xdr:rowOff>
    </xdr:to>
    <xdr:sp macro="" textlink="">
      <xdr:nvSpPr>
        <xdr:cNvPr id="184" name="TextBox 183">
          <a:extLst>
            <a:ext uri="{FF2B5EF4-FFF2-40B4-BE49-F238E27FC236}">
              <a16:creationId xmlns:a16="http://schemas.microsoft.com/office/drawing/2014/main" id="{D0518965-51BC-FF87-A167-DA6CA3EBCB4B}"/>
            </a:ext>
          </a:extLst>
        </xdr:cNvPr>
        <xdr:cNvSpPr txBox="1"/>
      </xdr:nvSpPr>
      <xdr:spPr>
        <a:xfrm>
          <a:off x="269052" y="4624160"/>
          <a:ext cx="1324798" cy="176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a:solidFill>
                <a:schemeClr val="tx1">
                  <a:lumMod val="50000"/>
                  <a:lumOff val="50000"/>
                </a:schemeClr>
              </a:solidFill>
              <a:latin typeface="Kulim park"/>
            </a:rPr>
            <a:t>Employee to Workplace</a:t>
          </a:r>
          <a:endParaRPr lang="en-IN" sz="900" b="1">
            <a:solidFill>
              <a:schemeClr val="tx1">
                <a:lumMod val="50000"/>
                <a:lumOff val="50000"/>
              </a:schemeClr>
            </a:solidFill>
            <a:latin typeface="Kulim park"/>
          </a:endParaRPr>
        </a:p>
        <a:p>
          <a:endParaRPr lang="en-IN" sz="1100" b="1">
            <a:solidFill>
              <a:schemeClr val="bg1"/>
            </a:solidFill>
          </a:endParaRPr>
        </a:p>
      </xdr:txBody>
    </xdr:sp>
    <xdr:clientData/>
  </xdr:twoCellAnchor>
  <xdr:twoCellAnchor>
    <xdr:from>
      <xdr:col>0</xdr:col>
      <xdr:colOff>285511</xdr:colOff>
      <xdr:row>19</xdr:row>
      <xdr:rowOff>147559</xdr:rowOff>
    </xdr:from>
    <xdr:to>
      <xdr:col>1</xdr:col>
      <xdr:colOff>534563</xdr:colOff>
      <xdr:row>21</xdr:row>
      <xdr:rowOff>2852</xdr:rowOff>
    </xdr:to>
    <xdr:sp macro="" textlink="">
      <xdr:nvSpPr>
        <xdr:cNvPr id="191" name="TextBox 190">
          <a:extLst>
            <a:ext uri="{FF2B5EF4-FFF2-40B4-BE49-F238E27FC236}">
              <a16:creationId xmlns:a16="http://schemas.microsoft.com/office/drawing/2014/main" id="{2DCE4015-B7AF-D490-3B5C-2CC9C4FD43E8}"/>
            </a:ext>
          </a:extLst>
        </xdr:cNvPr>
        <xdr:cNvSpPr txBox="1"/>
      </xdr:nvSpPr>
      <xdr:spPr>
        <a:xfrm>
          <a:off x="285511" y="3696088"/>
          <a:ext cx="861640" cy="228823"/>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Python </a:t>
          </a:r>
        </a:p>
        <a:p>
          <a:endParaRPr lang="en-IN" sz="1100">
            <a:solidFill>
              <a:schemeClr val="bg1"/>
            </a:solidFill>
          </a:endParaRPr>
        </a:p>
      </xdr:txBody>
    </xdr:sp>
    <xdr:clientData/>
  </xdr:twoCellAnchor>
  <xdr:twoCellAnchor>
    <xdr:from>
      <xdr:col>0</xdr:col>
      <xdr:colOff>258297</xdr:colOff>
      <xdr:row>18</xdr:row>
      <xdr:rowOff>44949</xdr:rowOff>
    </xdr:from>
    <xdr:to>
      <xdr:col>1</xdr:col>
      <xdr:colOff>507349</xdr:colOff>
      <xdr:row>19</xdr:row>
      <xdr:rowOff>89842</xdr:rowOff>
    </xdr:to>
    <xdr:sp macro="" textlink="">
      <xdr:nvSpPr>
        <xdr:cNvPr id="192" name="TextBox 191">
          <a:extLst>
            <a:ext uri="{FF2B5EF4-FFF2-40B4-BE49-F238E27FC236}">
              <a16:creationId xmlns:a16="http://schemas.microsoft.com/office/drawing/2014/main" id="{A15075C5-A885-06D7-9EFC-0CA880876F10}"/>
            </a:ext>
          </a:extLst>
        </xdr:cNvPr>
        <xdr:cNvSpPr txBox="1"/>
      </xdr:nvSpPr>
      <xdr:spPr>
        <a:xfrm>
          <a:off x="258297" y="3406714"/>
          <a:ext cx="861640" cy="231657"/>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Managment </a:t>
          </a:r>
        </a:p>
        <a:p>
          <a:endParaRPr lang="en-IN" sz="1100">
            <a:solidFill>
              <a:schemeClr val="bg1"/>
            </a:solidFill>
          </a:endParaRPr>
        </a:p>
      </xdr:txBody>
    </xdr:sp>
    <xdr:clientData/>
  </xdr:twoCellAnchor>
  <xdr:twoCellAnchor>
    <xdr:from>
      <xdr:col>0</xdr:col>
      <xdr:colOff>271435</xdr:colOff>
      <xdr:row>13</xdr:row>
      <xdr:rowOff>60397</xdr:rowOff>
    </xdr:from>
    <xdr:to>
      <xdr:col>2</xdr:col>
      <xdr:colOff>156883</xdr:colOff>
      <xdr:row>14</xdr:row>
      <xdr:rowOff>104587</xdr:rowOff>
    </xdr:to>
    <xdr:sp macro="" textlink="">
      <xdr:nvSpPr>
        <xdr:cNvPr id="193" name="TextBox 192">
          <a:extLst>
            <a:ext uri="{FF2B5EF4-FFF2-40B4-BE49-F238E27FC236}">
              <a16:creationId xmlns:a16="http://schemas.microsoft.com/office/drawing/2014/main" id="{DD3521AB-8945-49B0-0DDE-04E25AC4F8D4}"/>
            </a:ext>
          </a:extLst>
        </xdr:cNvPr>
        <xdr:cNvSpPr txBox="1"/>
      </xdr:nvSpPr>
      <xdr:spPr>
        <a:xfrm>
          <a:off x="271435" y="2488338"/>
          <a:ext cx="1110624" cy="230955"/>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mn-lt"/>
              <a:ea typeface="+mn-ea"/>
              <a:cs typeface="+mn-cs"/>
            </a:rPr>
            <a:t>Communication</a:t>
          </a:r>
        </a:p>
        <a:p>
          <a:endParaRPr lang="en-IN" sz="1100">
            <a:solidFill>
              <a:schemeClr val="bg1"/>
            </a:solidFill>
          </a:endParaRPr>
        </a:p>
      </xdr:txBody>
    </xdr:sp>
    <xdr:clientData/>
  </xdr:twoCellAnchor>
  <xdr:twoCellAnchor>
    <xdr:from>
      <xdr:col>0</xdr:col>
      <xdr:colOff>258297</xdr:colOff>
      <xdr:row>14</xdr:row>
      <xdr:rowOff>155793</xdr:rowOff>
    </xdr:from>
    <xdr:to>
      <xdr:col>2</xdr:col>
      <xdr:colOff>262421</xdr:colOff>
      <xdr:row>16</xdr:row>
      <xdr:rowOff>47372</xdr:rowOff>
    </xdr:to>
    <xdr:sp macro="" textlink="">
      <xdr:nvSpPr>
        <xdr:cNvPr id="194" name="TextBox 193">
          <a:extLst>
            <a:ext uri="{FF2B5EF4-FFF2-40B4-BE49-F238E27FC236}">
              <a16:creationId xmlns:a16="http://schemas.microsoft.com/office/drawing/2014/main" id="{DFCDC973-9573-BE37-A832-3900A0FC3ABA}"/>
            </a:ext>
          </a:extLst>
        </xdr:cNvPr>
        <xdr:cNvSpPr txBox="1"/>
      </xdr:nvSpPr>
      <xdr:spPr>
        <a:xfrm>
          <a:off x="258297" y="2770499"/>
          <a:ext cx="1229300" cy="265108"/>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Design </a:t>
          </a:r>
        </a:p>
        <a:p>
          <a:endParaRPr lang="en-IN" sz="1100">
            <a:solidFill>
              <a:schemeClr val="bg1"/>
            </a:solidFill>
          </a:endParaRPr>
        </a:p>
      </xdr:txBody>
    </xdr:sp>
    <xdr:clientData/>
  </xdr:twoCellAnchor>
  <xdr:twoCellAnchor>
    <xdr:from>
      <xdr:col>0</xdr:col>
      <xdr:colOff>258297</xdr:colOff>
      <xdr:row>16</xdr:row>
      <xdr:rowOff>109609</xdr:rowOff>
    </xdr:from>
    <xdr:to>
      <xdr:col>1</xdr:col>
      <xdr:colOff>579920</xdr:colOff>
      <xdr:row>17</xdr:row>
      <xdr:rowOff>172311</xdr:rowOff>
    </xdr:to>
    <xdr:sp macro="" textlink="">
      <xdr:nvSpPr>
        <xdr:cNvPr id="195" name="TextBox 194">
          <a:extLst>
            <a:ext uri="{FF2B5EF4-FFF2-40B4-BE49-F238E27FC236}">
              <a16:creationId xmlns:a16="http://schemas.microsoft.com/office/drawing/2014/main" id="{11264557-3F1A-D766-22A7-2B422DDAD8FE}"/>
            </a:ext>
          </a:extLst>
        </xdr:cNvPr>
        <xdr:cNvSpPr txBox="1"/>
      </xdr:nvSpPr>
      <xdr:spPr>
        <a:xfrm>
          <a:off x="258297" y="3097844"/>
          <a:ext cx="934211" cy="249467"/>
        </a:xfrm>
        <a:prstGeom prst="rect">
          <a:avLst/>
        </a:prstGeom>
        <a:solidFill>
          <a:srgbClr val="282828"/>
        </a:solidFill>
        <a:ln w="9525" cmpd="sng">
          <a:solidFill>
            <a:srgbClr val="28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Excel</a:t>
          </a:r>
        </a:p>
        <a:p>
          <a:endParaRPr lang="en-IN" sz="1100">
            <a:solidFill>
              <a:schemeClr val="bg1"/>
            </a:solidFill>
          </a:endParaRPr>
        </a:p>
      </xdr:txBody>
    </xdr:sp>
    <xdr:clientData/>
  </xdr:twoCellAnchor>
  <xdr:twoCellAnchor>
    <xdr:from>
      <xdr:col>2</xdr:col>
      <xdr:colOff>371956</xdr:colOff>
      <xdr:row>19</xdr:row>
      <xdr:rowOff>147559</xdr:rowOff>
    </xdr:from>
    <xdr:to>
      <xdr:col>3</xdr:col>
      <xdr:colOff>67234</xdr:colOff>
      <xdr:row>21</xdr:row>
      <xdr:rowOff>14942</xdr:rowOff>
    </xdr:to>
    <xdr:sp macro="" textlink="'pivot tables'!T16">
      <xdr:nvSpPr>
        <xdr:cNvPr id="196" name="TextBox 195">
          <a:extLst>
            <a:ext uri="{FF2B5EF4-FFF2-40B4-BE49-F238E27FC236}">
              <a16:creationId xmlns:a16="http://schemas.microsoft.com/office/drawing/2014/main" id="{C09CB8CB-61E6-627E-113C-33663355C415}"/>
            </a:ext>
          </a:extLst>
        </xdr:cNvPr>
        <xdr:cNvSpPr txBox="1"/>
      </xdr:nvSpPr>
      <xdr:spPr>
        <a:xfrm>
          <a:off x="1597132" y="3696088"/>
          <a:ext cx="307867" cy="24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17ECFCC-F530-4B0E-92D8-8C6D7BED41C8}" type="TxLink">
            <a:rPr lang="en-US" sz="1400" b="0" i="0" u="none" strike="noStrike">
              <a:solidFill>
                <a:srgbClr val="E5B244"/>
              </a:solidFill>
              <a:latin typeface="Aptos Narrow"/>
            </a:rPr>
            <a:pPr algn="l"/>
            <a:t>9</a:t>
          </a:fld>
          <a:endParaRPr lang="en-IN" sz="1100">
            <a:solidFill>
              <a:srgbClr val="E5B244"/>
            </a:solidFill>
          </a:endParaRPr>
        </a:p>
      </xdr:txBody>
    </xdr:sp>
    <xdr:clientData/>
  </xdr:twoCellAnchor>
  <xdr:twoCellAnchor>
    <xdr:from>
      <xdr:col>2</xdr:col>
      <xdr:colOff>367793</xdr:colOff>
      <xdr:row>17</xdr:row>
      <xdr:rowOff>186353</xdr:rowOff>
    </xdr:from>
    <xdr:to>
      <xdr:col>3</xdr:col>
      <xdr:colOff>164351</xdr:colOff>
      <xdr:row>19</xdr:row>
      <xdr:rowOff>89648</xdr:rowOff>
    </xdr:to>
    <xdr:sp macro="" textlink="'pivot tables'!T15">
      <xdr:nvSpPr>
        <xdr:cNvPr id="197" name="TextBox 196">
          <a:extLst>
            <a:ext uri="{FF2B5EF4-FFF2-40B4-BE49-F238E27FC236}">
              <a16:creationId xmlns:a16="http://schemas.microsoft.com/office/drawing/2014/main" id="{9708C321-29C0-1F35-9124-B327261AC0E2}"/>
            </a:ext>
          </a:extLst>
        </xdr:cNvPr>
        <xdr:cNvSpPr txBox="1"/>
      </xdr:nvSpPr>
      <xdr:spPr>
        <a:xfrm>
          <a:off x="1592969" y="3361353"/>
          <a:ext cx="409147" cy="276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9C87230-AF66-4114-A887-620048EACFB3}" type="TxLink">
            <a:rPr lang="en-US" sz="1400" b="0" i="0" u="none" strike="noStrike">
              <a:solidFill>
                <a:srgbClr val="E5B244"/>
              </a:solidFill>
              <a:latin typeface="Aptos Narrow"/>
            </a:rPr>
            <a:pPr algn="l"/>
            <a:t>11</a:t>
          </a:fld>
          <a:endParaRPr lang="en-IN" sz="1100">
            <a:solidFill>
              <a:srgbClr val="E5B244"/>
            </a:solidFill>
          </a:endParaRPr>
        </a:p>
      </xdr:txBody>
    </xdr:sp>
    <xdr:clientData/>
  </xdr:twoCellAnchor>
  <xdr:twoCellAnchor>
    <xdr:from>
      <xdr:col>2</xdr:col>
      <xdr:colOff>383589</xdr:colOff>
      <xdr:row>13</xdr:row>
      <xdr:rowOff>90279</xdr:rowOff>
    </xdr:from>
    <xdr:to>
      <xdr:col>3</xdr:col>
      <xdr:colOff>148556</xdr:colOff>
      <xdr:row>14</xdr:row>
      <xdr:rowOff>126999</xdr:rowOff>
    </xdr:to>
    <xdr:sp macro="" textlink="'pivot tables'!T12">
      <xdr:nvSpPr>
        <xdr:cNvPr id="198" name="TextBox 197">
          <a:extLst>
            <a:ext uri="{FF2B5EF4-FFF2-40B4-BE49-F238E27FC236}">
              <a16:creationId xmlns:a16="http://schemas.microsoft.com/office/drawing/2014/main" id="{4916F332-A2D5-63E4-6922-EC86F9315C3E}"/>
            </a:ext>
          </a:extLst>
        </xdr:cNvPr>
        <xdr:cNvSpPr txBox="1"/>
      </xdr:nvSpPr>
      <xdr:spPr>
        <a:xfrm>
          <a:off x="1608765" y="2518220"/>
          <a:ext cx="377556" cy="22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9C8AE25-1FFE-472E-9CFC-AAA19DB9855A}" type="TxLink">
            <a:rPr lang="en-US" sz="1400" b="1" i="0" u="none" strike="noStrike">
              <a:solidFill>
                <a:srgbClr val="E5B244"/>
              </a:solidFill>
              <a:latin typeface="Aptos Narrow"/>
              <a:ea typeface="+mn-ea"/>
              <a:cs typeface="+mn-cs"/>
            </a:rPr>
            <a:pPr algn="l"/>
            <a:t>12</a:t>
          </a:fld>
          <a:endParaRPr lang="en-IN" sz="1100" b="1">
            <a:solidFill>
              <a:srgbClr val="E5B244"/>
            </a:solidFill>
          </a:endParaRPr>
        </a:p>
      </xdr:txBody>
    </xdr:sp>
    <xdr:clientData/>
  </xdr:twoCellAnchor>
  <xdr:twoCellAnchor>
    <xdr:from>
      <xdr:col>2</xdr:col>
      <xdr:colOff>372810</xdr:colOff>
      <xdr:row>14</xdr:row>
      <xdr:rowOff>163036</xdr:rowOff>
    </xdr:from>
    <xdr:to>
      <xdr:col>3</xdr:col>
      <xdr:colOff>171822</xdr:colOff>
      <xdr:row>16</xdr:row>
      <xdr:rowOff>89648</xdr:rowOff>
    </xdr:to>
    <xdr:sp macro="" textlink="'pivot tables'!T13">
      <xdr:nvSpPr>
        <xdr:cNvPr id="199" name="TextBox 198">
          <a:extLst>
            <a:ext uri="{FF2B5EF4-FFF2-40B4-BE49-F238E27FC236}">
              <a16:creationId xmlns:a16="http://schemas.microsoft.com/office/drawing/2014/main" id="{8149C47D-5976-2F21-201E-055382B50E1A}"/>
            </a:ext>
          </a:extLst>
        </xdr:cNvPr>
        <xdr:cNvSpPr txBox="1"/>
      </xdr:nvSpPr>
      <xdr:spPr>
        <a:xfrm>
          <a:off x="1597986" y="2777742"/>
          <a:ext cx="411601" cy="300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B7A4032-DE16-4228-91CE-3F97EF333AB7}" type="TxLink">
            <a:rPr lang="en-US" sz="1400" b="0" i="0" u="none" strike="noStrike">
              <a:solidFill>
                <a:srgbClr val="E5B244"/>
              </a:solidFill>
              <a:latin typeface="Aptos Narrow"/>
            </a:rPr>
            <a:pPr algn="l"/>
            <a:t>11</a:t>
          </a:fld>
          <a:endParaRPr lang="en-IN" sz="1100">
            <a:solidFill>
              <a:srgbClr val="E5B244"/>
            </a:solidFill>
          </a:endParaRPr>
        </a:p>
      </xdr:txBody>
    </xdr:sp>
    <xdr:clientData/>
  </xdr:twoCellAnchor>
  <xdr:twoCellAnchor>
    <xdr:from>
      <xdr:col>2</xdr:col>
      <xdr:colOff>379677</xdr:colOff>
      <xdr:row>16</xdr:row>
      <xdr:rowOff>58220</xdr:rowOff>
    </xdr:from>
    <xdr:to>
      <xdr:col>3</xdr:col>
      <xdr:colOff>22412</xdr:colOff>
      <xdr:row>17</xdr:row>
      <xdr:rowOff>120434</xdr:rowOff>
    </xdr:to>
    <xdr:sp macro="" textlink="'pivot tables'!T14">
      <xdr:nvSpPr>
        <xdr:cNvPr id="200" name="TextBox 199">
          <a:extLst>
            <a:ext uri="{FF2B5EF4-FFF2-40B4-BE49-F238E27FC236}">
              <a16:creationId xmlns:a16="http://schemas.microsoft.com/office/drawing/2014/main" id="{3EB314C5-1F0D-D71C-6788-6084A0D32776}"/>
            </a:ext>
          </a:extLst>
        </xdr:cNvPr>
        <xdr:cNvSpPr txBox="1"/>
      </xdr:nvSpPr>
      <xdr:spPr>
        <a:xfrm>
          <a:off x="1604853" y="3046455"/>
          <a:ext cx="255324" cy="248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4802795-46A4-4209-BCB0-79FF32DB3F04}" type="TxLink">
            <a:rPr lang="en-US" sz="1400" b="0" i="0" u="none" strike="noStrike">
              <a:solidFill>
                <a:srgbClr val="E5B244"/>
              </a:solidFill>
              <a:latin typeface="Aptos Narrow"/>
            </a:rPr>
            <a:pPr algn="l"/>
            <a:t>7</a:t>
          </a:fld>
          <a:endParaRPr lang="en-IN" sz="1100">
            <a:solidFill>
              <a:srgbClr val="E5B244"/>
            </a:solidFill>
          </a:endParaRPr>
        </a:p>
      </xdr:txBody>
    </xdr:sp>
    <xdr:clientData/>
  </xdr:twoCellAnchor>
  <xdr:twoCellAnchor>
    <xdr:from>
      <xdr:col>0</xdr:col>
      <xdr:colOff>286234</xdr:colOff>
      <xdr:row>9</xdr:row>
      <xdr:rowOff>139577</xdr:rowOff>
    </xdr:from>
    <xdr:to>
      <xdr:col>2</xdr:col>
      <xdr:colOff>403412</xdr:colOff>
      <xdr:row>13</xdr:row>
      <xdr:rowOff>127000</xdr:rowOff>
    </xdr:to>
    <xdr:sp macro="" textlink="">
      <xdr:nvSpPr>
        <xdr:cNvPr id="201" name="TextBox 200">
          <a:extLst>
            <a:ext uri="{FF2B5EF4-FFF2-40B4-BE49-F238E27FC236}">
              <a16:creationId xmlns:a16="http://schemas.microsoft.com/office/drawing/2014/main" id="{BB4C2307-BA8E-469B-B1B3-1612B05A4F63}"/>
            </a:ext>
          </a:extLst>
        </xdr:cNvPr>
        <xdr:cNvSpPr txBox="1"/>
      </xdr:nvSpPr>
      <xdr:spPr>
        <a:xfrm>
          <a:off x="286234" y="1820459"/>
          <a:ext cx="1342354" cy="734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E5B244"/>
              </a:solidFill>
              <a:latin typeface="Kulim park"/>
            </a:rPr>
            <a:t>Skills Breakdown</a:t>
          </a:r>
        </a:p>
        <a:p>
          <a:endParaRPr lang="en-IN" sz="1100" b="1">
            <a:solidFill>
              <a:schemeClr val="bg1"/>
            </a:solidFill>
          </a:endParaRPr>
        </a:p>
      </xdr:txBody>
    </xdr:sp>
    <xdr:clientData/>
  </xdr:twoCellAnchor>
  <xdr:twoCellAnchor editAs="oneCell">
    <xdr:from>
      <xdr:col>1</xdr:col>
      <xdr:colOff>358589</xdr:colOff>
      <xdr:row>6</xdr:row>
      <xdr:rowOff>59766</xdr:rowOff>
    </xdr:from>
    <xdr:to>
      <xdr:col>3</xdr:col>
      <xdr:colOff>47812</xdr:colOff>
      <xdr:row>11</xdr:row>
      <xdr:rowOff>40342</xdr:rowOff>
    </xdr:to>
    <xdr:pic>
      <xdr:nvPicPr>
        <xdr:cNvPr id="203" name="Graphic 202" descr="Connections with solid fill">
          <a:extLst>
            <a:ext uri="{FF2B5EF4-FFF2-40B4-BE49-F238E27FC236}">
              <a16:creationId xmlns:a16="http://schemas.microsoft.com/office/drawing/2014/main" id="{F9787B27-3A4D-D0C3-8D60-D6649F86CAF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71177" y="1180354"/>
          <a:ext cx="914400" cy="914400"/>
        </a:xfrm>
        <a:prstGeom prst="rect">
          <a:avLst/>
        </a:prstGeom>
      </xdr:spPr>
    </xdr:pic>
    <xdr:clientData/>
  </xdr:twoCellAnchor>
  <xdr:twoCellAnchor>
    <xdr:from>
      <xdr:col>3</xdr:col>
      <xdr:colOff>587968</xdr:colOff>
      <xdr:row>7</xdr:row>
      <xdr:rowOff>7472</xdr:rowOff>
    </xdr:from>
    <xdr:to>
      <xdr:col>5</xdr:col>
      <xdr:colOff>67235</xdr:colOff>
      <xdr:row>10</xdr:row>
      <xdr:rowOff>67236</xdr:rowOff>
    </xdr:to>
    <xdr:sp macro="" textlink="'pivot tables'!J23">
      <xdr:nvSpPr>
        <xdr:cNvPr id="205" name="TextBox 204">
          <a:extLst>
            <a:ext uri="{FF2B5EF4-FFF2-40B4-BE49-F238E27FC236}">
              <a16:creationId xmlns:a16="http://schemas.microsoft.com/office/drawing/2014/main" id="{362E0F31-F761-B81E-E44A-A0D26A0556AE}"/>
            </a:ext>
          </a:extLst>
        </xdr:cNvPr>
        <xdr:cNvSpPr txBox="1"/>
      </xdr:nvSpPr>
      <xdr:spPr>
        <a:xfrm>
          <a:off x="2425733" y="1314825"/>
          <a:ext cx="704443" cy="620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178D846-B4DE-4E22-9C7E-FF38877FE4E7}" type="TxLink">
            <a:rPr lang="en-US" sz="4000" b="0" i="0" u="none" strike="noStrike">
              <a:solidFill>
                <a:schemeClr val="bg1"/>
              </a:solidFill>
              <a:latin typeface="Kulim Park"/>
              <a:ea typeface="+mn-ea"/>
              <a:cs typeface="+mn-cs"/>
            </a:rPr>
            <a:pPr algn="l"/>
            <a:t>50</a:t>
          </a:fld>
          <a:endParaRPr lang="en-IN" sz="4000">
            <a:solidFill>
              <a:schemeClr val="bg1"/>
            </a:solidFill>
          </a:endParaRPr>
        </a:p>
      </xdr:txBody>
    </xdr:sp>
    <xdr:clientData/>
  </xdr:twoCellAnchor>
  <xdr:twoCellAnchor>
    <xdr:from>
      <xdr:col>3</xdr:col>
      <xdr:colOff>570115</xdr:colOff>
      <xdr:row>6</xdr:row>
      <xdr:rowOff>20048</xdr:rowOff>
    </xdr:from>
    <xdr:to>
      <xdr:col>6</xdr:col>
      <xdr:colOff>478692</xdr:colOff>
      <xdr:row>7</xdr:row>
      <xdr:rowOff>164352</xdr:rowOff>
    </xdr:to>
    <xdr:sp macro="" textlink="">
      <xdr:nvSpPr>
        <xdr:cNvPr id="206" name="TextBox 205">
          <a:extLst>
            <a:ext uri="{FF2B5EF4-FFF2-40B4-BE49-F238E27FC236}">
              <a16:creationId xmlns:a16="http://schemas.microsoft.com/office/drawing/2014/main" id="{6F9D63BD-1E6B-6B8B-521B-01B32689CC0E}"/>
            </a:ext>
          </a:extLst>
        </xdr:cNvPr>
        <xdr:cNvSpPr txBox="1"/>
      </xdr:nvSpPr>
      <xdr:spPr>
        <a:xfrm>
          <a:off x="2401846" y="1133740"/>
          <a:ext cx="1740308" cy="329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solidFill>
                <a:srgbClr val="E5B244"/>
              </a:solidFill>
              <a:latin typeface="Kulim park"/>
            </a:rPr>
            <a:t>Employees Number</a:t>
          </a:r>
        </a:p>
        <a:p>
          <a:pPr algn="l"/>
          <a:endParaRPr lang="en-IN" sz="1100" b="1">
            <a:solidFill>
              <a:schemeClr val="bg1"/>
            </a:solidFill>
          </a:endParaRPr>
        </a:p>
      </xdr:txBody>
    </xdr:sp>
    <xdr:clientData/>
  </xdr:twoCellAnchor>
  <xdr:twoCellAnchor>
    <xdr:from>
      <xdr:col>3</xdr:col>
      <xdr:colOff>546585</xdr:colOff>
      <xdr:row>10</xdr:row>
      <xdr:rowOff>66355</xdr:rowOff>
    </xdr:from>
    <xdr:to>
      <xdr:col>5</xdr:col>
      <xdr:colOff>381000</xdr:colOff>
      <xdr:row>11</xdr:row>
      <xdr:rowOff>127000</xdr:rowOff>
    </xdr:to>
    <xdr:sp macro="" textlink="">
      <xdr:nvSpPr>
        <xdr:cNvPr id="207" name="TextBox 206">
          <a:extLst>
            <a:ext uri="{FF2B5EF4-FFF2-40B4-BE49-F238E27FC236}">
              <a16:creationId xmlns:a16="http://schemas.microsoft.com/office/drawing/2014/main" id="{35EB4060-D6BC-F3BA-47A0-9EB921D325FD}"/>
            </a:ext>
          </a:extLst>
        </xdr:cNvPr>
        <xdr:cNvSpPr txBox="1"/>
      </xdr:nvSpPr>
      <xdr:spPr>
        <a:xfrm>
          <a:off x="2384350" y="1934002"/>
          <a:ext cx="1059591" cy="247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900" b="0">
              <a:solidFill>
                <a:schemeClr val="tx1">
                  <a:lumMod val="50000"/>
                  <a:lumOff val="50000"/>
                </a:schemeClr>
              </a:solidFill>
              <a:latin typeface="Kulim park"/>
            </a:rPr>
            <a:t>Total Employees</a:t>
          </a:r>
          <a:endParaRPr lang="en-IN" sz="900" b="1">
            <a:solidFill>
              <a:schemeClr val="tx1">
                <a:lumMod val="50000"/>
                <a:lumOff val="50000"/>
              </a:schemeClr>
            </a:solidFill>
            <a:latin typeface="Kulim park"/>
          </a:endParaRPr>
        </a:p>
        <a:p>
          <a:pPr algn="l"/>
          <a:endParaRPr lang="en-IN" sz="1100" b="1">
            <a:solidFill>
              <a:schemeClr val="bg1"/>
            </a:solidFill>
          </a:endParaRPr>
        </a:p>
      </xdr:txBody>
    </xdr:sp>
    <xdr:clientData/>
  </xdr:twoCellAnchor>
  <xdr:twoCellAnchor editAs="oneCell">
    <xdr:from>
      <xdr:col>6</xdr:col>
      <xdr:colOff>29883</xdr:colOff>
      <xdr:row>7</xdr:row>
      <xdr:rowOff>44823</xdr:rowOff>
    </xdr:from>
    <xdr:to>
      <xdr:col>7</xdr:col>
      <xdr:colOff>331694</xdr:colOff>
      <xdr:row>12</xdr:row>
      <xdr:rowOff>25400</xdr:rowOff>
    </xdr:to>
    <xdr:pic>
      <xdr:nvPicPr>
        <xdr:cNvPr id="209" name="Graphic 208" descr="Users with solid fill">
          <a:extLst>
            <a:ext uri="{FF2B5EF4-FFF2-40B4-BE49-F238E27FC236}">
              <a16:creationId xmlns:a16="http://schemas.microsoft.com/office/drawing/2014/main" id="{190D6381-4249-076E-ABF3-A6FC6E633BB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705412" y="1352176"/>
          <a:ext cx="914400" cy="914400"/>
        </a:xfrm>
        <a:prstGeom prst="rect">
          <a:avLst/>
        </a:prstGeom>
      </xdr:spPr>
    </xdr:pic>
    <xdr:clientData/>
  </xdr:twoCellAnchor>
  <xdr:twoCellAnchor>
    <xdr:from>
      <xdr:col>5</xdr:col>
      <xdr:colOff>547705</xdr:colOff>
      <xdr:row>12</xdr:row>
      <xdr:rowOff>87282</xdr:rowOff>
    </xdr:from>
    <xdr:to>
      <xdr:col>7</xdr:col>
      <xdr:colOff>112058</xdr:colOff>
      <xdr:row>14</xdr:row>
      <xdr:rowOff>14940</xdr:rowOff>
    </xdr:to>
    <xdr:sp macro="" textlink="">
      <xdr:nvSpPr>
        <xdr:cNvPr id="210" name="TextBox 209">
          <a:extLst>
            <a:ext uri="{FF2B5EF4-FFF2-40B4-BE49-F238E27FC236}">
              <a16:creationId xmlns:a16="http://schemas.microsoft.com/office/drawing/2014/main" id="{12E360CE-50E5-17ED-57C0-4C310B5F6C33}"/>
            </a:ext>
          </a:extLst>
        </xdr:cNvPr>
        <xdr:cNvSpPr txBox="1"/>
      </xdr:nvSpPr>
      <xdr:spPr>
        <a:xfrm>
          <a:off x="3610646" y="2328458"/>
          <a:ext cx="789530" cy="301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E5B244"/>
              </a:solidFill>
              <a:latin typeface="Kulim park"/>
            </a:rPr>
            <a:t>Females</a:t>
          </a:r>
        </a:p>
        <a:p>
          <a:endParaRPr lang="en-IN" sz="1100" b="1">
            <a:solidFill>
              <a:schemeClr val="bg1"/>
            </a:solidFill>
          </a:endParaRPr>
        </a:p>
      </xdr:txBody>
    </xdr:sp>
    <xdr:clientData/>
  </xdr:twoCellAnchor>
  <xdr:twoCellAnchor>
    <xdr:from>
      <xdr:col>3</xdr:col>
      <xdr:colOff>502881</xdr:colOff>
      <xdr:row>12</xdr:row>
      <xdr:rowOff>102224</xdr:rowOff>
    </xdr:from>
    <xdr:to>
      <xdr:col>4</xdr:col>
      <xdr:colOff>537883</xdr:colOff>
      <xdr:row>14</xdr:row>
      <xdr:rowOff>22411</xdr:rowOff>
    </xdr:to>
    <xdr:sp macro="" textlink="">
      <xdr:nvSpPr>
        <xdr:cNvPr id="211" name="TextBox 210">
          <a:extLst>
            <a:ext uri="{FF2B5EF4-FFF2-40B4-BE49-F238E27FC236}">
              <a16:creationId xmlns:a16="http://schemas.microsoft.com/office/drawing/2014/main" id="{A54B1A7C-1D05-193A-82CB-A9AEE87BB612}"/>
            </a:ext>
          </a:extLst>
        </xdr:cNvPr>
        <xdr:cNvSpPr txBox="1"/>
      </xdr:nvSpPr>
      <xdr:spPr>
        <a:xfrm>
          <a:off x="2340646" y="2343400"/>
          <a:ext cx="647590" cy="293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E5B244"/>
              </a:solidFill>
              <a:latin typeface="Kulim park"/>
            </a:rPr>
            <a:t>Males</a:t>
          </a:r>
        </a:p>
        <a:p>
          <a:endParaRPr lang="en-IN" sz="1100" b="1">
            <a:solidFill>
              <a:schemeClr val="bg1"/>
            </a:solidFill>
          </a:endParaRPr>
        </a:p>
      </xdr:txBody>
    </xdr:sp>
    <xdr:clientData/>
  </xdr:twoCellAnchor>
  <xdr:twoCellAnchor>
    <xdr:from>
      <xdr:col>3</xdr:col>
      <xdr:colOff>590176</xdr:colOff>
      <xdr:row>13</xdr:row>
      <xdr:rowOff>74706</xdr:rowOff>
    </xdr:from>
    <xdr:to>
      <xdr:col>5</xdr:col>
      <xdr:colOff>366059</xdr:colOff>
      <xdr:row>18</xdr:row>
      <xdr:rowOff>138953</xdr:rowOff>
    </xdr:to>
    <xdr:graphicFrame macro="">
      <xdr:nvGraphicFramePr>
        <xdr:cNvPr id="213" name="Chart 212">
          <a:extLst>
            <a:ext uri="{FF2B5EF4-FFF2-40B4-BE49-F238E27FC236}">
              <a16:creationId xmlns:a16="http://schemas.microsoft.com/office/drawing/2014/main" id="{E2BF2E19-9399-4A06-8A97-9CF1DA650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605118</xdr:colOff>
      <xdr:row>13</xdr:row>
      <xdr:rowOff>67235</xdr:rowOff>
    </xdr:from>
    <xdr:to>
      <xdr:col>7</xdr:col>
      <xdr:colOff>455706</xdr:colOff>
      <xdr:row>18</xdr:row>
      <xdr:rowOff>109071</xdr:rowOff>
    </xdr:to>
    <xdr:graphicFrame macro="">
      <xdr:nvGraphicFramePr>
        <xdr:cNvPr id="215" name="Chart 214">
          <a:extLst>
            <a:ext uri="{FF2B5EF4-FFF2-40B4-BE49-F238E27FC236}">
              <a16:creationId xmlns:a16="http://schemas.microsoft.com/office/drawing/2014/main" id="{AA6E4B63-331E-4962-A4DE-C861DADF0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244322</xdr:colOff>
      <xdr:row>15</xdr:row>
      <xdr:rowOff>39075</xdr:rowOff>
    </xdr:from>
    <xdr:to>
      <xdr:col>5</xdr:col>
      <xdr:colOff>149411</xdr:colOff>
      <xdr:row>16</xdr:row>
      <xdr:rowOff>149411</xdr:rowOff>
    </xdr:to>
    <xdr:sp macro="" textlink="'pivot tables'!K21">
      <xdr:nvSpPr>
        <xdr:cNvPr id="218" name="TextBox 217">
          <a:extLst>
            <a:ext uri="{FF2B5EF4-FFF2-40B4-BE49-F238E27FC236}">
              <a16:creationId xmlns:a16="http://schemas.microsoft.com/office/drawing/2014/main" id="{942803F2-BED5-3960-5F5F-3AE01577B9CB}"/>
            </a:ext>
          </a:extLst>
        </xdr:cNvPr>
        <xdr:cNvSpPr txBox="1"/>
      </xdr:nvSpPr>
      <xdr:spPr>
        <a:xfrm>
          <a:off x="2694675" y="2840546"/>
          <a:ext cx="517677" cy="297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8B9F49-26D3-4B54-B563-A6B19751F011}" type="TxLink">
            <a:rPr lang="en-US" sz="1400" b="1" i="0" u="none" strike="noStrike">
              <a:solidFill>
                <a:schemeClr val="bg1"/>
              </a:solidFill>
              <a:latin typeface="Kulim Park"/>
              <a:ea typeface="+mn-ea"/>
              <a:cs typeface="+mn-cs"/>
            </a:rPr>
            <a:pPr/>
            <a:t>48%</a:t>
          </a:fld>
          <a:endParaRPr lang="en-IN" sz="1400" b="1">
            <a:solidFill>
              <a:schemeClr val="bg1"/>
            </a:solidFill>
          </a:endParaRPr>
        </a:p>
      </xdr:txBody>
    </xdr:sp>
    <xdr:clientData/>
  </xdr:twoCellAnchor>
  <xdr:twoCellAnchor>
    <xdr:from>
      <xdr:col>6</xdr:col>
      <xdr:colOff>296618</xdr:colOff>
      <xdr:row>15</xdr:row>
      <xdr:rowOff>16663</xdr:rowOff>
    </xdr:from>
    <xdr:to>
      <xdr:col>7</xdr:col>
      <xdr:colOff>186765</xdr:colOff>
      <xdr:row>16</xdr:row>
      <xdr:rowOff>134470</xdr:rowOff>
    </xdr:to>
    <xdr:sp macro="" textlink="'pivot tables'!K22">
      <xdr:nvSpPr>
        <xdr:cNvPr id="219" name="TextBox 218">
          <a:extLst>
            <a:ext uri="{FF2B5EF4-FFF2-40B4-BE49-F238E27FC236}">
              <a16:creationId xmlns:a16="http://schemas.microsoft.com/office/drawing/2014/main" id="{A7CE337C-63FB-0765-0C9F-D5ABBB92CC07}"/>
            </a:ext>
          </a:extLst>
        </xdr:cNvPr>
        <xdr:cNvSpPr txBox="1"/>
      </xdr:nvSpPr>
      <xdr:spPr>
        <a:xfrm>
          <a:off x="3972147" y="2818134"/>
          <a:ext cx="502736" cy="304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348F98-9550-4AD3-A325-96B89059E826}" type="TxLink">
            <a:rPr lang="en-US" sz="1400" b="1" i="0" u="none" strike="noStrike">
              <a:solidFill>
                <a:schemeClr val="bg1"/>
              </a:solidFill>
              <a:latin typeface="Kulim Park"/>
              <a:ea typeface="+mn-ea"/>
              <a:cs typeface="+mn-cs"/>
            </a:rPr>
            <a:pPr/>
            <a:t>52%</a:t>
          </a:fld>
          <a:endParaRPr lang="en-IN" sz="1400">
            <a:solidFill>
              <a:schemeClr val="bg1"/>
            </a:solidFill>
          </a:endParaRPr>
        </a:p>
      </xdr:txBody>
    </xdr:sp>
    <xdr:clientData/>
  </xdr:twoCellAnchor>
  <xdr:twoCellAnchor>
    <xdr:from>
      <xdr:col>8</xdr:col>
      <xdr:colOff>176576</xdr:colOff>
      <xdr:row>7</xdr:row>
      <xdr:rowOff>119530</xdr:rowOff>
    </xdr:from>
    <xdr:to>
      <xdr:col>11</xdr:col>
      <xdr:colOff>605117</xdr:colOff>
      <xdr:row>16</xdr:row>
      <xdr:rowOff>52294</xdr:rowOff>
    </xdr:to>
    <xdr:graphicFrame macro="">
      <xdr:nvGraphicFramePr>
        <xdr:cNvPr id="221" name="Chart 220">
          <a:extLst>
            <a:ext uri="{FF2B5EF4-FFF2-40B4-BE49-F238E27FC236}">
              <a16:creationId xmlns:a16="http://schemas.microsoft.com/office/drawing/2014/main" id="{2F430EB9-D771-4EC5-BFC3-D3EB138D5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106566</xdr:colOff>
      <xdr:row>5</xdr:row>
      <xdr:rowOff>154517</xdr:rowOff>
    </xdr:from>
    <xdr:to>
      <xdr:col>10</xdr:col>
      <xdr:colOff>164353</xdr:colOff>
      <xdr:row>7</xdr:row>
      <xdr:rowOff>97117</xdr:rowOff>
    </xdr:to>
    <xdr:sp macro="" textlink="">
      <xdr:nvSpPr>
        <xdr:cNvPr id="230" name="TextBox 229">
          <a:extLst>
            <a:ext uri="{FF2B5EF4-FFF2-40B4-BE49-F238E27FC236}">
              <a16:creationId xmlns:a16="http://schemas.microsoft.com/office/drawing/2014/main" id="{1A387A5D-046A-434D-7BA2-2377A738FDF9}"/>
            </a:ext>
          </a:extLst>
        </xdr:cNvPr>
        <xdr:cNvSpPr txBox="1"/>
      </xdr:nvSpPr>
      <xdr:spPr>
        <a:xfrm>
          <a:off x="5007272" y="1088341"/>
          <a:ext cx="1282963" cy="316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E5B244"/>
              </a:solidFill>
              <a:latin typeface="Kulim park"/>
            </a:rPr>
            <a:t>Leave Tracking </a:t>
          </a:r>
        </a:p>
        <a:p>
          <a:endParaRPr lang="en-IN" sz="1100" b="1">
            <a:solidFill>
              <a:schemeClr val="bg1"/>
            </a:solidFill>
          </a:endParaRPr>
        </a:p>
      </xdr:txBody>
    </xdr:sp>
    <xdr:clientData/>
  </xdr:twoCellAnchor>
  <xdr:twoCellAnchor>
    <xdr:from>
      <xdr:col>8</xdr:col>
      <xdr:colOff>121508</xdr:colOff>
      <xdr:row>6</xdr:row>
      <xdr:rowOff>176173</xdr:rowOff>
    </xdr:from>
    <xdr:to>
      <xdr:col>10</xdr:col>
      <xdr:colOff>209177</xdr:colOff>
      <xdr:row>8</xdr:row>
      <xdr:rowOff>29883</xdr:rowOff>
    </xdr:to>
    <xdr:sp macro="" textlink="">
      <xdr:nvSpPr>
        <xdr:cNvPr id="231" name="TextBox 230">
          <a:extLst>
            <a:ext uri="{FF2B5EF4-FFF2-40B4-BE49-F238E27FC236}">
              <a16:creationId xmlns:a16="http://schemas.microsoft.com/office/drawing/2014/main" id="{7EABE432-0E93-B34F-BE5C-9072783093C7}"/>
            </a:ext>
          </a:extLst>
        </xdr:cNvPr>
        <xdr:cNvSpPr txBox="1"/>
      </xdr:nvSpPr>
      <xdr:spPr>
        <a:xfrm>
          <a:off x="4998308" y="1293773"/>
          <a:ext cx="1306869" cy="22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a:solidFill>
                <a:schemeClr val="tx1">
                  <a:lumMod val="50000"/>
                  <a:lumOff val="50000"/>
                </a:schemeClr>
              </a:solidFill>
              <a:latin typeface="Kulim park"/>
            </a:rPr>
            <a:t>Leave</a:t>
          </a:r>
          <a:r>
            <a:rPr lang="en-IN" sz="900" b="0" baseline="0">
              <a:solidFill>
                <a:schemeClr val="tx1">
                  <a:lumMod val="50000"/>
                  <a:lumOff val="50000"/>
                </a:schemeClr>
              </a:solidFill>
              <a:latin typeface="Kulim park"/>
            </a:rPr>
            <a:t> taken by job Title</a:t>
          </a:r>
          <a:endParaRPr lang="en-IN" sz="900" b="1">
            <a:solidFill>
              <a:schemeClr val="tx1">
                <a:lumMod val="50000"/>
                <a:lumOff val="50000"/>
              </a:schemeClr>
            </a:solidFill>
            <a:latin typeface="Kulim park"/>
          </a:endParaRPr>
        </a:p>
        <a:p>
          <a:endParaRPr lang="en-IN" sz="1100" b="1">
            <a:solidFill>
              <a:schemeClr val="bg1"/>
            </a:solidFill>
          </a:endParaRPr>
        </a:p>
      </xdr:txBody>
    </xdr:sp>
    <xdr:clientData/>
  </xdr:twoCellAnchor>
  <xdr:twoCellAnchor>
    <xdr:from>
      <xdr:col>11</xdr:col>
      <xdr:colOff>24041</xdr:colOff>
      <xdr:row>16</xdr:row>
      <xdr:rowOff>162500</xdr:rowOff>
    </xdr:from>
    <xdr:to>
      <xdr:col>12</xdr:col>
      <xdr:colOff>112059</xdr:colOff>
      <xdr:row>18</xdr:row>
      <xdr:rowOff>44823</xdr:rowOff>
    </xdr:to>
    <xdr:sp macro="" textlink="">
      <xdr:nvSpPr>
        <xdr:cNvPr id="237" name="TextBox 236">
          <a:extLst>
            <a:ext uri="{FF2B5EF4-FFF2-40B4-BE49-F238E27FC236}">
              <a16:creationId xmlns:a16="http://schemas.microsoft.com/office/drawing/2014/main" id="{B5830140-743B-734D-47EA-8B77F277AF5E}"/>
            </a:ext>
          </a:extLst>
        </xdr:cNvPr>
        <xdr:cNvSpPr txBox="1"/>
      </xdr:nvSpPr>
      <xdr:spPr>
        <a:xfrm>
          <a:off x="6762512" y="3150735"/>
          <a:ext cx="700606" cy="255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Analysts </a:t>
          </a:r>
        </a:p>
        <a:p>
          <a:endParaRPr lang="en-IN" sz="1100">
            <a:solidFill>
              <a:schemeClr val="bg1"/>
            </a:solidFill>
          </a:endParaRPr>
        </a:p>
      </xdr:txBody>
    </xdr:sp>
    <xdr:clientData/>
  </xdr:twoCellAnchor>
  <xdr:twoCellAnchor>
    <xdr:from>
      <xdr:col>9</xdr:col>
      <xdr:colOff>489885</xdr:colOff>
      <xdr:row>16</xdr:row>
      <xdr:rowOff>171951</xdr:rowOff>
    </xdr:from>
    <xdr:to>
      <xdr:col>10</xdr:col>
      <xdr:colOff>560294</xdr:colOff>
      <xdr:row>18</xdr:row>
      <xdr:rowOff>29883</xdr:rowOff>
    </xdr:to>
    <xdr:sp macro="" textlink="">
      <xdr:nvSpPr>
        <xdr:cNvPr id="238" name="TextBox 237">
          <a:extLst>
            <a:ext uri="{FF2B5EF4-FFF2-40B4-BE49-F238E27FC236}">
              <a16:creationId xmlns:a16="http://schemas.microsoft.com/office/drawing/2014/main" id="{6E5E956C-CAB7-B696-FB0D-7E87D9884034}"/>
            </a:ext>
          </a:extLst>
        </xdr:cNvPr>
        <xdr:cNvSpPr txBox="1"/>
      </xdr:nvSpPr>
      <xdr:spPr>
        <a:xfrm>
          <a:off x="6003179" y="3160186"/>
          <a:ext cx="682997" cy="23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Designer </a:t>
          </a:r>
        </a:p>
        <a:p>
          <a:endParaRPr lang="en-IN" sz="1100">
            <a:solidFill>
              <a:schemeClr val="bg1"/>
            </a:solidFill>
          </a:endParaRPr>
        </a:p>
      </xdr:txBody>
    </xdr:sp>
    <xdr:clientData/>
  </xdr:twoCellAnchor>
  <xdr:twoCellAnchor>
    <xdr:from>
      <xdr:col>8</xdr:col>
      <xdr:colOff>226612</xdr:colOff>
      <xdr:row>15</xdr:row>
      <xdr:rowOff>120162</xdr:rowOff>
    </xdr:from>
    <xdr:to>
      <xdr:col>9</xdr:col>
      <xdr:colOff>291353</xdr:colOff>
      <xdr:row>16</xdr:row>
      <xdr:rowOff>179295</xdr:rowOff>
    </xdr:to>
    <xdr:sp macro="" textlink="">
      <xdr:nvSpPr>
        <xdr:cNvPr id="239" name="TextBox 238">
          <a:extLst>
            <a:ext uri="{FF2B5EF4-FFF2-40B4-BE49-F238E27FC236}">
              <a16:creationId xmlns:a16="http://schemas.microsoft.com/office/drawing/2014/main" id="{AEE45F74-3D08-7509-CE83-57B90E4309D6}"/>
            </a:ext>
          </a:extLst>
        </xdr:cNvPr>
        <xdr:cNvSpPr txBox="1"/>
      </xdr:nvSpPr>
      <xdr:spPr>
        <a:xfrm>
          <a:off x="5127318" y="2921633"/>
          <a:ext cx="677329" cy="245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mn-lt"/>
              <a:ea typeface="+mn-ea"/>
              <a:cs typeface="+mn-cs"/>
            </a:rPr>
            <a:t>Manager</a:t>
          </a:r>
        </a:p>
        <a:p>
          <a:endParaRPr lang="en-IN" sz="1100">
            <a:solidFill>
              <a:schemeClr val="bg1"/>
            </a:solidFill>
          </a:endParaRPr>
        </a:p>
      </xdr:txBody>
    </xdr:sp>
    <xdr:clientData/>
  </xdr:twoCellAnchor>
  <xdr:twoCellAnchor>
    <xdr:from>
      <xdr:col>9</xdr:col>
      <xdr:colOff>497356</xdr:colOff>
      <xdr:row>15</xdr:row>
      <xdr:rowOff>133382</xdr:rowOff>
    </xdr:from>
    <xdr:to>
      <xdr:col>11</xdr:col>
      <xdr:colOff>224117</xdr:colOff>
      <xdr:row>17</xdr:row>
      <xdr:rowOff>22412</xdr:rowOff>
    </xdr:to>
    <xdr:sp macro="" textlink="">
      <xdr:nvSpPr>
        <xdr:cNvPr id="240" name="TextBox 239">
          <a:extLst>
            <a:ext uri="{FF2B5EF4-FFF2-40B4-BE49-F238E27FC236}">
              <a16:creationId xmlns:a16="http://schemas.microsoft.com/office/drawing/2014/main" id="{99D2FDB3-ED60-4E9E-4DC3-74AB6FBF83E2}"/>
            </a:ext>
          </a:extLst>
        </xdr:cNvPr>
        <xdr:cNvSpPr txBox="1"/>
      </xdr:nvSpPr>
      <xdr:spPr>
        <a:xfrm>
          <a:off x="6010650" y="2934853"/>
          <a:ext cx="951938" cy="26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HR</a:t>
          </a:r>
          <a:r>
            <a:rPr lang="en-IN" sz="1100" baseline="0">
              <a:solidFill>
                <a:schemeClr val="bg1"/>
              </a:solidFill>
            </a:rPr>
            <a:t> Specialist</a:t>
          </a:r>
          <a:endParaRPr lang="en-IN" sz="1100">
            <a:solidFill>
              <a:schemeClr val="bg1"/>
            </a:solidFill>
          </a:endParaRPr>
        </a:p>
        <a:p>
          <a:endParaRPr lang="en-IN" sz="1100">
            <a:solidFill>
              <a:schemeClr val="bg1"/>
            </a:solidFill>
          </a:endParaRPr>
        </a:p>
      </xdr:txBody>
    </xdr:sp>
    <xdr:clientData/>
  </xdr:twoCellAnchor>
  <xdr:twoCellAnchor>
    <xdr:from>
      <xdr:col>8</xdr:col>
      <xdr:colOff>213474</xdr:colOff>
      <xdr:row>16</xdr:row>
      <xdr:rowOff>184317</xdr:rowOff>
    </xdr:from>
    <xdr:to>
      <xdr:col>9</xdr:col>
      <xdr:colOff>366060</xdr:colOff>
      <xdr:row>18</xdr:row>
      <xdr:rowOff>29883</xdr:rowOff>
    </xdr:to>
    <xdr:sp macro="" textlink="">
      <xdr:nvSpPr>
        <xdr:cNvPr id="241" name="TextBox 240">
          <a:extLst>
            <a:ext uri="{FF2B5EF4-FFF2-40B4-BE49-F238E27FC236}">
              <a16:creationId xmlns:a16="http://schemas.microsoft.com/office/drawing/2014/main" id="{4BF79958-2460-8336-7BB2-27F183906F17}"/>
            </a:ext>
          </a:extLst>
        </xdr:cNvPr>
        <xdr:cNvSpPr txBox="1"/>
      </xdr:nvSpPr>
      <xdr:spPr>
        <a:xfrm>
          <a:off x="5114180" y="3172552"/>
          <a:ext cx="765174" cy="219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Developer </a:t>
          </a:r>
        </a:p>
        <a:p>
          <a:endParaRPr lang="en-IN" sz="1100">
            <a:solidFill>
              <a:schemeClr val="bg1"/>
            </a:solidFill>
          </a:endParaRPr>
        </a:p>
      </xdr:txBody>
    </xdr:sp>
    <xdr:clientData/>
  </xdr:twoCellAnchor>
  <xdr:twoCellAnchor>
    <xdr:from>
      <xdr:col>9</xdr:col>
      <xdr:colOff>468513</xdr:colOff>
      <xdr:row>17</xdr:row>
      <xdr:rowOff>93062</xdr:rowOff>
    </xdr:from>
    <xdr:to>
      <xdr:col>9</xdr:col>
      <xdr:colOff>537456</xdr:colOff>
      <xdr:row>17</xdr:row>
      <xdr:rowOff>154748</xdr:rowOff>
    </xdr:to>
    <xdr:sp macro="" textlink="">
      <xdr:nvSpPr>
        <xdr:cNvPr id="247" name="Flowchart: Connector 246">
          <a:extLst>
            <a:ext uri="{FF2B5EF4-FFF2-40B4-BE49-F238E27FC236}">
              <a16:creationId xmlns:a16="http://schemas.microsoft.com/office/drawing/2014/main" id="{CB706968-70CC-F5C1-83A6-819F11BAAC0E}"/>
            </a:ext>
          </a:extLst>
        </xdr:cNvPr>
        <xdr:cNvSpPr/>
      </xdr:nvSpPr>
      <xdr:spPr>
        <a:xfrm>
          <a:off x="5981807" y="3268062"/>
          <a:ext cx="68943" cy="61686"/>
        </a:xfrm>
        <a:prstGeom prst="flowChartConnector">
          <a:avLst/>
        </a:prstGeom>
        <a:solidFill>
          <a:schemeClr val="bg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478331</xdr:colOff>
      <xdr:row>16</xdr:row>
      <xdr:rowOff>55922</xdr:rowOff>
    </xdr:from>
    <xdr:to>
      <xdr:col>9</xdr:col>
      <xdr:colOff>547274</xdr:colOff>
      <xdr:row>16</xdr:row>
      <xdr:rowOff>117608</xdr:rowOff>
    </xdr:to>
    <xdr:sp macro="" textlink="">
      <xdr:nvSpPr>
        <xdr:cNvPr id="248" name="Flowchart: Connector 247">
          <a:extLst>
            <a:ext uri="{FF2B5EF4-FFF2-40B4-BE49-F238E27FC236}">
              <a16:creationId xmlns:a16="http://schemas.microsoft.com/office/drawing/2014/main" id="{9F7D33FE-BDF0-0D95-2620-35A0D778C7CD}"/>
            </a:ext>
          </a:extLst>
        </xdr:cNvPr>
        <xdr:cNvSpPr/>
      </xdr:nvSpPr>
      <xdr:spPr>
        <a:xfrm>
          <a:off x="5991625" y="3044157"/>
          <a:ext cx="68943" cy="61686"/>
        </a:xfrm>
        <a:prstGeom prst="flowChartConnector">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197863</xdr:colOff>
      <xdr:row>17</xdr:row>
      <xdr:rowOff>103308</xdr:rowOff>
    </xdr:from>
    <xdr:to>
      <xdr:col>8</xdr:col>
      <xdr:colOff>266806</xdr:colOff>
      <xdr:row>17</xdr:row>
      <xdr:rowOff>164994</xdr:rowOff>
    </xdr:to>
    <xdr:sp macro="" textlink="">
      <xdr:nvSpPr>
        <xdr:cNvPr id="249" name="Flowchart: Connector 248">
          <a:extLst>
            <a:ext uri="{FF2B5EF4-FFF2-40B4-BE49-F238E27FC236}">
              <a16:creationId xmlns:a16="http://schemas.microsoft.com/office/drawing/2014/main" id="{B078F7BF-6A49-D91E-5612-BDB067373D59}"/>
            </a:ext>
          </a:extLst>
        </xdr:cNvPr>
        <xdr:cNvSpPr/>
      </xdr:nvSpPr>
      <xdr:spPr>
        <a:xfrm>
          <a:off x="5098569" y="3278308"/>
          <a:ext cx="68943" cy="61686"/>
        </a:xfrm>
        <a:prstGeom prst="flowChartConnector">
          <a:avLst/>
        </a:prstGeom>
        <a:solidFill>
          <a:srgbClr val="E5B2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16435</xdr:colOff>
      <xdr:row>17</xdr:row>
      <xdr:rowOff>83457</xdr:rowOff>
    </xdr:from>
    <xdr:to>
      <xdr:col>11</xdr:col>
      <xdr:colOff>85378</xdr:colOff>
      <xdr:row>17</xdr:row>
      <xdr:rowOff>145143</xdr:rowOff>
    </xdr:to>
    <xdr:sp macro="" textlink="">
      <xdr:nvSpPr>
        <xdr:cNvPr id="250" name="Flowchart: Connector 249">
          <a:extLst>
            <a:ext uri="{FF2B5EF4-FFF2-40B4-BE49-F238E27FC236}">
              <a16:creationId xmlns:a16="http://schemas.microsoft.com/office/drawing/2014/main" id="{F1EA105D-66CC-FE8F-2014-040D0CD55908}"/>
            </a:ext>
          </a:extLst>
        </xdr:cNvPr>
        <xdr:cNvSpPr/>
      </xdr:nvSpPr>
      <xdr:spPr>
        <a:xfrm>
          <a:off x="6754906" y="3258457"/>
          <a:ext cx="68943" cy="61686"/>
        </a:xfrm>
        <a:prstGeom prst="flowChartConnector">
          <a:avLst/>
        </a:prstGeom>
        <a:solidFill>
          <a:srgbClr val="856A1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209176</xdr:colOff>
      <xdr:row>16</xdr:row>
      <xdr:rowOff>38634</xdr:rowOff>
    </xdr:from>
    <xdr:to>
      <xdr:col>8</xdr:col>
      <xdr:colOff>278119</xdr:colOff>
      <xdr:row>16</xdr:row>
      <xdr:rowOff>100320</xdr:rowOff>
    </xdr:to>
    <xdr:sp macro="" textlink="">
      <xdr:nvSpPr>
        <xdr:cNvPr id="251" name="Flowchart: Connector 250">
          <a:extLst>
            <a:ext uri="{FF2B5EF4-FFF2-40B4-BE49-F238E27FC236}">
              <a16:creationId xmlns:a16="http://schemas.microsoft.com/office/drawing/2014/main" id="{7D3744DE-6817-5A2D-F8B5-491D0E41B2B1}"/>
            </a:ext>
          </a:extLst>
        </xdr:cNvPr>
        <xdr:cNvSpPr/>
      </xdr:nvSpPr>
      <xdr:spPr>
        <a:xfrm>
          <a:off x="5109882" y="3026869"/>
          <a:ext cx="68943" cy="61686"/>
        </a:xfrm>
        <a:prstGeom prst="flowChartConnector">
          <a:avLst/>
        </a:prstGeom>
        <a:solidFill>
          <a:srgbClr val="9592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246671</xdr:colOff>
      <xdr:row>13</xdr:row>
      <xdr:rowOff>45356</xdr:rowOff>
    </xdr:from>
    <xdr:to>
      <xdr:col>16</xdr:col>
      <xdr:colOff>371930</xdr:colOff>
      <xdr:row>20</xdr:row>
      <xdr:rowOff>71717</xdr:rowOff>
    </xdr:to>
    <xdr:graphicFrame macro="">
      <xdr:nvGraphicFramePr>
        <xdr:cNvPr id="253" name="Chart 252">
          <a:extLst>
            <a:ext uri="{FF2B5EF4-FFF2-40B4-BE49-F238E27FC236}">
              <a16:creationId xmlns:a16="http://schemas.microsoft.com/office/drawing/2014/main" id="{1F85BEF0-1BFF-4562-8044-DC69692D3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292334</xdr:colOff>
      <xdr:row>11</xdr:row>
      <xdr:rowOff>6104</xdr:rowOff>
    </xdr:from>
    <xdr:to>
      <xdr:col>14</xdr:col>
      <xdr:colOff>226483</xdr:colOff>
      <xdr:row>12</xdr:row>
      <xdr:rowOff>99921</xdr:rowOff>
    </xdr:to>
    <xdr:sp macro="" textlink="">
      <xdr:nvSpPr>
        <xdr:cNvPr id="254" name="TextBox 253">
          <a:extLst>
            <a:ext uri="{FF2B5EF4-FFF2-40B4-BE49-F238E27FC236}">
              <a16:creationId xmlns:a16="http://schemas.microsoft.com/office/drawing/2014/main" id="{C80A55E9-177C-2D17-143D-38601CA24150}"/>
            </a:ext>
          </a:extLst>
        </xdr:cNvPr>
        <xdr:cNvSpPr txBox="1"/>
      </xdr:nvSpPr>
      <xdr:spPr>
        <a:xfrm>
          <a:off x="7607534" y="2055037"/>
          <a:ext cx="1153349" cy="280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E5B244"/>
              </a:solidFill>
              <a:latin typeface="Kulim park"/>
            </a:rPr>
            <a:t>Region</a:t>
          </a:r>
        </a:p>
        <a:p>
          <a:endParaRPr lang="en-IN" sz="1100" b="1">
            <a:solidFill>
              <a:schemeClr val="bg1"/>
            </a:solidFill>
          </a:endParaRPr>
        </a:p>
      </xdr:txBody>
    </xdr:sp>
    <xdr:clientData/>
  </xdr:twoCellAnchor>
  <xdr:twoCellAnchor>
    <xdr:from>
      <xdr:col>12</xdr:col>
      <xdr:colOff>283869</xdr:colOff>
      <xdr:row>12</xdr:row>
      <xdr:rowOff>35227</xdr:rowOff>
    </xdr:from>
    <xdr:to>
      <xdr:col>14</xdr:col>
      <xdr:colOff>307136</xdr:colOff>
      <xdr:row>13</xdr:row>
      <xdr:rowOff>82123</xdr:rowOff>
    </xdr:to>
    <xdr:sp macro="" textlink="">
      <xdr:nvSpPr>
        <xdr:cNvPr id="255" name="TextBox 254">
          <a:extLst>
            <a:ext uri="{FF2B5EF4-FFF2-40B4-BE49-F238E27FC236}">
              <a16:creationId xmlns:a16="http://schemas.microsoft.com/office/drawing/2014/main" id="{178117C9-E35B-E041-317E-9D0B7ED0B9DB}"/>
            </a:ext>
          </a:extLst>
        </xdr:cNvPr>
        <xdr:cNvSpPr txBox="1"/>
      </xdr:nvSpPr>
      <xdr:spPr>
        <a:xfrm>
          <a:off x="7599069" y="2270427"/>
          <a:ext cx="1242467" cy="233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a:solidFill>
                <a:schemeClr val="tx1">
                  <a:lumMod val="50000"/>
                  <a:lumOff val="50000"/>
                </a:schemeClr>
              </a:solidFill>
              <a:latin typeface="Kulim park"/>
            </a:rPr>
            <a:t>Employees per Region</a:t>
          </a:r>
          <a:endParaRPr lang="en-IN" sz="900" b="1">
            <a:solidFill>
              <a:schemeClr val="tx1">
                <a:lumMod val="50000"/>
                <a:lumOff val="50000"/>
              </a:schemeClr>
            </a:solidFill>
            <a:latin typeface="Kulim park"/>
          </a:endParaRPr>
        </a:p>
        <a:p>
          <a:endParaRPr lang="en-IN" sz="1100" b="1">
            <a:solidFill>
              <a:schemeClr val="bg1"/>
            </a:solidFill>
          </a:endParaRPr>
        </a:p>
      </xdr:txBody>
    </xdr:sp>
    <xdr:clientData/>
  </xdr:twoCellAnchor>
  <xdr:twoCellAnchor>
    <xdr:from>
      <xdr:col>12</xdr:col>
      <xdr:colOff>554102</xdr:colOff>
      <xdr:row>4</xdr:row>
      <xdr:rowOff>176806</xdr:rowOff>
    </xdr:from>
    <xdr:to>
      <xdr:col>14</xdr:col>
      <xdr:colOff>211667</xdr:colOff>
      <xdr:row>8</xdr:row>
      <xdr:rowOff>127002</xdr:rowOff>
    </xdr:to>
    <xdr:sp macro="" textlink="'pivot tables'!Z17">
      <xdr:nvSpPr>
        <xdr:cNvPr id="256" name="TextBox 255">
          <a:extLst>
            <a:ext uri="{FF2B5EF4-FFF2-40B4-BE49-F238E27FC236}">
              <a16:creationId xmlns:a16="http://schemas.microsoft.com/office/drawing/2014/main" id="{3370C3C6-1E2A-30E7-E6D0-D9787C26C14E}"/>
            </a:ext>
          </a:extLst>
        </xdr:cNvPr>
        <xdr:cNvSpPr txBox="1"/>
      </xdr:nvSpPr>
      <xdr:spPr>
        <a:xfrm>
          <a:off x="7869302" y="921873"/>
          <a:ext cx="876765" cy="6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CC3DD32-A665-4B36-9774-6CBA5C66BF4F}" type="TxLink">
            <a:rPr lang="en-US" sz="4000" b="1" i="0" u="none" strike="noStrike">
              <a:solidFill>
                <a:schemeClr val="bg1"/>
              </a:solidFill>
              <a:latin typeface="Kulim park"/>
              <a:ea typeface="+mn-ea"/>
              <a:cs typeface="+mn-cs"/>
            </a:rPr>
            <a:pPr algn="l"/>
            <a:t>2.6</a:t>
          </a:fld>
          <a:endParaRPr lang="en-IN" sz="4000" b="1">
            <a:solidFill>
              <a:schemeClr val="bg1"/>
            </a:solidFill>
            <a:latin typeface="Kulim park"/>
          </a:endParaRPr>
        </a:p>
      </xdr:txBody>
    </xdr:sp>
    <xdr:clientData/>
  </xdr:twoCellAnchor>
  <xdr:twoCellAnchor>
    <xdr:from>
      <xdr:col>12</xdr:col>
      <xdr:colOff>519440</xdr:colOff>
      <xdr:row>8</xdr:row>
      <xdr:rowOff>32240</xdr:rowOff>
    </xdr:from>
    <xdr:to>
      <xdr:col>14</xdr:col>
      <xdr:colOff>203199</xdr:colOff>
      <xdr:row>9</xdr:row>
      <xdr:rowOff>50800</xdr:rowOff>
    </xdr:to>
    <xdr:sp macro="" textlink="">
      <xdr:nvSpPr>
        <xdr:cNvPr id="257" name="TextBox 256">
          <a:extLst>
            <a:ext uri="{FF2B5EF4-FFF2-40B4-BE49-F238E27FC236}">
              <a16:creationId xmlns:a16="http://schemas.microsoft.com/office/drawing/2014/main" id="{037ABD28-ECB1-72FA-3971-CC370DC177FA}"/>
            </a:ext>
          </a:extLst>
        </xdr:cNvPr>
        <xdr:cNvSpPr txBox="1"/>
      </xdr:nvSpPr>
      <xdr:spPr>
        <a:xfrm>
          <a:off x="7834640" y="1522373"/>
          <a:ext cx="902959" cy="204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a:solidFill>
                <a:schemeClr val="tx1">
                  <a:lumMod val="50000"/>
                  <a:lumOff val="50000"/>
                </a:schemeClr>
              </a:solidFill>
              <a:latin typeface="Kulim park"/>
            </a:rPr>
            <a:t>Average Rating </a:t>
          </a:r>
          <a:endParaRPr lang="en-IN" sz="900" b="1">
            <a:solidFill>
              <a:schemeClr val="tx1">
                <a:lumMod val="50000"/>
                <a:lumOff val="50000"/>
              </a:schemeClr>
            </a:solidFill>
            <a:latin typeface="Kulim park"/>
          </a:endParaRPr>
        </a:p>
        <a:p>
          <a:endParaRPr lang="en-IN" sz="1100" b="1">
            <a:solidFill>
              <a:schemeClr val="bg1"/>
            </a:solidFill>
          </a:endParaRPr>
        </a:p>
      </xdr:txBody>
    </xdr:sp>
    <xdr:clientData/>
  </xdr:twoCellAnchor>
  <xdr:twoCellAnchor>
    <xdr:from>
      <xdr:col>12</xdr:col>
      <xdr:colOff>453699</xdr:colOff>
      <xdr:row>2</xdr:row>
      <xdr:rowOff>2115</xdr:rowOff>
    </xdr:from>
    <xdr:to>
      <xdr:col>15</xdr:col>
      <xdr:colOff>389466</xdr:colOff>
      <xdr:row>3</xdr:row>
      <xdr:rowOff>126999</xdr:rowOff>
    </xdr:to>
    <xdr:sp macro="" textlink="">
      <xdr:nvSpPr>
        <xdr:cNvPr id="258" name="TextBox 257">
          <a:extLst>
            <a:ext uri="{FF2B5EF4-FFF2-40B4-BE49-F238E27FC236}">
              <a16:creationId xmlns:a16="http://schemas.microsoft.com/office/drawing/2014/main" id="{1F0BAA4B-A4F4-4AFB-53AD-32FC3209E161}"/>
            </a:ext>
          </a:extLst>
        </xdr:cNvPr>
        <xdr:cNvSpPr txBox="1"/>
      </xdr:nvSpPr>
      <xdr:spPr>
        <a:xfrm>
          <a:off x="7768899" y="374648"/>
          <a:ext cx="1764567" cy="311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E5B244"/>
              </a:solidFill>
              <a:latin typeface="Kulim park"/>
            </a:rPr>
            <a:t>Performance Rating</a:t>
          </a:r>
        </a:p>
        <a:p>
          <a:endParaRPr lang="en-IN" sz="1100" b="1">
            <a:solidFill>
              <a:schemeClr val="bg1"/>
            </a:solidFill>
          </a:endParaRPr>
        </a:p>
      </xdr:txBody>
    </xdr:sp>
    <xdr:clientData/>
  </xdr:twoCellAnchor>
  <xdr:twoCellAnchor>
    <xdr:from>
      <xdr:col>12</xdr:col>
      <xdr:colOff>468640</xdr:colOff>
      <xdr:row>3</xdr:row>
      <xdr:rowOff>50800</xdr:rowOff>
    </xdr:from>
    <xdr:to>
      <xdr:col>15</xdr:col>
      <xdr:colOff>220134</xdr:colOff>
      <xdr:row>4</xdr:row>
      <xdr:rowOff>101600</xdr:rowOff>
    </xdr:to>
    <xdr:sp macro="" textlink="">
      <xdr:nvSpPr>
        <xdr:cNvPr id="259" name="TextBox 258">
          <a:extLst>
            <a:ext uri="{FF2B5EF4-FFF2-40B4-BE49-F238E27FC236}">
              <a16:creationId xmlns:a16="http://schemas.microsoft.com/office/drawing/2014/main" id="{E52EC44F-97C0-FBEF-13EE-47CCD09CA308}"/>
            </a:ext>
          </a:extLst>
        </xdr:cNvPr>
        <xdr:cNvSpPr txBox="1"/>
      </xdr:nvSpPr>
      <xdr:spPr>
        <a:xfrm>
          <a:off x="7783840" y="609600"/>
          <a:ext cx="1580294" cy="237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a:solidFill>
                <a:schemeClr val="tx1">
                  <a:lumMod val="50000"/>
                  <a:lumOff val="50000"/>
                </a:schemeClr>
              </a:solidFill>
              <a:latin typeface="Kulim park"/>
            </a:rPr>
            <a:t>Average Performance  Rating</a:t>
          </a:r>
          <a:endParaRPr lang="en-IN" sz="900" b="1">
            <a:solidFill>
              <a:schemeClr val="tx1">
                <a:lumMod val="50000"/>
                <a:lumOff val="50000"/>
              </a:schemeClr>
            </a:solidFill>
            <a:latin typeface="Kulim park"/>
          </a:endParaRPr>
        </a:p>
        <a:p>
          <a:endParaRPr lang="en-IN" sz="1100" b="1">
            <a:solidFill>
              <a:schemeClr val="bg1"/>
            </a:solidFill>
          </a:endParaRPr>
        </a:p>
      </xdr:txBody>
    </xdr:sp>
    <xdr:clientData/>
  </xdr:twoCellAnchor>
  <xdr:twoCellAnchor editAs="oneCell">
    <xdr:from>
      <xdr:col>14</xdr:col>
      <xdr:colOff>440266</xdr:colOff>
      <xdr:row>4</xdr:row>
      <xdr:rowOff>76200</xdr:rowOff>
    </xdr:from>
    <xdr:to>
      <xdr:col>16</xdr:col>
      <xdr:colOff>304799</xdr:colOff>
      <xdr:row>10</xdr:row>
      <xdr:rowOff>42333</xdr:rowOff>
    </xdr:to>
    <xdr:pic>
      <xdr:nvPicPr>
        <xdr:cNvPr id="261" name="Graphic 260" descr="Bar graph with upward trend with solid fill">
          <a:extLst>
            <a:ext uri="{FF2B5EF4-FFF2-40B4-BE49-F238E27FC236}">
              <a16:creationId xmlns:a16="http://schemas.microsoft.com/office/drawing/2014/main" id="{2B8C7181-2DBF-1BAF-BAF5-CAC5949A9216}"/>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8974666" y="821267"/>
          <a:ext cx="1083733" cy="1083733"/>
        </a:xfrm>
        <a:prstGeom prst="rect">
          <a:avLst/>
        </a:prstGeom>
      </xdr:spPr>
    </xdr:pic>
    <xdr:clientData/>
  </xdr:twoCellAnchor>
  <xdr:twoCellAnchor>
    <xdr:from>
      <xdr:col>0</xdr:col>
      <xdr:colOff>314143</xdr:colOff>
      <xdr:row>10</xdr:row>
      <xdr:rowOff>91966</xdr:rowOff>
    </xdr:from>
    <xdr:to>
      <xdr:col>0</xdr:col>
      <xdr:colOff>315310</xdr:colOff>
      <xdr:row>12</xdr:row>
      <xdr:rowOff>119409</xdr:rowOff>
    </xdr:to>
    <xdr:cxnSp macro="">
      <xdr:nvCxnSpPr>
        <xdr:cNvPr id="263" name="Straight Connector 262">
          <a:extLst>
            <a:ext uri="{FF2B5EF4-FFF2-40B4-BE49-F238E27FC236}">
              <a16:creationId xmlns:a16="http://schemas.microsoft.com/office/drawing/2014/main" id="{5E05D5CA-300F-E889-2127-4BA77D7C7259}"/>
            </a:ext>
          </a:extLst>
        </xdr:cNvPr>
        <xdr:cNvCxnSpPr/>
      </xdr:nvCxnSpPr>
      <xdr:spPr>
        <a:xfrm flipH="1">
          <a:off x="314143" y="1931276"/>
          <a:ext cx="1167" cy="395305"/>
        </a:xfrm>
        <a:prstGeom prst="line">
          <a:avLst/>
        </a:prstGeom>
        <a:ln>
          <a:solidFill>
            <a:schemeClr val="bg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560346</xdr:colOff>
      <xdr:row>0</xdr:row>
      <xdr:rowOff>68893</xdr:rowOff>
    </xdr:from>
    <xdr:to>
      <xdr:col>1</xdr:col>
      <xdr:colOff>400538</xdr:colOff>
      <xdr:row>2</xdr:row>
      <xdr:rowOff>14654</xdr:rowOff>
    </xdr:to>
    <xdr:sp macro="" textlink="">
      <xdr:nvSpPr>
        <xdr:cNvPr id="266" name="TextBox 265">
          <a:extLst>
            <a:ext uri="{FF2B5EF4-FFF2-40B4-BE49-F238E27FC236}">
              <a16:creationId xmlns:a16="http://schemas.microsoft.com/office/drawing/2014/main" id="{D39BF65F-6B06-245E-32F7-C2086598DC54}"/>
            </a:ext>
          </a:extLst>
        </xdr:cNvPr>
        <xdr:cNvSpPr txBox="1"/>
      </xdr:nvSpPr>
      <xdr:spPr>
        <a:xfrm>
          <a:off x="560346" y="68893"/>
          <a:ext cx="450769" cy="316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solidFill>
                <a:srgbClr val="E5B244"/>
              </a:solidFill>
              <a:latin typeface="Kulim park"/>
            </a:rPr>
            <a:t>HR</a:t>
          </a:r>
        </a:p>
        <a:p>
          <a:pPr algn="l"/>
          <a:endParaRPr lang="en-IN" sz="1100" b="1">
            <a:solidFill>
              <a:schemeClr val="bg1"/>
            </a:solidFill>
          </a:endParaRPr>
        </a:p>
      </xdr:txBody>
    </xdr:sp>
    <xdr:clientData/>
  </xdr:twoCellAnchor>
  <xdr:twoCellAnchor>
    <xdr:from>
      <xdr:col>0</xdr:col>
      <xdr:colOff>570116</xdr:colOff>
      <xdr:row>1</xdr:row>
      <xdr:rowOff>87923</xdr:rowOff>
    </xdr:from>
    <xdr:to>
      <xdr:col>2</xdr:col>
      <xdr:colOff>317500</xdr:colOff>
      <xdr:row>3</xdr:row>
      <xdr:rowOff>4885</xdr:rowOff>
    </xdr:to>
    <xdr:sp macro="" textlink="">
      <xdr:nvSpPr>
        <xdr:cNvPr id="267" name="TextBox 266">
          <a:extLst>
            <a:ext uri="{FF2B5EF4-FFF2-40B4-BE49-F238E27FC236}">
              <a16:creationId xmlns:a16="http://schemas.microsoft.com/office/drawing/2014/main" id="{B34CC456-9F46-BA6F-DA6D-5E59F1435E4E}"/>
            </a:ext>
          </a:extLst>
        </xdr:cNvPr>
        <xdr:cNvSpPr txBox="1"/>
      </xdr:nvSpPr>
      <xdr:spPr>
        <a:xfrm>
          <a:off x="570116" y="273538"/>
          <a:ext cx="968538" cy="288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rgbClr val="E5B244"/>
              </a:solidFill>
              <a:latin typeface="Kulim park"/>
            </a:rPr>
            <a:t>Dashboard</a:t>
          </a:r>
        </a:p>
        <a:p>
          <a:pPr algn="l"/>
          <a:endParaRPr lang="en-IN" sz="1100" b="1">
            <a:solidFill>
              <a:schemeClr val="bg1"/>
            </a:solidFill>
          </a:endParaRPr>
        </a:p>
      </xdr:txBody>
    </xdr:sp>
    <xdr:clientData/>
  </xdr:twoCellAnchor>
  <xdr:twoCellAnchor>
    <xdr:from>
      <xdr:col>0</xdr:col>
      <xdr:colOff>577731</xdr:colOff>
      <xdr:row>2</xdr:row>
      <xdr:rowOff>88738</xdr:rowOff>
    </xdr:from>
    <xdr:to>
      <xdr:col>4</xdr:col>
      <xdr:colOff>192454</xdr:colOff>
      <xdr:row>3</xdr:row>
      <xdr:rowOff>128064</xdr:rowOff>
    </xdr:to>
    <xdr:sp macro="" textlink="">
      <xdr:nvSpPr>
        <xdr:cNvPr id="268" name="TextBox 267">
          <a:extLst>
            <a:ext uri="{FF2B5EF4-FFF2-40B4-BE49-F238E27FC236}">
              <a16:creationId xmlns:a16="http://schemas.microsoft.com/office/drawing/2014/main" id="{01412FC9-F7E0-B7BA-BFF9-EF92964DECF5}"/>
            </a:ext>
          </a:extLst>
        </xdr:cNvPr>
        <xdr:cNvSpPr txBox="1"/>
      </xdr:nvSpPr>
      <xdr:spPr>
        <a:xfrm>
          <a:off x="577731" y="457038"/>
          <a:ext cx="2053123" cy="223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a:solidFill>
                <a:schemeClr val="tx1">
                  <a:lumMod val="50000"/>
                  <a:lumOff val="50000"/>
                </a:schemeClr>
              </a:solidFill>
              <a:latin typeface="Kulim park"/>
            </a:rPr>
            <a:t>Analys</a:t>
          </a:r>
          <a:r>
            <a:rPr lang="en-IN" sz="900" b="0" baseline="0">
              <a:solidFill>
                <a:schemeClr val="tx1">
                  <a:lumMod val="50000"/>
                  <a:lumOff val="50000"/>
                </a:schemeClr>
              </a:solidFill>
              <a:latin typeface="Kulim park"/>
            </a:rPr>
            <a:t> and Monitor the HR Department</a:t>
          </a:r>
          <a:endParaRPr lang="en-IN" sz="900" b="1">
            <a:solidFill>
              <a:schemeClr val="tx1">
                <a:lumMod val="50000"/>
                <a:lumOff val="50000"/>
              </a:schemeClr>
            </a:solidFill>
            <a:latin typeface="Kulim park"/>
          </a:endParaRPr>
        </a:p>
        <a:p>
          <a:endParaRPr lang="en-IN" sz="1100" b="1">
            <a:solidFill>
              <a:schemeClr val="bg1"/>
            </a:solidFill>
          </a:endParaRPr>
        </a:p>
      </xdr:txBody>
    </xdr:sp>
    <xdr:clientData/>
  </xdr:twoCellAnchor>
  <xdr:twoCellAnchor editAs="oneCell">
    <xdr:from>
      <xdr:col>0</xdr:col>
      <xdr:colOff>179551</xdr:colOff>
      <xdr:row>1</xdr:row>
      <xdr:rowOff>4379</xdr:rowOff>
    </xdr:from>
    <xdr:to>
      <xdr:col>0</xdr:col>
      <xdr:colOff>580431</xdr:colOff>
      <xdr:row>3</xdr:row>
      <xdr:rowOff>35035</xdr:rowOff>
    </xdr:to>
    <xdr:pic>
      <xdr:nvPicPr>
        <xdr:cNvPr id="270" name="Picture 269">
          <a:extLst>
            <a:ext uri="{FF2B5EF4-FFF2-40B4-BE49-F238E27FC236}">
              <a16:creationId xmlns:a16="http://schemas.microsoft.com/office/drawing/2014/main" id="{BCAE6BAF-2A4F-C3CB-D3E7-5FAE96D8BBC5}"/>
            </a:ext>
          </a:extLst>
        </xdr:cNvPr>
        <xdr:cNvPicPr>
          <a:picLocks noChangeAspect="1"/>
        </xdr:cNvPicPr>
      </xdr:nvPicPr>
      <xdr:blipFill>
        <a:blip xmlns:r="http://schemas.openxmlformats.org/officeDocument/2006/relationships" r:embed="rId16" cstate="print">
          <a:duotone>
            <a:prstClr val="black"/>
            <a:sysClr val="window" lastClr="FFFFFF">
              <a:lumMod val="95000"/>
              <a:tint val="45000"/>
              <a:satMod val="400000"/>
            </a:sysClr>
          </a:duotone>
          <a:extLst>
            <a:ext uri="{BEBA8EAE-BF5A-486C-A8C5-ECC9F3942E4B}">
              <a14:imgProps xmlns:a14="http://schemas.microsoft.com/office/drawing/2010/main">
                <a14:imgLayer r:embed="rId17">
                  <a14:imgEffect>
                    <a14:colorTemperature colorTemp="6300"/>
                  </a14:imgEffect>
                </a14:imgLayer>
              </a14:imgProps>
            </a:ext>
            <a:ext uri="{28A0092B-C50C-407E-A947-70E740481C1C}">
              <a14:useLocalDpi xmlns:a14="http://schemas.microsoft.com/office/drawing/2010/main" val="0"/>
            </a:ext>
          </a:extLst>
        </a:blip>
        <a:stretch>
          <a:fillRect/>
        </a:stretch>
      </xdr:blipFill>
      <xdr:spPr>
        <a:xfrm>
          <a:off x="179551" y="188310"/>
          <a:ext cx="400880" cy="398518"/>
        </a:xfrm>
        <a:prstGeom prst="rect">
          <a:avLst/>
        </a:prstGeom>
        <a:solidFill>
          <a:schemeClr val="bg1">
            <a:lumMod val="95000"/>
          </a:schemeClr>
        </a:solidFill>
        <a:ln>
          <a:noFill/>
        </a:ln>
      </xdr:spPr>
    </xdr:pic>
    <xdr:clientData/>
  </xdr:twoCellAnchor>
  <xdr:twoCellAnchor editAs="oneCell">
    <xdr:from>
      <xdr:col>7</xdr:col>
      <xdr:colOff>263070</xdr:colOff>
      <xdr:row>0</xdr:row>
      <xdr:rowOff>81642</xdr:rowOff>
    </xdr:from>
    <xdr:to>
      <xdr:col>12</xdr:col>
      <xdr:colOff>208642</xdr:colOff>
      <xdr:row>5</xdr:row>
      <xdr:rowOff>81642</xdr:rowOff>
    </xdr:to>
    <mc:AlternateContent xmlns:mc="http://schemas.openxmlformats.org/markup-compatibility/2006" xmlns:a14="http://schemas.microsoft.com/office/drawing/2010/main">
      <mc:Choice Requires="a14">
        <xdr:graphicFrame macro="">
          <xdr:nvGraphicFramePr>
            <xdr:cNvPr id="273" name="Department">
              <a:extLst>
                <a:ext uri="{FF2B5EF4-FFF2-40B4-BE49-F238E27FC236}">
                  <a16:creationId xmlns:a16="http://schemas.microsoft.com/office/drawing/2014/main" id="{76C6BB74-BBD7-4BD7-B4FD-499DE9F13B7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546434" y="81642"/>
              <a:ext cx="3005117" cy="923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87994</xdr:colOff>
      <xdr:row>1</xdr:row>
      <xdr:rowOff>114300</xdr:rowOff>
    </xdr:from>
    <xdr:to>
      <xdr:col>7</xdr:col>
      <xdr:colOff>228600</xdr:colOff>
      <xdr:row>5</xdr:row>
      <xdr:rowOff>50800</xdr:rowOff>
    </xdr:to>
    <mc:AlternateContent xmlns:mc="http://schemas.openxmlformats.org/markup-compatibility/2006" xmlns:a14="http://schemas.microsoft.com/office/drawing/2010/main">
      <mc:Choice Requires="a14">
        <xdr:graphicFrame macro="">
          <xdr:nvGraphicFramePr>
            <xdr:cNvPr id="275" name="Gender">
              <a:extLst>
                <a:ext uri="{FF2B5EF4-FFF2-40B4-BE49-F238E27FC236}">
                  <a16:creationId xmlns:a16="http://schemas.microsoft.com/office/drawing/2014/main" id="{58E48669-EC05-439F-B1F0-EB53521FFB0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35630" y="299027"/>
              <a:ext cx="1976334" cy="6754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290414</xdr:colOff>
      <xdr:row>0</xdr:row>
      <xdr:rowOff>47472</xdr:rowOff>
    </xdr:from>
    <xdr:to>
      <xdr:col>10</xdr:col>
      <xdr:colOff>226181</xdr:colOff>
      <xdr:row>1</xdr:row>
      <xdr:rowOff>172356</xdr:rowOff>
    </xdr:to>
    <xdr:sp macro="" textlink="">
      <xdr:nvSpPr>
        <xdr:cNvPr id="276" name="TextBox 275">
          <a:extLst>
            <a:ext uri="{FF2B5EF4-FFF2-40B4-BE49-F238E27FC236}">
              <a16:creationId xmlns:a16="http://schemas.microsoft.com/office/drawing/2014/main" id="{EC027527-EE70-574E-5C96-3E4D4D3B7F87}"/>
            </a:ext>
          </a:extLst>
        </xdr:cNvPr>
        <xdr:cNvSpPr txBox="1"/>
      </xdr:nvSpPr>
      <xdr:spPr>
        <a:xfrm>
          <a:off x="4544914" y="47472"/>
          <a:ext cx="1759124" cy="306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E5B244"/>
              </a:solidFill>
              <a:latin typeface="Kulim park"/>
            </a:rPr>
            <a:t>Filter by Department</a:t>
          </a:r>
        </a:p>
        <a:p>
          <a:endParaRPr lang="en-IN" sz="1100" b="1">
            <a:solidFill>
              <a:schemeClr val="bg1"/>
            </a:solidFill>
          </a:endParaRPr>
        </a:p>
      </xdr:txBody>
    </xdr:sp>
    <xdr:clientData/>
  </xdr:twoCellAnchor>
  <xdr:twoCellAnchor>
    <xdr:from>
      <xdr:col>4</xdr:col>
      <xdr:colOff>84493</xdr:colOff>
      <xdr:row>1</xdr:row>
      <xdr:rowOff>84665</xdr:rowOff>
    </xdr:from>
    <xdr:to>
      <xdr:col>6</xdr:col>
      <xdr:colOff>283936</xdr:colOff>
      <xdr:row>3</xdr:row>
      <xdr:rowOff>34472</xdr:rowOff>
    </xdr:to>
    <xdr:sp macro="" textlink="">
      <xdr:nvSpPr>
        <xdr:cNvPr id="277" name="TextBox 276">
          <a:extLst>
            <a:ext uri="{FF2B5EF4-FFF2-40B4-BE49-F238E27FC236}">
              <a16:creationId xmlns:a16="http://schemas.microsoft.com/office/drawing/2014/main" id="{27407609-4F4F-50B8-E1F1-DEC84816C27B}"/>
            </a:ext>
          </a:extLst>
        </xdr:cNvPr>
        <xdr:cNvSpPr txBox="1"/>
      </xdr:nvSpPr>
      <xdr:spPr>
        <a:xfrm>
          <a:off x="2522893" y="268815"/>
          <a:ext cx="1418643" cy="318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E5B244"/>
              </a:solidFill>
              <a:latin typeface="Kulim park"/>
            </a:rPr>
            <a:t>Filter by Gender</a:t>
          </a:r>
        </a:p>
        <a:p>
          <a:endParaRPr lang="en-IN" sz="11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kishor roj" refreshedDate="45857.853056134256" createdVersion="8" refreshedVersion="8" minRefreshableVersion="3" recordCount="50" xr:uid="{A0055BD2-C56B-4A76-9973-EC13E7356C2E}">
  <cacheSource type="worksheet">
    <worksheetSource name="Table1"/>
  </cacheSource>
  <cacheFields count="21">
    <cacheField name="Employee ID" numFmtId="0">
      <sharedItems containsSemiMixedTypes="0" containsString="0" containsNumber="1" containsInteger="1" minValue="1550" maxValue="9968"/>
    </cacheField>
    <cacheField name="Full Name" numFmtId="0">
      <sharedItems/>
    </cacheField>
    <cacheField name="Gender" numFmtId="0">
      <sharedItems count="2">
        <s v="Female"/>
        <s v="Male"/>
      </sharedItems>
    </cacheField>
    <cacheField name="Age" numFmtId="0">
      <sharedItems containsSemiMixedTypes="0" containsString="0" containsNumber="1" containsInteger="1" minValue="20" maxValue="60"/>
    </cacheField>
    <cacheField name="Age range" numFmtId="0">
      <sharedItems count="5">
        <s v="18-25"/>
        <s v="26-35"/>
        <s v="36-45"/>
        <s v="56 &lt;"/>
        <s v="46-55"/>
      </sharedItems>
    </cacheField>
    <cacheField name="Region" numFmtId="0">
      <sharedItems count="5">
        <s v="East"/>
        <s v="Central"/>
        <s v="West"/>
        <s v="South"/>
        <s v="North"/>
      </sharedItems>
    </cacheField>
    <cacheField name="Job Title" numFmtId="0">
      <sharedItems count="5">
        <s v="Manager"/>
        <s v="Designer"/>
        <s v="HR Specialist"/>
        <s v="Developer"/>
        <s v="Analyst"/>
      </sharedItems>
    </cacheField>
    <cacheField name="Department" numFmtId="0">
      <sharedItems count="5">
        <s v="Finance"/>
        <s v="HR"/>
        <s v="Marketing"/>
        <s v="Operations"/>
        <s v="IT"/>
      </sharedItems>
    </cacheField>
    <cacheField name="Manager/Supervisor" numFmtId="0">
      <sharedItems/>
    </cacheField>
    <cacheField name="Date of Hire" numFmtId="0">
      <sharedItems/>
    </cacheField>
    <cacheField name="Employment Status" numFmtId="0">
      <sharedItems count="3">
        <s v="Full-Time"/>
        <s v="Contract"/>
        <s v="Part-Time"/>
      </sharedItems>
    </cacheField>
    <cacheField name="Work Location" numFmtId="0">
      <sharedItems count="3">
        <s v="Head Office"/>
        <s v="Branch Office"/>
        <s v="Remote"/>
      </sharedItems>
    </cacheField>
    <cacheField name="Salary" numFmtId="0">
      <sharedItems containsSemiMixedTypes="0" containsString="0" containsNumber="1" containsInteger="1" minValue="30137" maxValue="98961"/>
    </cacheField>
    <cacheField name="Pay Grade" numFmtId="0">
      <sharedItems/>
    </cacheField>
    <cacheField name="Bonus/Allowances" numFmtId="0">
      <sharedItems containsSemiMixedTypes="0" containsString="0" containsNumber="1" containsInteger="1" minValue="1024" maxValue="9911"/>
    </cacheField>
    <cacheField name="Insurance Details" numFmtId="0">
      <sharedItems/>
    </cacheField>
    <cacheField name="Leave Taken" numFmtId="0">
      <sharedItems containsSemiMixedTypes="0" containsString="0" containsNumber="1" containsInteger="1" minValue="0" maxValue="20"/>
    </cacheField>
    <cacheField name="Performance Rating" numFmtId="0">
      <sharedItems containsSemiMixedTypes="0" containsString="0" containsNumber="1" containsInteger="1" minValue="1" maxValue="5"/>
    </cacheField>
    <cacheField name="Training Programs Attended" numFmtId="0">
      <sharedItems/>
    </cacheField>
    <cacheField name="Skills" numFmtId="0">
      <sharedItems count="5">
        <s v="Design"/>
        <s v="Management"/>
        <s v="Python"/>
        <s v="Communication"/>
        <s v="Excel"/>
      </sharedItems>
    </cacheField>
    <cacheField name="Certifications" numFmtId="0">
      <sharedItems/>
    </cacheField>
  </cacheFields>
  <extLst>
    <ext xmlns:x14="http://schemas.microsoft.com/office/spreadsheetml/2009/9/main" uri="{725AE2AE-9491-48be-B2B4-4EB974FC3084}">
      <x14:pivotCacheDefinition pivotCacheId="7665873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4294"/>
    <s v="Lori Nguyen"/>
    <x v="0"/>
    <n v="25"/>
    <x v="0"/>
    <x v="0"/>
    <x v="0"/>
    <x v="0"/>
    <s v="Luis Reynolds"/>
    <s v="2019-03-15"/>
    <x v="0"/>
    <x v="0"/>
    <n v="53700"/>
    <s v="C"/>
    <n v="1463"/>
    <s v="Health"/>
    <n v="1"/>
    <n v="1"/>
    <s v="Leadership Training"/>
    <x v="0"/>
    <s v="Certified Professional"/>
  </r>
  <r>
    <n v="9116"/>
    <s v="Gary Garcia"/>
    <x v="1"/>
    <n v="27"/>
    <x v="1"/>
    <x v="1"/>
    <x v="1"/>
    <x v="1"/>
    <s v="Ashley Simmons MD"/>
    <s v="2022-12-20"/>
    <x v="0"/>
    <x v="1"/>
    <n v="91091"/>
    <s v="B"/>
    <n v="1024"/>
    <s v="None"/>
    <n v="19"/>
    <n v="4"/>
    <s v="Excel Workshop"/>
    <x v="0"/>
    <s v="Certified Professional"/>
  </r>
  <r>
    <n v="5120"/>
    <s v="Jeremy Nguyen"/>
    <x v="1"/>
    <n v="34"/>
    <x v="1"/>
    <x v="2"/>
    <x v="2"/>
    <x v="2"/>
    <s v="Cassandra Duncan"/>
    <s v="2022-08-10"/>
    <x v="0"/>
    <x v="2"/>
    <n v="57538"/>
    <s v="D"/>
    <n v="1674"/>
    <s v="None"/>
    <n v="8"/>
    <n v="1"/>
    <s v="None"/>
    <x v="1"/>
    <s v="Advanced Training"/>
  </r>
  <r>
    <n v="8071"/>
    <s v="Kimberly Jones"/>
    <x v="0"/>
    <n v="41"/>
    <x v="2"/>
    <x v="2"/>
    <x v="0"/>
    <x v="3"/>
    <s v="Janet Harris"/>
    <s v="2024-09-03"/>
    <x v="1"/>
    <x v="0"/>
    <n v="62993"/>
    <s v="A"/>
    <n v="2695"/>
    <s v="Health + Dental"/>
    <n v="0"/>
    <n v="2"/>
    <s v="None"/>
    <x v="2"/>
    <s v="None"/>
  </r>
  <r>
    <n v="9351"/>
    <s v="Anthony Gates"/>
    <x v="1"/>
    <n v="56"/>
    <x v="3"/>
    <x v="0"/>
    <x v="0"/>
    <x v="2"/>
    <s v="Mr. Frank Clay"/>
    <s v="2019-03-14"/>
    <x v="1"/>
    <x v="1"/>
    <n v="45773"/>
    <s v="A"/>
    <n v="8776"/>
    <s v="Health"/>
    <n v="16"/>
    <n v="4"/>
    <s v="Leadership Training"/>
    <x v="2"/>
    <s v="None"/>
  </r>
  <r>
    <n v="2873"/>
    <s v="Courtney Foster"/>
    <x v="0"/>
    <n v="28"/>
    <x v="1"/>
    <x v="2"/>
    <x v="3"/>
    <x v="2"/>
    <s v="Dorothy Price"/>
    <s v="2017-01-23"/>
    <x v="0"/>
    <x v="1"/>
    <n v="96249"/>
    <s v="C"/>
    <n v="4826"/>
    <s v="Health + Dental"/>
    <n v="7"/>
    <n v="3"/>
    <s v="Leadership Training"/>
    <x v="3"/>
    <s v="Certified Professional"/>
  </r>
  <r>
    <n v="3540"/>
    <s v="Catherine Hall"/>
    <x v="0"/>
    <n v="20"/>
    <x v="0"/>
    <x v="1"/>
    <x v="2"/>
    <x v="2"/>
    <s v="Michele Sexton"/>
    <s v="2024-08-17"/>
    <x v="0"/>
    <x v="2"/>
    <n v="61596"/>
    <s v="C"/>
    <n v="8818"/>
    <s v="Health + Dental"/>
    <n v="4"/>
    <n v="2"/>
    <s v="Leadership Training"/>
    <x v="1"/>
    <s v="None"/>
  </r>
  <r>
    <n v="3653"/>
    <s v="Deanna Ball"/>
    <x v="0"/>
    <n v="58"/>
    <x v="3"/>
    <x v="3"/>
    <x v="1"/>
    <x v="4"/>
    <s v="Richard Schmidt"/>
    <s v="2014-12-09"/>
    <x v="0"/>
    <x v="2"/>
    <n v="97869"/>
    <s v="A"/>
    <n v="1966"/>
    <s v="Health"/>
    <n v="10"/>
    <n v="1"/>
    <s v="Leadership Training"/>
    <x v="0"/>
    <s v="Certified Professional"/>
  </r>
  <r>
    <n v="5587"/>
    <s v="Candace Nelson"/>
    <x v="0"/>
    <n v="44"/>
    <x v="2"/>
    <x v="3"/>
    <x v="2"/>
    <x v="2"/>
    <s v="Teresa Pearson"/>
    <s v="2021-06-28"/>
    <x v="0"/>
    <x v="0"/>
    <n v="81235"/>
    <s v="A"/>
    <n v="6553"/>
    <s v="None"/>
    <n v="16"/>
    <n v="2"/>
    <s v="None"/>
    <x v="1"/>
    <s v="Certified Professional"/>
  </r>
  <r>
    <n v="9554"/>
    <s v="Mandy Davis"/>
    <x v="0"/>
    <n v="29"/>
    <x v="1"/>
    <x v="1"/>
    <x v="2"/>
    <x v="3"/>
    <s v="Laura Hart"/>
    <s v="2018-05-20"/>
    <x v="0"/>
    <x v="1"/>
    <n v="87852"/>
    <s v="A"/>
    <n v="4980"/>
    <s v="Health + Dental"/>
    <n v="19"/>
    <n v="3"/>
    <s v="None"/>
    <x v="2"/>
    <s v="Certified Professional"/>
  </r>
  <r>
    <n v="6213"/>
    <s v="Matthew Powell"/>
    <x v="1"/>
    <n v="23"/>
    <x v="0"/>
    <x v="3"/>
    <x v="0"/>
    <x v="2"/>
    <s v="Andrea May"/>
    <s v="2017-02-13"/>
    <x v="1"/>
    <x v="1"/>
    <n v="59359"/>
    <s v="A"/>
    <n v="9449"/>
    <s v="Health + Dental"/>
    <n v="20"/>
    <n v="3"/>
    <s v="None"/>
    <x v="1"/>
    <s v="None"/>
  </r>
  <r>
    <n v="9105"/>
    <s v="Bruce Nelson"/>
    <x v="1"/>
    <n v="30"/>
    <x v="1"/>
    <x v="0"/>
    <x v="1"/>
    <x v="0"/>
    <s v="Casey Martin"/>
    <s v="2024-05-05"/>
    <x v="1"/>
    <x v="2"/>
    <n v="81225"/>
    <s v="D"/>
    <n v="6202"/>
    <s v="Health + Dental"/>
    <n v="2"/>
    <n v="2"/>
    <s v="Excel Workshop"/>
    <x v="4"/>
    <s v="Certified Professional"/>
  </r>
  <r>
    <n v="9508"/>
    <s v="Dawn Cole"/>
    <x v="0"/>
    <n v="49"/>
    <x v="4"/>
    <x v="1"/>
    <x v="0"/>
    <x v="0"/>
    <s v="Amber Allen"/>
    <s v="2022-04-19"/>
    <x v="1"/>
    <x v="0"/>
    <n v="32788"/>
    <s v="D"/>
    <n v="4396"/>
    <s v="Health"/>
    <n v="13"/>
    <n v="5"/>
    <s v="None"/>
    <x v="3"/>
    <s v="Advanced Training"/>
  </r>
  <r>
    <n v="2436"/>
    <s v="Tanner Morse"/>
    <x v="1"/>
    <n v="60"/>
    <x v="3"/>
    <x v="4"/>
    <x v="0"/>
    <x v="3"/>
    <s v="Adam Johnson"/>
    <s v="2015-11-16"/>
    <x v="1"/>
    <x v="2"/>
    <n v="70452"/>
    <s v="D"/>
    <n v="9911"/>
    <s v="None"/>
    <n v="2"/>
    <n v="1"/>
    <s v="None"/>
    <x v="3"/>
    <s v="Certified Professional"/>
  </r>
  <r>
    <n v="4441"/>
    <s v="Jose Griffin"/>
    <x v="1"/>
    <n v="46"/>
    <x v="4"/>
    <x v="1"/>
    <x v="3"/>
    <x v="0"/>
    <s v="Nicole Dominguez"/>
    <s v="2023-09-09"/>
    <x v="0"/>
    <x v="1"/>
    <n v="33045"/>
    <s v="B"/>
    <n v="1456"/>
    <s v="None"/>
    <n v="16"/>
    <n v="3"/>
    <s v="Excel Workshop"/>
    <x v="3"/>
    <s v="None"/>
  </r>
  <r>
    <n v="5827"/>
    <s v="Daniel Hawkins"/>
    <x v="1"/>
    <n v="57"/>
    <x v="3"/>
    <x v="2"/>
    <x v="3"/>
    <x v="1"/>
    <s v="Andrew Best"/>
    <s v="2017-12-12"/>
    <x v="2"/>
    <x v="2"/>
    <n v="96429"/>
    <s v="C"/>
    <n v="4740"/>
    <s v="None"/>
    <n v="8"/>
    <n v="1"/>
    <s v="Excel Workshop"/>
    <x v="2"/>
    <s v="None"/>
  </r>
  <r>
    <n v="5184"/>
    <s v="Elaine Mcclain"/>
    <x v="0"/>
    <n v="24"/>
    <x v="0"/>
    <x v="1"/>
    <x v="2"/>
    <x v="2"/>
    <s v="Gabrielle Rodriguez"/>
    <s v="2017-03-10"/>
    <x v="2"/>
    <x v="2"/>
    <n v="33183"/>
    <s v="A"/>
    <n v="8114"/>
    <s v="None"/>
    <n v="4"/>
    <n v="2"/>
    <s v="Excel Workshop"/>
    <x v="4"/>
    <s v="Advanced Training"/>
  </r>
  <r>
    <n v="5874"/>
    <s v="Kimberly Jones"/>
    <x v="0"/>
    <n v="35"/>
    <x v="1"/>
    <x v="4"/>
    <x v="3"/>
    <x v="0"/>
    <s v="Allison Harvey"/>
    <s v="2019-03-04"/>
    <x v="2"/>
    <x v="0"/>
    <n v="75065"/>
    <s v="C"/>
    <n v="7123"/>
    <s v="None"/>
    <n v="20"/>
    <n v="2"/>
    <s v="None"/>
    <x v="0"/>
    <s v="Advanced Training"/>
  </r>
  <r>
    <n v="9834"/>
    <s v="Thomas Kramer"/>
    <x v="1"/>
    <n v="41"/>
    <x v="2"/>
    <x v="1"/>
    <x v="1"/>
    <x v="4"/>
    <s v="Tristan Mejia"/>
    <s v="2022-11-20"/>
    <x v="0"/>
    <x v="2"/>
    <n v="32877"/>
    <s v="C"/>
    <n v="6432"/>
    <s v="Health"/>
    <n v="11"/>
    <n v="1"/>
    <s v="None"/>
    <x v="0"/>
    <s v="None"/>
  </r>
  <r>
    <n v="5096"/>
    <s v="Kevin Whitaker"/>
    <x v="1"/>
    <n v="36"/>
    <x v="2"/>
    <x v="1"/>
    <x v="4"/>
    <x v="3"/>
    <s v="Mary Welch"/>
    <s v="2021-03-02"/>
    <x v="0"/>
    <x v="1"/>
    <n v="46811"/>
    <s v="D"/>
    <n v="1567"/>
    <s v="None"/>
    <n v="7"/>
    <n v="3"/>
    <s v="Excel Workshop"/>
    <x v="0"/>
    <s v="Advanced Training"/>
  </r>
  <r>
    <n v="2263"/>
    <s v="Dustin Carter"/>
    <x v="1"/>
    <n v="31"/>
    <x v="1"/>
    <x v="3"/>
    <x v="2"/>
    <x v="1"/>
    <s v="Douglas Miles"/>
    <s v="2021-08-01"/>
    <x v="1"/>
    <x v="1"/>
    <n v="87538"/>
    <s v="C"/>
    <n v="3588"/>
    <s v="Health + Dental"/>
    <n v="11"/>
    <n v="5"/>
    <s v="Excel Workshop"/>
    <x v="2"/>
    <s v="None"/>
  </r>
  <r>
    <n v="6505"/>
    <s v="Nicole Williamson"/>
    <x v="0"/>
    <n v="28"/>
    <x v="1"/>
    <x v="0"/>
    <x v="1"/>
    <x v="4"/>
    <s v="Jessica Fleming"/>
    <s v="2015-08-14"/>
    <x v="0"/>
    <x v="1"/>
    <n v="73002"/>
    <s v="C"/>
    <n v="6296"/>
    <s v="Health"/>
    <n v="2"/>
    <n v="5"/>
    <s v="Excel Workshop"/>
    <x v="1"/>
    <s v="Certified Professional"/>
  </r>
  <r>
    <n v="8626"/>
    <s v="Matthew Knight"/>
    <x v="1"/>
    <n v="37"/>
    <x v="2"/>
    <x v="3"/>
    <x v="1"/>
    <x v="3"/>
    <s v="Christine Lee"/>
    <s v="2015-10-21"/>
    <x v="2"/>
    <x v="2"/>
    <n v="41653"/>
    <s v="D"/>
    <n v="9236"/>
    <s v="None"/>
    <n v="13"/>
    <n v="1"/>
    <s v="Excel Workshop"/>
    <x v="0"/>
    <s v="None"/>
  </r>
  <r>
    <n v="5979"/>
    <s v="Donna Jones"/>
    <x v="0"/>
    <n v="31"/>
    <x v="1"/>
    <x v="0"/>
    <x v="0"/>
    <x v="2"/>
    <s v="Mario Smith DVM"/>
    <s v="2015-03-14"/>
    <x v="1"/>
    <x v="1"/>
    <n v="67582"/>
    <s v="A"/>
    <n v="1375"/>
    <s v="Health"/>
    <n v="20"/>
    <n v="3"/>
    <s v="Excel Workshop"/>
    <x v="1"/>
    <s v="None"/>
  </r>
  <r>
    <n v="3104"/>
    <s v="Carolyn Bullock"/>
    <x v="0"/>
    <n v="23"/>
    <x v="0"/>
    <x v="3"/>
    <x v="1"/>
    <x v="1"/>
    <s v="Joseph Francis"/>
    <s v="2024-05-22"/>
    <x v="2"/>
    <x v="1"/>
    <n v="37351"/>
    <s v="D"/>
    <n v="7858"/>
    <s v="Health + Dental"/>
    <n v="18"/>
    <n v="2"/>
    <s v="Leadership Training"/>
    <x v="1"/>
    <s v="Advanced Training"/>
  </r>
  <r>
    <n v="8967"/>
    <s v="Wendy Gomez"/>
    <x v="0"/>
    <n v="48"/>
    <x v="4"/>
    <x v="4"/>
    <x v="2"/>
    <x v="0"/>
    <s v="Sarah Young"/>
    <s v="2017-03-19"/>
    <x v="0"/>
    <x v="1"/>
    <n v="36721"/>
    <s v="B"/>
    <n v="8820"/>
    <s v="Health + Dental"/>
    <n v="0"/>
    <n v="2"/>
    <s v="Excel Workshop"/>
    <x v="1"/>
    <s v="Certified Professional"/>
  </r>
  <r>
    <n v="5087"/>
    <s v="Michael Thomas"/>
    <x v="1"/>
    <n v="28"/>
    <x v="1"/>
    <x v="2"/>
    <x v="4"/>
    <x v="0"/>
    <s v="Aaron Hart"/>
    <s v="2021-09-15"/>
    <x v="1"/>
    <x v="2"/>
    <n v="46326"/>
    <s v="B"/>
    <n v="9189"/>
    <s v="Health + Dental"/>
    <n v="8"/>
    <n v="4"/>
    <s v="Leadership Training"/>
    <x v="3"/>
    <s v="Advanced Training"/>
  </r>
  <r>
    <n v="3358"/>
    <s v="Kevin Bell"/>
    <x v="1"/>
    <n v="30"/>
    <x v="1"/>
    <x v="1"/>
    <x v="3"/>
    <x v="1"/>
    <s v="Brian Boyd"/>
    <s v="2022-05-09"/>
    <x v="0"/>
    <x v="0"/>
    <n v="59007"/>
    <s v="C"/>
    <n v="3380"/>
    <s v="Health"/>
    <n v="17"/>
    <n v="3"/>
    <s v="None"/>
    <x v="4"/>
    <s v="Certified Professional"/>
  </r>
  <r>
    <n v="8256"/>
    <s v="Richard Landry"/>
    <x v="1"/>
    <n v="46"/>
    <x v="4"/>
    <x v="3"/>
    <x v="0"/>
    <x v="3"/>
    <s v="Steven Krueger"/>
    <s v="2017-06-22"/>
    <x v="0"/>
    <x v="1"/>
    <n v="52020"/>
    <s v="B"/>
    <n v="9585"/>
    <s v="Health + Dental"/>
    <n v="0"/>
    <n v="4"/>
    <s v="Excel Workshop"/>
    <x v="4"/>
    <s v="None"/>
  </r>
  <r>
    <n v="5763"/>
    <s v="George Hurley"/>
    <x v="1"/>
    <n v="44"/>
    <x v="2"/>
    <x v="1"/>
    <x v="2"/>
    <x v="1"/>
    <s v="Debra Williams"/>
    <s v="2020-11-28"/>
    <x v="2"/>
    <x v="1"/>
    <n v="98961"/>
    <s v="D"/>
    <n v="2688"/>
    <s v="Health"/>
    <n v="2"/>
    <n v="5"/>
    <s v="Excel Workshop"/>
    <x v="4"/>
    <s v="Certified Professional"/>
  </r>
  <r>
    <n v="6838"/>
    <s v="Mark Lopez"/>
    <x v="1"/>
    <n v="45"/>
    <x v="2"/>
    <x v="2"/>
    <x v="3"/>
    <x v="2"/>
    <s v="Karen Mitchell"/>
    <s v="2015-08-30"/>
    <x v="2"/>
    <x v="1"/>
    <n v="81943"/>
    <s v="C"/>
    <n v="2255"/>
    <s v="Health"/>
    <n v="18"/>
    <n v="2"/>
    <s v="None"/>
    <x v="2"/>
    <s v="Certified Professional"/>
  </r>
  <r>
    <n v="9544"/>
    <s v="Robert Williams"/>
    <x v="1"/>
    <n v="52"/>
    <x v="4"/>
    <x v="4"/>
    <x v="2"/>
    <x v="1"/>
    <s v="Joseph Sanders"/>
    <s v="2018-10-27"/>
    <x v="2"/>
    <x v="1"/>
    <n v="47627"/>
    <s v="C"/>
    <n v="1221"/>
    <s v="None"/>
    <n v="4"/>
    <n v="3"/>
    <s v="None"/>
    <x v="1"/>
    <s v="None"/>
  </r>
  <r>
    <n v="8012"/>
    <s v="Mary Schmidt"/>
    <x v="0"/>
    <n v="52"/>
    <x v="4"/>
    <x v="0"/>
    <x v="0"/>
    <x v="4"/>
    <s v="Shelly George"/>
    <s v="2018-08-26"/>
    <x v="2"/>
    <x v="1"/>
    <n v="56162"/>
    <s v="D"/>
    <n v="6560"/>
    <s v="Health + Dental"/>
    <n v="9"/>
    <n v="4"/>
    <s v="Excel Workshop"/>
    <x v="3"/>
    <s v="None"/>
  </r>
  <r>
    <n v="9374"/>
    <s v="Mary Martinez"/>
    <x v="0"/>
    <n v="42"/>
    <x v="2"/>
    <x v="1"/>
    <x v="2"/>
    <x v="2"/>
    <s v="Nicole Houston"/>
    <s v="2023-07-24"/>
    <x v="1"/>
    <x v="2"/>
    <n v="95734"/>
    <s v="C"/>
    <n v="4854"/>
    <s v="Health"/>
    <n v="13"/>
    <n v="2"/>
    <s v="Leadership Training"/>
    <x v="0"/>
    <s v="Certified Professional"/>
  </r>
  <r>
    <n v="3487"/>
    <s v="Paul Hall"/>
    <x v="1"/>
    <n v="58"/>
    <x v="3"/>
    <x v="1"/>
    <x v="1"/>
    <x v="3"/>
    <s v="Kristin Shaffer"/>
    <s v="2018-07-09"/>
    <x v="1"/>
    <x v="2"/>
    <n v="74789"/>
    <s v="C"/>
    <n v="8101"/>
    <s v="Health + Dental"/>
    <n v="14"/>
    <n v="5"/>
    <s v="Excel Workshop"/>
    <x v="2"/>
    <s v="None"/>
  </r>
  <r>
    <n v="8445"/>
    <s v="Samantha Foster"/>
    <x v="0"/>
    <n v="24"/>
    <x v="0"/>
    <x v="4"/>
    <x v="0"/>
    <x v="3"/>
    <s v="Joel Aguilar"/>
    <s v="2016-12-21"/>
    <x v="0"/>
    <x v="2"/>
    <n v="30137"/>
    <s v="B"/>
    <n v="4031"/>
    <s v="None"/>
    <n v="5"/>
    <n v="3"/>
    <s v="None"/>
    <x v="1"/>
    <s v="Certified Professional"/>
  </r>
  <r>
    <n v="1550"/>
    <s v="Timothy Aguilar"/>
    <x v="1"/>
    <n v="21"/>
    <x v="0"/>
    <x v="1"/>
    <x v="0"/>
    <x v="0"/>
    <s v="Michael Wade"/>
    <s v="2019-06-27"/>
    <x v="0"/>
    <x v="2"/>
    <n v="95510"/>
    <s v="C"/>
    <n v="6811"/>
    <s v="Health"/>
    <n v="18"/>
    <n v="4"/>
    <s v="Excel Workshop"/>
    <x v="4"/>
    <s v="Certified Professional"/>
  </r>
  <r>
    <n v="9968"/>
    <s v="Charles Andrews"/>
    <x v="1"/>
    <n v="58"/>
    <x v="3"/>
    <x v="1"/>
    <x v="3"/>
    <x v="0"/>
    <s v="Jessica Walsh"/>
    <s v="2021-08-27"/>
    <x v="1"/>
    <x v="0"/>
    <n v="80325"/>
    <s v="B"/>
    <n v="6230"/>
    <s v="Health"/>
    <n v="5"/>
    <n v="4"/>
    <s v="None"/>
    <x v="2"/>
    <s v="Advanced Training"/>
  </r>
  <r>
    <n v="8029"/>
    <s v="Veronica Nelson"/>
    <x v="0"/>
    <n v="57"/>
    <x v="3"/>
    <x v="3"/>
    <x v="4"/>
    <x v="4"/>
    <s v="Kelly Mack"/>
    <s v="2017-05-28"/>
    <x v="2"/>
    <x v="1"/>
    <n v="34109"/>
    <s v="B"/>
    <n v="9232"/>
    <s v="Health"/>
    <n v="13"/>
    <n v="3"/>
    <s v="Leadership Training"/>
    <x v="0"/>
    <s v="Certified Professional"/>
  </r>
  <r>
    <n v="8847"/>
    <s v="Chris Sanchez"/>
    <x v="1"/>
    <n v="41"/>
    <x v="2"/>
    <x v="3"/>
    <x v="3"/>
    <x v="0"/>
    <s v="John Conley"/>
    <s v="2022-01-30"/>
    <x v="2"/>
    <x v="2"/>
    <n v="73330"/>
    <s v="C"/>
    <n v="2276"/>
    <s v="Health + Dental"/>
    <n v="5"/>
    <n v="1"/>
    <s v="None"/>
    <x v="1"/>
    <s v="Advanced Training"/>
  </r>
  <r>
    <n v="1955"/>
    <s v="Cassie Galvan"/>
    <x v="0"/>
    <n v="58"/>
    <x v="3"/>
    <x v="2"/>
    <x v="2"/>
    <x v="1"/>
    <s v="Aaron Baker"/>
    <s v="2017-04-20"/>
    <x v="1"/>
    <x v="2"/>
    <n v="46567"/>
    <s v="A"/>
    <n v="2825"/>
    <s v="Health"/>
    <n v="15"/>
    <n v="3"/>
    <s v="None"/>
    <x v="4"/>
    <s v="Advanced Training"/>
  </r>
  <r>
    <n v="4522"/>
    <s v="Jessica Jones"/>
    <x v="0"/>
    <n v="36"/>
    <x v="2"/>
    <x v="0"/>
    <x v="4"/>
    <x v="0"/>
    <s v="Christopher Bass"/>
    <s v="2019-07-22"/>
    <x v="1"/>
    <x v="1"/>
    <n v="39795"/>
    <s v="A"/>
    <n v="1670"/>
    <s v="None"/>
    <n v="0"/>
    <n v="2"/>
    <s v="Excel Workshop"/>
    <x v="3"/>
    <s v="None"/>
  </r>
  <r>
    <n v="3078"/>
    <s v="Emily Walker"/>
    <x v="0"/>
    <n v="21"/>
    <x v="0"/>
    <x v="0"/>
    <x v="0"/>
    <x v="4"/>
    <s v="Sean Tucker PhD"/>
    <s v="2018-11-29"/>
    <x v="1"/>
    <x v="2"/>
    <n v="59506"/>
    <s v="A"/>
    <n v="4428"/>
    <s v="Health + Dental"/>
    <n v="0"/>
    <n v="1"/>
    <s v="None"/>
    <x v="3"/>
    <s v="Certified Professional"/>
  </r>
  <r>
    <n v="6357"/>
    <s v="Vickie Lewis"/>
    <x v="0"/>
    <n v="46"/>
    <x v="4"/>
    <x v="2"/>
    <x v="1"/>
    <x v="4"/>
    <s v="Jacob Scott"/>
    <s v="2022-11-14"/>
    <x v="1"/>
    <x v="2"/>
    <n v="49058"/>
    <s v="B"/>
    <n v="4396"/>
    <s v="None"/>
    <n v="5"/>
    <n v="1"/>
    <s v="None"/>
    <x v="3"/>
    <s v="None"/>
  </r>
  <r>
    <n v="7951"/>
    <s v="Alexis Clark"/>
    <x v="0"/>
    <n v="36"/>
    <x v="2"/>
    <x v="3"/>
    <x v="2"/>
    <x v="4"/>
    <s v="Joel Park"/>
    <s v="2016-02-23"/>
    <x v="1"/>
    <x v="0"/>
    <n v="98612"/>
    <s v="A"/>
    <n v="1168"/>
    <s v="None"/>
    <n v="9"/>
    <n v="2"/>
    <s v="Excel Workshop"/>
    <x v="0"/>
    <s v="Certified Professional"/>
  </r>
  <r>
    <n v="9228"/>
    <s v="Robert Davis"/>
    <x v="1"/>
    <n v="41"/>
    <x v="2"/>
    <x v="4"/>
    <x v="3"/>
    <x v="1"/>
    <s v="Russell Marshall"/>
    <s v="2018-05-18"/>
    <x v="2"/>
    <x v="1"/>
    <n v="38201"/>
    <s v="A"/>
    <n v="7111"/>
    <s v="Health"/>
    <n v="8"/>
    <n v="4"/>
    <s v="Leadership Training"/>
    <x v="3"/>
    <s v="None"/>
  </r>
  <r>
    <n v="8988"/>
    <s v="Daniel Brown MD"/>
    <x v="1"/>
    <n v="25"/>
    <x v="0"/>
    <x v="0"/>
    <x v="2"/>
    <x v="2"/>
    <s v="James Holden"/>
    <s v="2024-03-09"/>
    <x v="2"/>
    <x v="1"/>
    <n v="92919"/>
    <s v="D"/>
    <n v="9497"/>
    <s v="Health"/>
    <n v="7"/>
    <n v="2"/>
    <s v="None"/>
    <x v="3"/>
    <s v="Advanced Training"/>
  </r>
  <r>
    <n v="1952"/>
    <s v="Anna Payne"/>
    <x v="0"/>
    <n v="29"/>
    <x v="1"/>
    <x v="4"/>
    <x v="0"/>
    <x v="1"/>
    <s v="Thomas Murphy"/>
    <s v="2024-03-27"/>
    <x v="0"/>
    <x v="2"/>
    <n v="45188"/>
    <s v="A"/>
    <n v="9591"/>
    <s v="Health + Dental"/>
    <n v="18"/>
    <n v="3"/>
    <s v="Leadership Training"/>
    <x v="3"/>
    <s v="None"/>
  </r>
  <r>
    <n v="5760"/>
    <s v="Rhonda Pena"/>
    <x v="0"/>
    <n v="59"/>
    <x v="3"/>
    <x v="2"/>
    <x v="1"/>
    <x v="0"/>
    <s v="Mark Abbott"/>
    <s v="2019-12-23"/>
    <x v="0"/>
    <x v="1"/>
    <n v="34927"/>
    <s v="D"/>
    <n v="6996"/>
    <s v="Health + Dental"/>
    <n v="16"/>
    <n v="1"/>
    <s v="Excel Workshop"/>
    <x v="0"/>
    <s v="Certified Professional"/>
  </r>
  <r>
    <n v="5742"/>
    <s v="Nicole Gonzalez"/>
    <x v="0"/>
    <n v="27"/>
    <x v="1"/>
    <x v="0"/>
    <x v="2"/>
    <x v="3"/>
    <s v="Robin Lynch"/>
    <s v="2016-08-25"/>
    <x v="0"/>
    <x v="1"/>
    <n v="33183"/>
    <s v="A"/>
    <n v="1659"/>
    <s v="None"/>
    <n v="11"/>
    <n v="1"/>
    <s v="Leadership Training"/>
    <x v="2"/>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F44311-7155-41FE-99B0-B09290094B0F}" name="skill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4:T10"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s>
  <rowFields count="1">
    <field x="19"/>
  </rowFields>
  <rowItems count="6">
    <i>
      <x/>
    </i>
    <i>
      <x v="1"/>
    </i>
    <i>
      <x v="2"/>
    </i>
    <i>
      <x v="3"/>
    </i>
    <i>
      <x v="4"/>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72E982-C69A-42AA-B241-DFEA700C386C}" name="Salari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G10" firstHeaderRow="0" firstDataRow="1" firstDataCol="1"/>
  <pivotFields count="21">
    <pivotField showAll="0"/>
    <pivotField showAll="0"/>
    <pivotField showAll="0">
      <items count="3">
        <item x="0"/>
        <item x="1"/>
        <item t="default"/>
      </items>
    </pivotField>
    <pivotField showAll="0"/>
    <pivotField showAll="0"/>
    <pivotField showAll="0"/>
    <pivotField axis="axisRow" showAll="0">
      <items count="6">
        <item x="4"/>
        <item x="1"/>
        <item x="3"/>
        <item x="2"/>
        <item x="0"/>
        <item t="default"/>
      </items>
    </pivotField>
    <pivotField showAll="0">
      <items count="6">
        <item x="0"/>
        <item x="1"/>
        <item x="4"/>
        <item x="2"/>
        <item x="3"/>
        <item t="default"/>
      </items>
    </pivotField>
    <pivotField showAll="0"/>
    <pivotField showAll="0"/>
    <pivotField showAll="0"/>
    <pivotField showAll="0"/>
    <pivotField dataField="1"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Sum of Salary" fld="12" baseField="0" baseItem="0"/>
    <dataField name="Sum of Leave Taken" fld="16" baseField="0" baseItem="0"/>
  </dataFields>
  <formats count="1">
    <format dxfId="145">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5C978F-367B-4ED3-96AD-A7900499CEFA}" name="Employment statu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8"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3457CB-0F26-4AEE-BC15-4059EEE39767}" name="workplac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O8"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Full Name" fld="1" subtotal="count" baseField="0" baseItem="0"/>
  </dataFields>
  <formats count="5">
    <format dxfId="150">
      <pivotArea field="11" type="button" dataOnly="0" labelOnly="1" outline="0" axis="axisRow" fieldPosition="0"/>
    </format>
    <format dxfId="149">
      <pivotArea dataOnly="0" labelOnly="1" fieldPosition="0">
        <references count="1">
          <reference field="11" count="0"/>
        </references>
      </pivotArea>
    </format>
    <format dxfId="148">
      <pivotArea dataOnly="0" labelOnly="1" grandRow="1" outline="0" fieldPosition="0"/>
    </format>
    <format dxfId="147">
      <pivotArea outline="0" collapsedLevelsAreSubtotals="1" fieldPosition="0"/>
    </format>
    <format dxfId="1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9A4D3A6-DF21-40BC-ADF1-2AC871A37875}" name="Age range "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4:L11" firstHeaderRow="1" firstDataRow="2" firstDataCol="1"/>
  <pivotFields count="21">
    <pivotField showAll="0"/>
    <pivotField dataField="1" showAll="0"/>
    <pivotField axis="axisCol" showAll="0">
      <items count="3">
        <item x="0"/>
        <item x="1"/>
        <item t="default"/>
      </items>
    </pivotField>
    <pivotField showAll="0"/>
    <pivotField axis="axisRow" showAll="0">
      <items count="6">
        <item x="0"/>
        <item x="1"/>
        <item x="2"/>
        <item x="4"/>
        <item x="3"/>
        <item t="default"/>
      </items>
    </pivotField>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3">
    <i>
      <x/>
    </i>
    <i>
      <x v="1"/>
    </i>
    <i t="grand">
      <x/>
    </i>
  </colItems>
  <dataFields count="1">
    <dataField name="Count of Full Name" fld="1" subtotal="count" baseField="0" baseItem="0"/>
  </dataFields>
  <formats count="11">
    <format dxfId="161">
      <pivotArea type="origin" dataOnly="0" labelOnly="1" outline="0" fieldPosition="0"/>
    </format>
    <format dxfId="160">
      <pivotArea field="4" type="button" dataOnly="0" labelOnly="1" outline="0" axis="axisRow" fieldPosition="0"/>
    </format>
    <format dxfId="159">
      <pivotArea dataOnly="0" labelOnly="1" fieldPosition="0">
        <references count="1">
          <reference field="4" count="0"/>
        </references>
      </pivotArea>
    </format>
    <format dxfId="158">
      <pivotArea dataOnly="0" labelOnly="1" grandRow="1" outline="0" fieldPosition="0"/>
    </format>
    <format dxfId="157">
      <pivotArea outline="0" collapsedLevelsAreSubtotals="1" fieldPosition="0">
        <references count="1">
          <reference field="2" count="1" selected="0">
            <x v="0"/>
          </reference>
        </references>
      </pivotArea>
    </format>
    <format dxfId="156">
      <pivotArea field="2" type="button" dataOnly="0" labelOnly="1" outline="0" axis="axisCol" fieldPosition="0"/>
    </format>
    <format dxfId="155">
      <pivotArea dataOnly="0" labelOnly="1" fieldPosition="0">
        <references count="1">
          <reference field="2" count="1">
            <x v="0"/>
          </reference>
        </references>
      </pivotArea>
    </format>
    <format dxfId="154">
      <pivotArea outline="0" collapsedLevelsAreSubtotals="1" fieldPosition="0">
        <references count="1">
          <reference field="2" count="1" selected="0">
            <x v="1"/>
          </reference>
        </references>
      </pivotArea>
    </format>
    <format dxfId="153">
      <pivotArea type="topRight" dataOnly="0" labelOnly="1" outline="0" fieldPosition="0"/>
    </format>
    <format dxfId="152">
      <pivotArea dataOnly="0" labelOnly="1" fieldPosition="0">
        <references count="1">
          <reference field="2" count="1">
            <x v="1"/>
          </reference>
        </references>
      </pivotArea>
    </format>
    <format dxfId="151">
      <pivotArea grandCol="1" outline="0" collapsedLevelsAreSubtotals="1" fieldPosition="0"/>
    </format>
  </formats>
  <chartFormats count="2">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41E9037-44E5-4EA5-B69B-73813D887C2B}" name="skill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4:T10"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s>
  <rowFields count="1">
    <field x="19"/>
  </rowFields>
  <rowItems count="6">
    <i>
      <x/>
    </i>
    <i>
      <x v="1"/>
    </i>
    <i>
      <x v="2"/>
    </i>
    <i>
      <x v="3"/>
    </i>
    <i>
      <x v="4"/>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316B8E-3F29-452A-832F-A4F248A411C6}"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4:Z10" firstHeaderRow="1" firstDataRow="1" firstDataCol="1"/>
  <pivotFields count="21">
    <pivotField showAll="0"/>
    <pivotField showAll="0"/>
    <pivotField showAll="0">
      <items count="3">
        <item x="0"/>
        <item x="1"/>
        <item t="default"/>
      </items>
    </pivotField>
    <pivotField showAll="0"/>
    <pivotField showAll="0"/>
    <pivotField showAll="0"/>
    <pivotField showAll="0"/>
    <pivotField axis="axisRow"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7"/>
  </rowFields>
  <rowItems count="6">
    <i>
      <x/>
    </i>
    <i>
      <x v="1"/>
    </i>
    <i>
      <x v="2"/>
    </i>
    <i>
      <x v="3"/>
    </i>
    <i>
      <x v="4"/>
    </i>
    <i t="grand">
      <x/>
    </i>
  </rowItems>
  <colItems count="1">
    <i/>
  </colItems>
  <dataFields count="1">
    <dataField name="Average of Performance Rating" fld="17" subtotal="average" baseField="7" baseItem="0"/>
  </dataFields>
  <formats count="1">
    <format dxfId="162">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A87926-4879-44DC-8F9E-32F2AB1891CB}" name="Age range "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4:L11" firstHeaderRow="1" firstDataRow="2" firstDataCol="1"/>
  <pivotFields count="21">
    <pivotField showAll="0"/>
    <pivotField dataField="1" showAll="0"/>
    <pivotField axis="axisCol" showAll="0">
      <items count="3">
        <item x="0"/>
        <item x="1"/>
        <item t="default"/>
      </items>
    </pivotField>
    <pivotField showAll="0"/>
    <pivotField axis="axisRow" showAll="0">
      <items count="6">
        <item x="0"/>
        <item x="1"/>
        <item x="2"/>
        <item x="4"/>
        <item x="3"/>
        <item t="default"/>
      </items>
    </pivotField>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3">
    <i>
      <x/>
    </i>
    <i>
      <x v="1"/>
    </i>
    <i t="grand">
      <x/>
    </i>
  </colItems>
  <dataFields count="1">
    <dataField name="Count of Full Name" fld="1" subtotal="count" baseField="0" baseItem="0"/>
  </dataFields>
  <formats count="11">
    <format dxfId="173">
      <pivotArea type="origin" dataOnly="0" labelOnly="1" outline="0" fieldPosition="0"/>
    </format>
    <format dxfId="172">
      <pivotArea field="4" type="button" dataOnly="0" labelOnly="1" outline="0" axis="axisRow" fieldPosition="0"/>
    </format>
    <format dxfId="171">
      <pivotArea dataOnly="0" labelOnly="1" fieldPosition="0">
        <references count="1">
          <reference field="4" count="0"/>
        </references>
      </pivotArea>
    </format>
    <format dxfId="170">
      <pivotArea dataOnly="0" labelOnly="1" grandRow="1" outline="0" fieldPosition="0"/>
    </format>
    <format dxfId="169">
      <pivotArea outline="0" collapsedLevelsAreSubtotals="1" fieldPosition="0">
        <references count="1">
          <reference field="2" count="1" selected="0">
            <x v="0"/>
          </reference>
        </references>
      </pivotArea>
    </format>
    <format dxfId="168">
      <pivotArea field="2" type="button" dataOnly="0" labelOnly="1" outline="0" axis="axisCol" fieldPosition="0"/>
    </format>
    <format dxfId="167">
      <pivotArea dataOnly="0" labelOnly="1" fieldPosition="0">
        <references count="1">
          <reference field="2" count="1">
            <x v="0"/>
          </reference>
        </references>
      </pivotArea>
    </format>
    <format dxfId="166">
      <pivotArea outline="0" collapsedLevelsAreSubtotals="1" fieldPosition="0">
        <references count="1">
          <reference field="2" count="1" selected="0">
            <x v="1"/>
          </reference>
        </references>
      </pivotArea>
    </format>
    <format dxfId="165">
      <pivotArea type="topRight" dataOnly="0" labelOnly="1" outline="0" fieldPosition="0"/>
    </format>
    <format dxfId="164">
      <pivotArea dataOnly="0" labelOnly="1" fieldPosition="0">
        <references count="1">
          <reference field="2" count="1">
            <x v="1"/>
          </reference>
        </references>
      </pivotArea>
    </format>
    <format dxfId="163">
      <pivotArea grandCol="1" outline="0" collapsedLevelsAreSubtotals="1" fieldPosition="0"/>
    </format>
  </formats>
  <chartFormats count="2">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DD1A19-E981-47EC-9C34-CEA0F8CE8FA5}" name="workplac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O8"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Full Name" fld="1" subtotal="count" baseField="0" baseItem="0"/>
  </dataFields>
  <formats count="5">
    <format dxfId="178">
      <pivotArea field="11" type="button" dataOnly="0" labelOnly="1" outline="0" axis="axisRow" fieldPosition="0"/>
    </format>
    <format dxfId="177">
      <pivotArea dataOnly="0" labelOnly="1" fieldPosition="0">
        <references count="1">
          <reference field="11" count="0"/>
        </references>
      </pivotArea>
    </format>
    <format dxfId="176">
      <pivotArea dataOnly="0" labelOnly="1" grandRow="1" outline="0" fieldPosition="0"/>
    </format>
    <format dxfId="175">
      <pivotArea outline="0" collapsedLevelsAreSubtotals="1" fieldPosition="0"/>
    </format>
    <format dxfId="17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A9C04E-C510-41D4-A634-A5A38126E73D}" name="Employment statu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8"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F73070-5ECB-4E5C-83F5-7A0A98507F9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4:W10" firstHeaderRow="1" firstDataRow="1" firstDataCol="1"/>
  <pivotFields count="21">
    <pivotField showAll="0"/>
    <pivotField dataField="1" showAll="0"/>
    <pivotField showAll="0">
      <items count="3">
        <item x="0"/>
        <item x="1"/>
        <item t="default"/>
      </items>
    </pivotField>
    <pivotField showAll="0"/>
    <pivotField showAll="0"/>
    <pivotField axis="axisRow" showAll="0">
      <items count="6">
        <item x="1"/>
        <item x="0"/>
        <item x="4"/>
        <item x="3"/>
        <item x="2"/>
        <item t="default"/>
      </items>
    </pivotField>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FCB852-B396-4470-A173-2B9DB543BAAB}" name="Salari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G10" firstHeaderRow="0" firstDataRow="1" firstDataCol="1"/>
  <pivotFields count="21">
    <pivotField showAll="0"/>
    <pivotField showAll="0"/>
    <pivotField showAll="0">
      <items count="3">
        <item x="0"/>
        <item x="1"/>
        <item t="default"/>
      </items>
    </pivotField>
    <pivotField showAll="0"/>
    <pivotField showAll="0"/>
    <pivotField showAll="0"/>
    <pivotField axis="axisRow" showAll="0">
      <items count="6">
        <item x="4"/>
        <item x="1"/>
        <item x="3"/>
        <item x="2"/>
        <item x="0"/>
        <item t="default"/>
      </items>
    </pivotField>
    <pivotField showAll="0">
      <items count="6">
        <item x="0"/>
        <item x="1"/>
        <item x="4"/>
        <item x="2"/>
        <item x="3"/>
        <item t="default"/>
      </items>
    </pivotField>
    <pivotField showAll="0"/>
    <pivotField showAll="0"/>
    <pivotField showAll="0"/>
    <pivotField showAll="0"/>
    <pivotField dataField="1"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Sum of Salary" fld="12" baseField="0" baseItem="0"/>
    <dataField name="Sum of Leave Taken" fld="16" baseField="0" baseItem="0"/>
  </dataFields>
  <formats count="1">
    <format dxfId="179">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A747DB-39EB-4FEB-81DA-173795BF4E82}"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4:Z10" firstHeaderRow="1" firstDataRow="1" firstDataCol="1"/>
  <pivotFields count="21">
    <pivotField showAll="0"/>
    <pivotField showAll="0"/>
    <pivotField showAll="0">
      <items count="3">
        <item x="0"/>
        <item x="1"/>
        <item t="default"/>
      </items>
    </pivotField>
    <pivotField showAll="0"/>
    <pivotField showAll="0"/>
    <pivotField showAll="0"/>
    <pivotField showAll="0"/>
    <pivotField axis="axisRow"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7"/>
  </rowFields>
  <rowItems count="6">
    <i>
      <x/>
    </i>
    <i>
      <x v="1"/>
    </i>
    <i>
      <x v="2"/>
    </i>
    <i>
      <x v="3"/>
    </i>
    <i>
      <x v="4"/>
    </i>
    <i t="grand">
      <x/>
    </i>
  </rowItems>
  <colItems count="1">
    <i/>
  </colItems>
  <dataFields count="1">
    <dataField name="Average of Performance Rating" fld="17" subtotal="average" baseField="7" baseItem="0"/>
  </dataFields>
  <formats count="1">
    <format dxfId="144">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45C23CA-F356-4BC2-B3E8-93809F71A70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4:W10" firstHeaderRow="1" firstDataRow="1" firstDataCol="1"/>
  <pivotFields count="21">
    <pivotField showAll="0"/>
    <pivotField dataField="1" showAll="0"/>
    <pivotField showAll="0">
      <items count="3">
        <item x="0"/>
        <item x="1"/>
        <item t="default"/>
      </items>
    </pivotField>
    <pivotField showAll="0"/>
    <pivotField showAll="0"/>
    <pivotField axis="axisRow" showAll="0">
      <items count="6">
        <item x="1"/>
        <item x="0"/>
        <item x="4"/>
        <item x="3"/>
        <item x="2"/>
        <item t="default"/>
      </items>
    </pivotField>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E797E30-92B4-4F8C-BB3A-9B83094ACB7E}" sourceName="Department">
  <pivotTables>
    <pivotTable tabId="4" name="Salaries"/>
    <pivotTable tabId="4" name="Age range "/>
    <pivotTable tabId="4" name="Employment status"/>
    <pivotTable tabId="4" name="PivotTable10"/>
    <pivotTable tabId="4" name="PivotTable13"/>
    <pivotTable tabId="4" name="skills"/>
    <pivotTable tabId="4" name="workplace"/>
    <pivotTable tabId="5" name="PivotTable13"/>
    <pivotTable tabId="5" name="PivotTable10"/>
    <pivotTable tabId="5" name="Employment status"/>
    <pivotTable tabId="5" name="workplace"/>
    <pivotTable tabId="5" name="Age range "/>
    <pivotTable tabId="5" name="skills"/>
    <pivotTable tabId="5" name="Salaries"/>
  </pivotTables>
  <data>
    <tabular pivotCacheId="766587362">
      <items count="5">
        <i x="0" s="1"/>
        <i x="1"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C133840-0506-4EFF-95C2-91A808C5F25E}" sourceName="Gender">
  <pivotTables>
    <pivotTable tabId="4" name="Salaries"/>
    <pivotTable tabId="4" name="Employment status"/>
    <pivotTable tabId="4" name="PivotTable10"/>
    <pivotTable tabId="4" name="PivotTable13"/>
    <pivotTable tabId="4" name="skills"/>
    <pivotTable tabId="4" name="workplace"/>
    <pivotTable tabId="5" name="PivotTable13"/>
    <pivotTable tabId="5" name="PivotTable10"/>
    <pivotTable tabId="5" name="Employment status"/>
    <pivotTable tabId="5" name="workplace"/>
    <pivotTable tabId="5" name="skills"/>
    <pivotTable tabId="5" name="Salaries"/>
  </pivotTables>
  <data>
    <tabular pivotCacheId="76658736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6A216C8-255A-4622-A9B1-584763B85967}" cache="Slicer_Department" columnCount="3" style="Slicer Style1" rowHeight="251883"/>
  <slicer name="Gender" xr10:uid="{CCCB92D4-D767-4082-A901-91DEDB4FA8BB}" cache="Slicer_Gender" columnCount="2" style="Slicer Style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7F130C-4931-4EC9-8AE2-A64F6556D3A3}" name="Table1" displayName="Table1" ref="A1:U51" totalsRowShown="0" headerRowDxfId="202" dataDxfId="201">
  <autoFilter ref="A1:U51" xr:uid="{BD7F130C-4931-4EC9-8AE2-A64F6556D3A3}"/>
  <tableColumns count="21">
    <tableColumn id="1" xr3:uid="{6BDBB43D-1DF4-4FF3-9C56-0E3D699A83FC}" name="Employee ID" dataDxfId="200"/>
    <tableColumn id="2" xr3:uid="{363D91B7-21AD-4B4B-86DE-95D24769EAA5}" name="Full Name" dataDxfId="199"/>
    <tableColumn id="3" xr3:uid="{728245EC-9766-45F5-9851-7FEFEFBE2652}" name="Gender" dataDxfId="198"/>
    <tableColumn id="4" xr3:uid="{DD8A90D1-163F-4B0E-A039-9E7A16AFC106}" name="Age" dataDxfId="197"/>
    <tableColumn id="5" xr3:uid="{0672993B-A00D-49AE-84B7-674089468A17}" name="Age range" dataDxfId="196"/>
    <tableColumn id="6" xr3:uid="{B1ADEE80-60F1-4EE3-B3FB-8484EE6C17B3}" name="Region" dataDxfId="195"/>
    <tableColumn id="7" xr3:uid="{8E0A56EE-3456-4513-ADA0-27F6CAA8C17B}" name="Job Title" dataDxfId="194"/>
    <tableColumn id="8" xr3:uid="{0D9D5DB9-01CB-4300-B0CD-256901621ADC}" name="Department" dataDxfId="193"/>
    <tableColumn id="9" xr3:uid="{9EBDAC3F-6A39-4A78-B562-848691EE3AD1}" name="Manager/Supervisor" dataDxfId="192"/>
    <tableColumn id="10" xr3:uid="{AF849F24-150A-4123-B3F8-A46B4D4F7BC6}" name="Date of Hire" dataDxfId="191"/>
    <tableColumn id="11" xr3:uid="{8C57202E-334A-462A-9C44-E5E2468122E4}" name="Employment Status" dataDxfId="190"/>
    <tableColumn id="12" xr3:uid="{8A07812C-245C-4D55-A210-3AE7E0BB84EB}" name="Work Location" dataDxfId="189"/>
    <tableColumn id="13" xr3:uid="{6441036C-01DD-4130-8E4B-DBA441BCB744}" name="Salary" dataDxfId="188"/>
    <tableColumn id="14" xr3:uid="{ADCF531A-A98E-422C-939D-04D58C2423FB}" name="Pay Grade" dataDxfId="187"/>
    <tableColumn id="15" xr3:uid="{DE922695-AE31-4F31-8F89-61E6E7E646AB}" name="Bonus/Allowances" dataDxfId="186"/>
    <tableColumn id="16" xr3:uid="{62F2B816-9954-4A01-AEDC-4C13B3A2A52F}" name="Insurance Details" dataDxfId="185"/>
    <tableColumn id="17" xr3:uid="{6EFEC335-9B75-45D5-B403-A8A9E557BE24}" name="Leave Taken" dataDxfId="184"/>
    <tableColumn id="18" xr3:uid="{9DA1B78E-154E-42E4-A1BC-FE1CF363DCBA}" name="Performance Rating" dataDxfId="183"/>
    <tableColumn id="19" xr3:uid="{7E4B5E79-5639-4E3A-91A1-D1D8767BB705}" name="Training Programs Attended" dataDxfId="182"/>
    <tableColumn id="20" xr3:uid="{2E731344-8C6D-4001-9E36-F16B80500F61}" name="Skills" dataDxfId="181"/>
    <tableColumn id="21" xr3:uid="{9DCE550B-F788-4423-B330-CAB70C041DFC}" name="Certifications" dataDxfId="18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DBEA-0C7D-4729-B9B7-DD33FC9EA67D}">
  <dimension ref="A1:U51"/>
  <sheetViews>
    <sheetView showGridLines="0" topLeftCell="A2" zoomScale="55" zoomScaleNormal="55" workbookViewId="0">
      <selection activeCell="G7" sqref="G7"/>
    </sheetView>
  </sheetViews>
  <sheetFormatPr defaultColWidth="9.1796875" defaultRowHeight="14"/>
  <cols>
    <col min="1" max="1" width="17.7265625" style="2" bestFit="1" customWidth="1"/>
    <col min="2" max="2" width="18.1796875" style="2" bestFit="1" customWidth="1"/>
    <col min="3" max="3" width="12.81640625" style="2" bestFit="1" customWidth="1"/>
    <col min="4" max="4" width="9.54296875" style="2" bestFit="1" customWidth="1"/>
    <col min="5" max="5" width="15.81640625" style="2" bestFit="1" customWidth="1"/>
    <col min="6" max="6" width="12.26953125" style="2" bestFit="1" customWidth="1"/>
    <col min="7" max="7" width="14.1796875" style="2" bestFit="1" customWidth="1"/>
    <col min="8" max="8" width="17.453125" style="2" bestFit="1" customWidth="1"/>
    <col min="9" max="9" width="25.7265625" style="2" bestFit="1" customWidth="1"/>
    <col min="10" max="10" width="18" style="2" bestFit="1" customWidth="1"/>
    <col min="11" max="11" width="25" style="2" bestFit="1" customWidth="1"/>
    <col min="12" max="12" width="20.26953125" style="2" bestFit="1" customWidth="1"/>
    <col min="13" max="13" width="11.81640625" style="2" bestFit="1" customWidth="1"/>
    <col min="14" max="14" width="16.1796875" style="2" bestFit="1" customWidth="1"/>
    <col min="15" max="15" width="24" style="2" bestFit="1" customWidth="1"/>
    <col min="16" max="16" width="22.7265625" style="2" bestFit="1" customWidth="1"/>
    <col min="17" max="17" width="18.1796875" style="2" bestFit="1" customWidth="1"/>
    <col min="18" max="18" width="25.453125" style="2" bestFit="1" customWidth="1"/>
    <col min="19" max="19" width="34" style="2" bestFit="1" customWidth="1"/>
    <col min="20" max="20" width="16" style="2" bestFit="1" customWidth="1"/>
    <col min="21" max="21" width="21.1796875" style="2" bestFit="1" customWidth="1"/>
    <col min="22" max="16384" width="9.1796875" style="2"/>
  </cols>
  <sheetData>
    <row r="1" spans="1:21" ht="4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c r="A2" s="3">
        <v>4294</v>
      </c>
      <c r="B2" s="3" t="s">
        <v>21</v>
      </c>
      <c r="C2" s="3" t="s">
        <v>22</v>
      </c>
      <c r="D2" s="3">
        <v>25</v>
      </c>
      <c r="E2" s="3" t="s">
        <v>23</v>
      </c>
      <c r="F2" s="3" t="s">
        <v>24</v>
      </c>
      <c r="G2" s="3" t="s">
        <v>25</v>
      </c>
      <c r="H2" s="3" t="s">
        <v>26</v>
      </c>
      <c r="I2" s="3" t="s">
        <v>27</v>
      </c>
      <c r="J2" s="3" t="s">
        <v>28</v>
      </c>
      <c r="K2" s="3" t="s">
        <v>29</v>
      </c>
      <c r="L2" s="3" t="s">
        <v>30</v>
      </c>
      <c r="M2" s="3">
        <v>53700</v>
      </c>
      <c r="N2" s="3" t="s">
        <v>31</v>
      </c>
      <c r="O2" s="3">
        <v>1463</v>
      </c>
      <c r="P2" s="3" t="s">
        <v>32</v>
      </c>
      <c r="Q2" s="3">
        <v>1</v>
      </c>
      <c r="R2" s="3">
        <v>1</v>
      </c>
      <c r="S2" s="3" t="s">
        <v>33</v>
      </c>
      <c r="T2" s="3" t="s">
        <v>34</v>
      </c>
      <c r="U2" s="3" t="s">
        <v>35</v>
      </c>
    </row>
    <row r="3" spans="1:21">
      <c r="A3" s="3">
        <v>9116</v>
      </c>
      <c r="B3" s="3" t="s">
        <v>36</v>
      </c>
      <c r="C3" s="3" t="s">
        <v>37</v>
      </c>
      <c r="D3" s="3">
        <v>27</v>
      </c>
      <c r="E3" s="3" t="s">
        <v>38</v>
      </c>
      <c r="F3" s="3" t="s">
        <v>39</v>
      </c>
      <c r="G3" s="3" t="s">
        <v>40</v>
      </c>
      <c r="H3" s="3" t="s">
        <v>41</v>
      </c>
      <c r="I3" s="3" t="s">
        <v>42</v>
      </c>
      <c r="J3" s="3" t="s">
        <v>43</v>
      </c>
      <c r="K3" s="3" t="s">
        <v>29</v>
      </c>
      <c r="L3" s="3" t="s">
        <v>44</v>
      </c>
      <c r="M3" s="3">
        <v>91091</v>
      </c>
      <c r="N3" s="3" t="s">
        <v>45</v>
      </c>
      <c r="O3" s="3">
        <v>1024</v>
      </c>
      <c r="P3" s="3" t="s">
        <v>46</v>
      </c>
      <c r="Q3" s="3">
        <v>19</v>
      </c>
      <c r="R3" s="3">
        <v>4</v>
      </c>
      <c r="S3" s="3" t="s">
        <v>47</v>
      </c>
      <c r="T3" s="3" t="s">
        <v>34</v>
      </c>
      <c r="U3" s="3" t="s">
        <v>35</v>
      </c>
    </row>
    <row r="4" spans="1:21">
      <c r="A4" s="3">
        <v>5120</v>
      </c>
      <c r="B4" s="3" t="s">
        <v>48</v>
      </c>
      <c r="C4" s="3" t="s">
        <v>37</v>
      </c>
      <c r="D4" s="3">
        <v>34</v>
      </c>
      <c r="E4" s="3" t="s">
        <v>38</v>
      </c>
      <c r="F4" s="3" t="s">
        <v>49</v>
      </c>
      <c r="G4" s="3" t="s">
        <v>50</v>
      </c>
      <c r="H4" s="3" t="s">
        <v>51</v>
      </c>
      <c r="I4" s="3" t="s">
        <v>52</v>
      </c>
      <c r="J4" s="3" t="s">
        <v>53</v>
      </c>
      <c r="K4" s="3" t="s">
        <v>29</v>
      </c>
      <c r="L4" s="3" t="s">
        <v>54</v>
      </c>
      <c r="M4" s="3">
        <v>57538</v>
      </c>
      <c r="N4" s="3" t="s">
        <v>55</v>
      </c>
      <c r="O4" s="3">
        <v>1674</v>
      </c>
      <c r="P4" s="3" t="s">
        <v>46</v>
      </c>
      <c r="Q4" s="3">
        <v>8</v>
      </c>
      <c r="R4" s="3">
        <v>1</v>
      </c>
      <c r="S4" s="3" t="s">
        <v>46</v>
      </c>
      <c r="T4" s="3" t="s">
        <v>56</v>
      </c>
      <c r="U4" s="3" t="s">
        <v>57</v>
      </c>
    </row>
    <row r="5" spans="1:21">
      <c r="A5" s="3">
        <v>8071</v>
      </c>
      <c r="B5" s="3" t="s">
        <v>58</v>
      </c>
      <c r="C5" s="3" t="s">
        <v>22</v>
      </c>
      <c r="D5" s="3">
        <v>41</v>
      </c>
      <c r="E5" s="3" t="s">
        <v>59</v>
      </c>
      <c r="F5" s="3" t="s">
        <v>49</v>
      </c>
      <c r="G5" s="3" t="s">
        <v>25</v>
      </c>
      <c r="H5" s="3" t="s">
        <v>60</v>
      </c>
      <c r="I5" s="3" t="s">
        <v>61</v>
      </c>
      <c r="J5" s="3" t="s">
        <v>62</v>
      </c>
      <c r="K5" s="3" t="s">
        <v>63</v>
      </c>
      <c r="L5" s="3" t="s">
        <v>30</v>
      </c>
      <c r="M5" s="3">
        <v>62993</v>
      </c>
      <c r="N5" s="3" t="s">
        <v>64</v>
      </c>
      <c r="O5" s="3">
        <v>2695</v>
      </c>
      <c r="P5" s="3" t="s">
        <v>65</v>
      </c>
      <c r="Q5" s="3">
        <v>0</v>
      </c>
      <c r="R5" s="3">
        <v>2</v>
      </c>
      <c r="S5" s="3" t="s">
        <v>46</v>
      </c>
      <c r="T5" s="3" t="s">
        <v>66</v>
      </c>
      <c r="U5" s="3" t="s">
        <v>46</v>
      </c>
    </row>
    <row r="6" spans="1:21">
      <c r="A6" s="3">
        <v>9351</v>
      </c>
      <c r="B6" s="3" t="s">
        <v>67</v>
      </c>
      <c r="C6" s="3" t="s">
        <v>37</v>
      </c>
      <c r="D6" s="3">
        <v>56</v>
      </c>
      <c r="E6" s="3" t="s">
        <v>68</v>
      </c>
      <c r="F6" s="3" t="s">
        <v>24</v>
      </c>
      <c r="G6" s="3" t="s">
        <v>25</v>
      </c>
      <c r="H6" s="3" t="s">
        <v>51</v>
      </c>
      <c r="I6" s="3" t="s">
        <v>69</v>
      </c>
      <c r="J6" s="3" t="s">
        <v>70</v>
      </c>
      <c r="K6" s="3" t="s">
        <v>63</v>
      </c>
      <c r="L6" s="3" t="s">
        <v>44</v>
      </c>
      <c r="M6" s="3">
        <v>45773</v>
      </c>
      <c r="N6" s="3" t="s">
        <v>64</v>
      </c>
      <c r="O6" s="3">
        <v>8776</v>
      </c>
      <c r="P6" s="3" t="s">
        <v>32</v>
      </c>
      <c r="Q6" s="3">
        <v>16</v>
      </c>
      <c r="R6" s="3">
        <v>4</v>
      </c>
      <c r="S6" s="3" t="s">
        <v>33</v>
      </c>
      <c r="T6" s="3" t="s">
        <v>66</v>
      </c>
      <c r="U6" s="3" t="s">
        <v>46</v>
      </c>
    </row>
    <row r="7" spans="1:21">
      <c r="A7" s="3">
        <v>2873</v>
      </c>
      <c r="B7" s="3" t="s">
        <v>71</v>
      </c>
      <c r="C7" s="3" t="s">
        <v>22</v>
      </c>
      <c r="D7" s="3">
        <v>28</v>
      </c>
      <c r="E7" s="3" t="s">
        <v>38</v>
      </c>
      <c r="F7" s="3" t="s">
        <v>49</v>
      </c>
      <c r="G7" s="3" t="s">
        <v>72</v>
      </c>
      <c r="H7" s="3" t="s">
        <v>51</v>
      </c>
      <c r="I7" s="3" t="s">
        <v>73</v>
      </c>
      <c r="J7" s="3" t="s">
        <v>74</v>
      </c>
      <c r="K7" s="3" t="s">
        <v>29</v>
      </c>
      <c r="L7" s="3" t="s">
        <v>44</v>
      </c>
      <c r="M7" s="3">
        <v>96249</v>
      </c>
      <c r="N7" s="3" t="s">
        <v>31</v>
      </c>
      <c r="O7" s="3">
        <v>4826</v>
      </c>
      <c r="P7" s="3" t="s">
        <v>65</v>
      </c>
      <c r="Q7" s="3">
        <v>7</v>
      </c>
      <c r="R7" s="3">
        <v>3</v>
      </c>
      <c r="S7" s="3" t="s">
        <v>33</v>
      </c>
      <c r="T7" s="3" t="s">
        <v>75</v>
      </c>
      <c r="U7" s="3" t="s">
        <v>35</v>
      </c>
    </row>
    <row r="8" spans="1:21">
      <c r="A8" s="3">
        <v>3540</v>
      </c>
      <c r="B8" s="3" t="s">
        <v>76</v>
      </c>
      <c r="C8" s="3" t="s">
        <v>22</v>
      </c>
      <c r="D8" s="3">
        <v>20</v>
      </c>
      <c r="E8" s="3" t="s">
        <v>23</v>
      </c>
      <c r="F8" s="3" t="s">
        <v>39</v>
      </c>
      <c r="G8" s="3" t="s">
        <v>50</v>
      </c>
      <c r="H8" s="3" t="s">
        <v>51</v>
      </c>
      <c r="I8" s="3" t="s">
        <v>77</v>
      </c>
      <c r="J8" s="3" t="s">
        <v>78</v>
      </c>
      <c r="K8" s="3" t="s">
        <v>29</v>
      </c>
      <c r="L8" s="3" t="s">
        <v>54</v>
      </c>
      <c r="M8" s="3">
        <v>61596</v>
      </c>
      <c r="N8" s="3" t="s">
        <v>31</v>
      </c>
      <c r="O8" s="3">
        <v>8818</v>
      </c>
      <c r="P8" s="3" t="s">
        <v>65</v>
      </c>
      <c r="Q8" s="3">
        <v>4</v>
      </c>
      <c r="R8" s="3">
        <v>2</v>
      </c>
      <c r="S8" s="3" t="s">
        <v>33</v>
      </c>
      <c r="T8" s="3" t="s">
        <v>56</v>
      </c>
      <c r="U8" s="3" t="s">
        <v>46</v>
      </c>
    </row>
    <row r="9" spans="1:21">
      <c r="A9" s="3">
        <v>3653</v>
      </c>
      <c r="B9" s="3" t="s">
        <v>79</v>
      </c>
      <c r="C9" s="3" t="s">
        <v>22</v>
      </c>
      <c r="D9" s="3">
        <v>58</v>
      </c>
      <c r="E9" s="3" t="s">
        <v>68</v>
      </c>
      <c r="F9" s="3" t="s">
        <v>80</v>
      </c>
      <c r="G9" s="3" t="s">
        <v>40</v>
      </c>
      <c r="H9" s="3" t="s">
        <v>81</v>
      </c>
      <c r="I9" s="3" t="s">
        <v>82</v>
      </c>
      <c r="J9" s="3" t="s">
        <v>83</v>
      </c>
      <c r="K9" s="3" t="s">
        <v>29</v>
      </c>
      <c r="L9" s="3" t="s">
        <v>54</v>
      </c>
      <c r="M9" s="3">
        <v>97869</v>
      </c>
      <c r="N9" s="3" t="s">
        <v>64</v>
      </c>
      <c r="O9" s="3">
        <v>1966</v>
      </c>
      <c r="P9" s="3" t="s">
        <v>32</v>
      </c>
      <c r="Q9" s="3">
        <v>10</v>
      </c>
      <c r="R9" s="3">
        <v>1</v>
      </c>
      <c r="S9" s="3" t="s">
        <v>33</v>
      </c>
      <c r="T9" s="3" t="s">
        <v>34</v>
      </c>
      <c r="U9" s="3" t="s">
        <v>35</v>
      </c>
    </row>
    <row r="10" spans="1:21">
      <c r="A10" s="3">
        <v>5587</v>
      </c>
      <c r="B10" s="3" t="s">
        <v>84</v>
      </c>
      <c r="C10" s="3" t="s">
        <v>22</v>
      </c>
      <c r="D10" s="3">
        <v>44</v>
      </c>
      <c r="E10" s="3" t="s">
        <v>59</v>
      </c>
      <c r="F10" s="3" t="s">
        <v>80</v>
      </c>
      <c r="G10" s="3" t="s">
        <v>50</v>
      </c>
      <c r="H10" s="3" t="s">
        <v>51</v>
      </c>
      <c r="I10" s="3" t="s">
        <v>85</v>
      </c>
      <c r="J10" s="3" t="s">
        <v>86</v>
      </c>
      <c r="K10" s="3" t="s">
        <v>29</v>
      </c>
      <c r="L10" s="3" t="s">
        <v>30</v>
      </c>
      <c r="M10" s="3">
        <v>81235</v>
      </c>
      <c r="N10" s="3" t="s">
        <v>64</v>
      </c>
      <c r="O10" s="3">
        <v>6553</v>
      </c>
      <c r="P10" s="3" t="s">
        <v>46</v>
      </c>
      <c r="Q10" s="3">
        <v>16</v>
      </c>
      <c r="R10" s="3">
        <v>2</v>
      </c>
      <c r="S10" s="3" t="s">
        <v>46</v>
      </c>
      <c r="T10" s="3" t="s">
        <v>56</v>
      </c>
      <c r="U10" s="3" t="s">
        <v>35</v>
      </c>
    </row>
    <row r="11" spans="1:21">
      <c r="A11" s="3">
        <v>9554</v>
      </c>
      <c r="B11" s="3" t="s">
        <v>87</v>
      </c>
      <c r="C11" s="3" t="s">
        <v>22</v>
      </c>
      <c r="D11" s="3">
        <v>29</v>
      </c>
      <c r="E11" s="3" t="s">
        <v>38</v>
      </c>
      <c r="F11" s="3" t="s">
        <v>39</v>
      </c>
      <c r="G11" s="3" t="s">
        <v>50</v>
      </c>
      <c r="H11" s="3" t="s">
        <v>60</v>
      </c>
      <c r="I11" s="3" t="s">
        <v>88</v>
      </c>
      <c r="J11" s="3" t="s">
        <v>89</v>
      </c>
      <c r="K11" s="3" t="s">
        <v>29</v>
      </c>
      <c r="L11" s="3" t="s">
        <v>44</v>
      </c>
      <c r="M11" s="3">
        <v>87852</v>
      </c>
      <c r="N11" s="3" t="s">
        <v>64</v>
      </c>
      <c r="O11" s="3">
        <v>4980</v>
      </c>
      <c r="P11" s="3" t="s">
        <v>65</v>
      </c>
      <c r="Q11" s="3">
        <v>19</v>
      </c>
      <c r="R11" s="3">
        <v>3</v>
      </c>
      <c r="S11" s="3" t="s">
        <v>46</v>
      </c>
      <c r="T11" s="3" t="s">
        <v>66</v>
      </c>
      <c r="U11" s="3" t="s">
        <v>35</v>
      </c>
    </row>
    <row r="12" spans="1:21">
      <c r="A12" s="3">
        <v>6213</v>
      </c>
      <c r="B12" s="3" t="s">
        <v>90</v>
      </c>
      <c r="C12" s="3" t="s">
        <v>37</v>
      </c>
      <c r="D12" s="3">
        <v>23</v>
      </c>
      <c r="E12" s="3" t="s">
        <v>23</v>
      </c>
      <c r="F12" s="3" t="s">
        <v>80</v>
      </c>
      <c r="G12" s="3" t="s">
        <v>25</v>
      </c>
      <c r="H12" s="3" t="s">
        <v>51</v>
      </c>
      <c r="I12" s="3" t="s">
        <v>91</v>
      </c>
      <c r="J12" s="3" t="s">
        <v>92</v>
      </c>
      <c r="K12" s="3" t="s">
        <v>63</v>
      </c>
      <c r="L12" s="3" t="s">
        <v>44</v>
      </c>
      <c r="M12" s="3">
        <v>59359</v>
      </c>
      <c r="N12" s="3" t="s">
        <v>64</v>
      </c>
      <c r="O12" s="3">
        <v>9449</v>
      </c>
      <c r="P12" s="3" t="s">
        <v>65</v>
      </c>
      <c r="Q12" s="3">
        <v>20</v>
      </c>
      <c r="R12" s="3">
        <v>3</v>
      </c>
      <c r="S12" s="3" t="s">
        <v>46</v>
      </c>
      <c r="T12" s="3" t="s">
        <v>56</v>
      </c>
      <c r="U12" s="3" t="s">
        <v>46</v>
      </c>
    </row>
    <row r="13" spans="1:21">
      <c r="A13" s="3">
        <v>9105</v>
      </c>
      <c r="B13" s="3" t="s">
        <v>93</v>
      </c>
      <c r="C13" s="3" t="s">
        <v>37</v>
      </c>
      <c r="D13" s="3">
        <v>30</v>
      </c>
      <c r="E13" s="3" t="s">
        <v>38</v>
      </c>
      <c r="F13" s="3" t="s">
        <v>24</v>
      </c>
      <c r="G13" s="3" t="s">
        <v>40</v>
      </c>
      <c r="H13" s="3" t="s">
        <v>26</v>
      </c>
      <c r="I13" s="3" t="s">
        <v>94</v>
      </c>
      <c r="J13" s="3" t="s">
        <v>95</v>
      </c>
      <c r="K13" s="3" t="s">
        <v>63</v>
      </c>
      <c r="L13" s="3" t="s">
        <v>54</v>
      </c>
      <c r="M13" s="3">
        <v>81225</v>
      </c>
      <c r="N13" s="3" t="s">
        <v>55</v>
      </c>
      <c r="O13" s="3">
        <v>6202</v>
      </c>
      <c r="P13" s="3" t="s">
        <v>65</v>
      </c>
      <c r="Q13" s="3">
        <v>2</v>
      </c>
      <c r="R13" s="3">
        <v>2</v>
      </c>
      <c r="S13" s="3" t="s">
        <v>47</v>
      </c>
      <c r="T13" s="3" t="s">
        <v>96</v>
      </c>
      <c r="U13" s="3" t="s">
        <v>35</v>
      </c>
    </row>
    <row r="14" spans="1:21">
      <c r="A14" s="3">
        <v>9508</v>
      </c>
      <c r="B14" s="3" t="s">
        <v>97</v>
      </c>
      <c r="C14" s="3" t="s">
        <v>22</v>
      </c>
      <c r="D14" s="3">
        <v>49</v>
      </c>
      <c r="E14" s="3" t="s">
        <v>98</v>
      </c>
      <c r="F14" s="3" t="s">
        <v>39</v>
      </c>
      <c r="G14" s="3" t="s">
        <v>25</v>
      </c>
      <c r="H14" s="3" t="s">
        <v>26</v>
      </c>
      <c r="I14" s="3" t="s">
        <v>99</v>
      </c>
      <c r="J14" s="3" t="s">
        <v>100</v>
      </c>
      <c r="K14" s="3" t="s">
        <v>63</v>
      </c>
      <c r="L14" s="3" t="s">
        <v>30</v>
      </c>
      <c r="M14" s="3">
        <v>32788</v>
      </c>
      <c r="N14" s="3" t="s">
        <v>55</v>
      </c>
      <c r="O14" s="3">
        <v>4396</v>
      </c>
      <c r="P14" s="3" t="s">
        <v>32</v>
      </c>
      <c r="Q14" s="3">
        <v>13</v>
      </c>
      <c r="R14" s="3">
        <v>5</v>
      </c>
      <c r="S14" s="3" t="s">
        <v>46</v>
      </c>
      <c r="T14" s="3" t="s">
        <v>75</v>
      </c>
      <c r="U14" s="3" t="s">
        <v>57</v>
      </c>
    </row>
    <row r="15" spans="1:21">
      <c r="A15" s="3">
        <v>2436</v>
      </c>
      <c r="B15" s="3" t="s">
        <v>101</v>
      </c>
      <c r="C15" s="3" t="s">
        <v>37</v>
      </c>
      <c r="D15" s="3">
        <v>60</v>
      </c>
      <c r="E15" s="3" t="s">
        <v>68</v>
      </c>
      <c r="F15" s="3" t="s">
        <v>102</v>
      </c>
      <c r="G15" s="3" t="s">
        <v>25</v>
      </c>
      <c r="H15" s="3" t="s">
        <v>60</v>
      </c>
      <c r="I15" s="3" t="s">
        <v>103</v>
      </c>
      <c r="J15" s="3" t="s">
        <v>104</v>
      </c>
      <c r="K15" s="3" t="s">
        <v>63</v>
      </c>
      <c r="L15" s="3" t="s">
        <v>54</v>
      </c>
      <c r="M15" s="3">
        <v>70452</v>
      </c>
      <c r="N15" s="3" t="s">
        <v>55</v>
      </c>
      <c r="O15" s="3">
        <v>9911</v>
      </c>
      <c r="P15" s="3" t="s">
        <v>46</v>
      </c>
      <c r="Q15" s="3">
        <v>2</v>
      </c>
      <c r="R15" s="3">
        <v>1</v>
      </c>
      <c r="S15" s="3" t="s">
        <v>46</v>
      </c>
      <c r="T15" s="3" t="s">
        <v>75</v>
      </c>
      <c r="U15" s="3" t="s">
        <v>35</v>
      </c>
    </row>
    <row r="16" spans="1:21">
      <c r="A16" s="3">
        <v>4441</v>
      </c>
      <c r="B16" s="3" t="s">
        <v>105</v>
      </c>
      <c r="C16" s="3" t="s">
        <v>37</v>
      </c>
      <c r="D16" s="3">
        <v>46</v>
      </c>
      <c r="E16" s="3" t="s">
        <v>98</v>
      </c>
      <c r="F16" s="3" t="s">
        <v>39</v>
      </c>
      <c r="G16" s="3" t="s">
        <v>72</v>
      </c>
      <c r="H16" s="3" t="s">
        <v>26</v>
      </c>
      <c r="I16" s="3" t="s">
        <v>106</v>
      </c>
      <c r="J16" s="3" t="s">
        <v>107</v>
      </c>
      <c r="K16" s="3" t="s">
        <v>29</v>
      </c>
      <c r="L16" s="3" t="s">
        <v>44</v>
      </c>
      <c r="M16" s="3">
        <v>33045</v>
      </c>
      <c r="N16" s="3" t="s">
        <v>45</v>
      </c>
      <c r="O16" s="3">
        <v>1456</v>
      </c>
      <c r="P16" s="3" t="s">
        <v>46</v>
      </c>
      <c r="Q16" s="3">
        <v>16</v>
      </c>
      <c r="R16" s="3">
        <v>3</v>
      </c>
      <c r="S16" s="3" t="s">
        <v>47</v>
      </c>
      <c r="T16" s="3" t="s">
        <v>75</v>
      </c>
      <c r="U16" s="3" t="s">
        <v>46</v>
      </c>
    </row>
    <row r="17" spans="1:21">
      <c r="A17" s="3">
        <v>5827</v>
      </c>
      <c r="B17" s="3" t="s">
        <v>108</v>
      </c>
      <c r="C17" s="3" t="s">
        <v>37</v>
      </c>
      <c r="D17" s="3">
        <v>57</v>
      </c>
      <c r="E17" s="3" t="s">
        <v>68</v>
      </c>
      <c r="F17" s="3" t="s">
        <v>49</v>
      </c>
      <c r="G17" s="3" t="s">
        <v>72</v>
      </c>
      <c r="H17" s="3" t="s">
        <v>41</v>
      </c>
      <c r="I17" s="3" t="s">
        <v>109</v>
      </c>
      <c r="J17" s="3" t="s">
        <v>110</v>
      </c>
      <c r="K17" s="3" t="s">
        <v>111</v>
      </c>
      <c r="L17" s="3" t="s">
        <v>54</v>
      </c>
      <c r="M17" s="3">
        <v>96429</v>
      </c>
      <c r="N17" s="3" t="s">
        <v>31</v>
      </c>
      <c r="O17" s="3">
        <v>4740</v>
      </c>
      <c r="P17" s="3" t="s">
        <v>46</v>
      </c>
      <c r="Q17" s="3">
        <v>8</v>
      </c>
      <c r="R17" s="3">
        <v>1</v>
      </c>
      <c r="S17" s="3" t="s">
        <v>47</v>
      </c>
      <c r="T17" s="3" t="s">
        <v>66</v>
      </c>
      <c r="U17" s="3" t="s">
        <v>46</v>
      </c>
    </row>
    <row r="18" spans="1:21">
      <c r="A18" s="3">
        <v>5184</v>
      </c>
      <c r="B18" s="3" t="s">
        <v>112</v>
      </c>
      <c r="C18" s="3" t="s">
        <v>22</v>
      </c>
      <c r="D18" s="3">
        <v>24</v>
      </c>
      <c r="E18" s="3" t="s">
        <v>23</v>
      </c>
      <c r="F18" s="3" t="s">
        <v>39</v>
      </c>
      <c r="G18" s="3" t="s">
        <v>50</v>
      </c>
      <c r="H18" s="3" t="s">
        <v>51</v>
      </c>
      <c r="I18" s="3" t="s">
        <v>113</v>
      </c>
      <c r="J18" s="3" t="s">
        <v>114</v>
      </c>
      <c r="K18" s="3" t="s">
        <v>111</v>
      </c>
      <c r="L18" s="3" t="s">
        <v>54</v>
      </c>
      <c r="M18" s="3">
        <v>33183</v>
      </c>
      <c r="N18" s="3" t="s">
        <v>64</v>
      </c>
      <c r="O18" s="3">
        <v>8114</v>
      </c>
      <c r="P18" s="3" t="s">
        <v>46</v>
      </c>
      <c r="Q18" s="3">
        <v>4</v>
      </c>
      <c r="R18" s="3">
        <v>2</v>
      </c>
      <c r="S18" s="3" t="s">
        <v>47</v>
      </c>
      <c r="T18" s="3" t="s">
        <v>96</v>
      </c>
      <c r="U18" s="3" t="s">
        <v>57</v>
      </c>
    </row>
    <row r="19" spans="1:21">
      <c r="A19" s="3">
        <v>5874</v>
      </c>
      <c r="B19" s="3" t="s">
        <v>58</v>
      </c>
      <c r="C19" s="3" t="s">
        <v>22</v>
      </c>
      <c r="D19" s="3">
        <v>35</v>
      </c>
      <c r="E19" s="3" t="s">
        <v>38</v>
      </c>
      <c r="F19" s="3" t="s">
        <v>102</v>
      </c>
      <c r="G19" s="3" t="s">
        <v>72</v>
      </c>
      <c r="H19" s="3" t="s">
        <v>26</v>
      </c>
      <c r="I19" s="3" t="s">
        <v>115</v>
      </c>
      <c r="J19" s="3" t="s">
        <v>116</v>
      </c>
      <c r="K19" s="3" t="s">
        <v>111</v>
      </c>
      <c r="L19" s="3" t="s">
        <v>30</v>
      </c>
      <c r="M19" s="3">
        <v>75065</v>
      </c>
      <c r="N19" s="3" t="s">
        <v>31</v>
      </c>
      <c r="O19" s="3">
        <v>7123</v>
      </c>
      <c r="P19" s="3" t="s">
        <v>46</v>
      </c>
      <c r="Q19" s="3">
        <v>20</v>
      </c>
      <c r="R19" s="3">
        <v>2</v>
      </c>
      <c r="S19" s="3" t="s">
        <v>46</v>
      </c>
      <c r="T19" s="3" t="s">
        <v>34</v>
      </c>
      <c r="U19" s="3" t="s">
        <v>57</v>
      </c>
    </row>
    <row r="20" spans="1:21">
      <c r="A20" s="3">
        <v>9834</v>
      </c>
      <c r="B20" s="3" t="s">
        <v>117</v>
      </c>
      <c r="C20" s="3" t="s">
        <v>37</v>
      </c>
      <c r="D20" s="3">
        <v>41</v>
      </c>
      <c r="E20" s="3" t="s">
        <v>59</v>
      </c>
      <c r="F20" s="3" t="s">
        <v>39</v>
      </c>
      <c r="G20" s="3" t="s">
        <v>40</v>
      </c>
      <c r="H20" s="3" t="s">
        <v>81</v>
      </c>
      <c r="I20" s="3" t="s">
        <v>118</v>
      </c>
      <c r="J20" s="3" t="s">
        <v>119</v>
      </c>
      <c r="K20" s="3" t="s">
        <v>29</v>
      </c>
      <c r="L20" s="3" t="s">
        <v>54</v>
      </c>
      <c r="M20" s="3">
        <v>32877</v>
      </c>
      <c r="N20" s="3" t="s">
        <v>31</v>
      </c>
      <c r="O20" s="3">
        <v>6432</v>
      </c>
      <c r="P20" s="3" t="s">
        <v>32</v>
      </c>
      <c r="Q20" s="3">
        <v>11</v>
      </c>
      <c r="R20" s="3">
        <v>1</v>
      </c>
      <c r="S20" s="3" t="s">
        <v>46</v>
      </c>
      <c r="T20" s="3" t="s">
        <v>34</v>
      </c>
      <c r="U20" s="3" t="s">
        <v>46</v>
      </c>
    </row>
    <row r="21" spans="1:21">
      <c r="A21" s="3">
        <v>5096</v>
      </c>
      <c r="B21" s="3" t="s">
        <v>120</v>
      </c>
      <c r="C21" s="3" t="s">
        <v>37</v>
      </c>
      <c r="D21" s="3">
        <v>36</v>
      </c>
      <c r="E21" s="3" t="s">
        <v>59</v>
      </c>
      <c r="F21" s="3" t="s">
        <v>39</v>
      </c>
      <c r="G21" s="3" t="s">
        <v>121</v>
      </c>
      <c r="H21" s="3" t="s">
        <v>60</v>
      </c>
      <c r="I21" s="3" t="s">
        <v>122</v>
      </c>
      <c r="J21" s="3" t="s">
        <v>123</v>
      </c>
      <c r="K21" s="3" t="s">
        <v>29</v>
      </c>
      <c r="L21" s="3" t="s">
        <v>44</v>
      </c>
      <c r="M21" s="3">
        <v>46811</v>
      </c>
      <c r="N21" s="3" t="s">
        <v>55</v>
      </c>
      <c r="O21" s="3">
        <v>1567</v>
      </c>
      <c r="P21" s="3" t="s">
        <v>46</v>
      </c>
      <c r="Q21" s="3">
        <v>7</v>
      </c>
      <c r="R21" s="3">
        <v>3</v>
      </c>
      <c r="S21" s="3" t="s">
        <v>47</v>
      </c>
      <c r="T21" s="3" t="s">
        <v>34</v>
      </c>
      <c r="U21" s="3" t="s">
        <v>57</v>
      </c>
    </row>
    <row r="22" spans="1:21">
      <c r="A22" s="3">
        <v>2263</v>
      </c>
      <c r="B22" s="3" t="s">
        <v>124</v>
      </c>
      <c r="C22" s="3" t="s">
        <v>37</v>
      </c>
      <c r="D22" s="3">
        <v>31</v>
      </c>
      <c r="E22" s="3" t="s">
        <v>38</v>
      </c>
      <c r="F22" s="3" t="s">
        <v>80</v>
      </c>
      <c r="G22" s="3" t="s">
        <v>50</v>
      </c>
      <c r="H22" s="3" t="s">
        <v>41</v>
      </c>
      <c r="I22" s="3" t="s">
        <v>125</v>
      </c>
      <c r="J22" s="3" t="s">
        <v>126</v>
      </c>
      <c r="K22" s="3" t="s">
        <v>63</v>
      </c>
      <c r="L22" s="3" t="s">
        <v>44</v>
      </c>
      <c r="M22" s="3">
        <v>87538</v>
      </c>
      <c r="N22" s="3" t="s">
        <v>31</v>
      </c>
      <c r="O22" s="3">
        <v>3588</v>
      </c>
      <c r="P22" s="3" t="s">
        <v>65</v>
      </c>
      <c r="Q22" s="3">
        <v>11</v>
      </c>
      <c r="R22" s="3">
        <v>5</v>
      </c>
      <c r="S22" s="3" t="s">
        <v>47</v>
      </c>
      <c r="T22" s="3" t="s">
        <v>66</v>
      </c>
      <c r="U22" s="3" t="s">
        <v>46</v>
      </c>
    </row>
    <row r="23" spans="1:21">
      <c r="A23" s="3">
        <v>6505</v>
      </c>
      <c r="B23" s="3" t="s">
        <v>127</v>
      </c>
      <c r="C23" s="3" t="s">
        <v>22</v>
      </c>
      <c r="D23" s="3">
        <v>28</v>
      </c>
      <c r="E23" s="3" t="s">
        <v>38</v>
      </c>
      <c r="F23" s="3" t="s">
        <v>24</v>
      </c>
      <c r="G23" s="3" t="s">
        <v>40</v>
      </c>
      <c r="H23" s="3" t="s">
        <v>81</v>
      </c>
      <c r="I23" s="3" t="s">
        <v>128</v>
      </c>
      <c r="J23" s="3" t="s">
        <v>129</v>
      </c>
      <c r="K23" s="3" t="s">
        <v>29</v>
      </c>
      <c r="L23" s="3" t="s">
        <v>44</v>
      </c>
      <c r="M23" s="3">
        <v>73002</v>
      </c>
      <c r="N23" s="3" t="s">
        <v>31</v>
      </c>
      <c r="O23" s="3">
        <v>6296</v>
      </c>
      <c r="P23" s="3" t="s">
        <v>32</v>
      </c>
      <c r="Q23" s="3">
        <v>2</v>
      </c>
      <c r="R23" s="3">
        <v>5</v>
      </c>
      <c r="S23" s="3" t="s">
        <v>47</v>
      </c>
      <c r="T23" s="3" t="s">
        <v>56</v>
      </c>
      <c r="U23" s="3" t="s">
        <v>35</v>
      </c>
    </row>
    <row r="24" spans="1:21">
      <c r="A24" s="3">
        <v>8626</v>
      </c>
      <c r="B24" s="3" t="s">
        <v>130</v>
      </c>
      <c r="C24" s="3" t="s">
        <v>37</v>
      </c>
      <c r="D24" s="3">
        <v>37</v>
      </c>
      <c r="E24" s="3" t="s">
        <v>59</v>
      </c>
      <c r="F24" s="3" t="s">
        <v>80</v>
      </c>
      <c r="G24" s="3" t="s">
        <v>40</v>
      </c>
      <c r="H24" s="3" t="s">
        <v>60</v>
      </c>
      <c r="I24" s="3" t="s">
        <v>131</v>
      </c>
      <c r="J24" s="3" t="s">
        <v>132</v>
      </c>
      <c r="K24" s="3" t="s">
        <v>111</v>
      </c>
      <c r="L24" s="3" t="s">
        <v>54</v>
      </c>
      <c r="M24" s="3">
        <v>41653</v>
      </c>
      <c r="N24" s="3" t="s">
        <v>55</v>
      </c>
      <c r="O24" s="3">
        <v>9236</v>
      </c>
      <c r="P24" s="3" t="s">
        <v>46</v>
      </c>
      <c r="Q24" s="3">
        <v>13</v>
      </c>
      <c r="R24" s="3">
        <v>1</v>
      </c>
      <c r="S24" s="3" t="s">
        <v>47</v>
      </c>
      <c r="T24" s="3" t="s">
        <v>34</v>
      </c>
      <c r="U24" s="3" t="s">
        <v>46</v>
      </c>
    </row>
    <row r="25" spans="1:21">
      <c r="A25" s="3">
        <v>5979</v>
      </c>
      <c r="B25" s="3" t="s">
        <v>133</v>
      </c>
      <c r="C25" s="3" t="s">
        <v>22</v>
      </c>
      <c r="D25" s="3">
        <v>31</v>
      </c>
      <c r="E25" s="3" t="s">
        <v>38</v>
      </c>
      <c r="F25" s="3" t="s">
        <v>24</v>
      </c>
      <c r="G25" s="3" t="s">
        <v>25</v>
      </c>
      <c r="H25" s="3" t="s">
        <v>51</v>
      </c>
      <c r="I25" s="3" t="s">
        <v>134</v>
      </c>
      <c r="J25" s="3" t="s">
        <v>135</v>
      </c>
      <c r="K25" s="3" t="s">
        <v>63</v>
      </c>
      <c r="L25" s="3" t="s">
        <v>44</v>
      </c>
      <c r="M25" s="3">
        <v>67582</v>
      </c>
      <c r="N25" s="3" t="s">
        <v>64</v>
      </c>
      <c r="O25" s="3">
        <v>1375</v>
      </c>
      <c r="P25" s="3" t="s">
        <v>32</v>
      </c>
      <c r="Q25" s="3">
        <v>20</v>
      </c>
      <c r="R25" s="3">
        <v>3</v>
      </c>
      <c r="S25" s="3" t="s">
        <v>47</v>
      </c>
      <c r="T25" s="3" t="s">
        <v>56</v>
      </c>
      <c r="U25" s="3" t="s">
        <v>46</v>
      </c>
    </row>
    <row r="26" spans="1:21">
      <c r="A26" s="3">
        <v>3104</v>
      </c>
      <c r="B26" s="3" t="s">
        <v>136</v>
      </c>
      <c r="C26" s="3" t="s">
        <v>22</v>
      </c>
      <c r="D26" s="3">
        <v>23</v>
      </c>
      <c r="E26" s="3" t="s">
        <v>23</v>
      </c>
      <c r="F26" s="3" t="s">
        <v>80</v>
      </c>
      <c r="G26" s="3" t="s">
        <v>40</v>
      </c>
      <c r="H26" s="3" t="s">
        <v>41</v>
      </c>
      <c r="I26" s="3" t="s">
        <v>137</v>
      </c>
      <c r="J26" s="3" t="s">
        <v>138</v>
      </c>
      <c r="K26" s="3" t="s">
        <v>111</v>
      </c>
      <c r="L26" s="3" t="s">
        <v>44</v>
      </c>
      <c r="M26" s="3">
        <v>37351</v>
      </c>
      <c r="N26" s="3" t="s">
        <v>55</v>
      </c>
      <c r="O26" s="3">
        <v>7858</v>
      </c>
      <c r="P26" s="3" t="s">
        <v>65</v>
      </c>
      <c r="Q26" s="3">
        <v>18</v>
      </c>
      <c r="R26" s="3">
        <v>2</v>
      </c>
      <c r="S26" s="3" t="s">
        <v>33</v>
      </c>
      <c r="T26" s="3" t="s">
        <v>56</v>
      </c>
      <c r="U26" s="3" t="s">
        <v>57</v>
      </c>
    </row>
    <row r="27" spans="1:21">
      <c r="A27" s="3">
        <v>8967</v>
      </c>
      <c r="B27" s="3" t="s">
        <v>139</v>
      </c>
      <c r="C27" s="3" t="s">
        <v>22</v>
      </c>
      <c r="D27" s="3">
        <v>48</v>
      </c>
      <c r="E27" s="3" t="s">
        <v>98</v>
      </c>
      <c r="F27" s="3" t="s">
        <v>102</v>
      </c>
      <c r="G27" s="3" t="s">
        <v>50</v>
      </c>
      <c r="H27" s="3" t="s">
        <v>26</v>
      </c>
      <c r="I27" s="3" t="s">
        <v>140</v>
      </c>
      <c r="J27" s="3" t="s">
        <v>141</v>
      </c>
      <c r="K27" s="3" t="s">
        <v>29</v>
      </c>
      <c r="L27" s="3" t="s">
        <v>44</v>
      </c>
      <c r="M27" s="3">
        <v>36721</v>
      </c>
      <c r="N27" s="3" t="s">
        <v>45</v>
      </c>
      <c r="O27" s="3">
        <v>8820</v>
      </c>
      <c r="P27" s="3" t="s">
        <v>65</v>
      </c>
      <c r="Q27" s="3">
        <v>0</v>
      </c>
      <c r="R27" s="3">
        <v>2</v>
      </c>
      <c r="S27" s="3" t="s">
        <v>47</v>
      </c>
      <c r="T27" s="3" t="s">
        <v>56</v>
      </c>
      <c r="U27" s="3" t="s">
        <v>35</v>
      </c>
    </row>
    <row r="28" spans="1:21">
      <c r="A28" s="3">
        <v>5087</v>
      </c>
      <c r="B28" s="3" t="s">
        <v>142</v>
      </c>
      <c r="C28" s="3" t="s">
        <v>37</v>
      </c>
      <c r="D28" s="3">
        <v>28</v>
      </c>
      <c r="E28" s="3" t="s">
        <v>38</v>
      </c>
      <c r="F28" s="3" t="s">
        <v>49</v>
      </c>
      <c r="G28" s="3" t="s">
        <v>121</v>
      </c>
      <c r="H28" s="3" t="s">
        <v>26</v>
      </c>
      <c r="I28" s="3" t="s">
        <v>143</v>
      </c>
      <c r="J28" s="3" t="s">
        <v>144</v>
      </c>
      <c r="K28" s="3" t="s">
        <v>63</v>
      </c>
      <c r="L28" s="3" t="s">
        <v>54</v>
      </c>
      <c r="M28" s="3">
        <v>46326</v>
      </c>
      <c r="N28" s="3" t="s">
        <v>45</v>
      </c>
      <c r="O28" s="3">
        <v>9189</v>
      </c>
      <c r="P28" s="3" t="s">
        <v>65</v>
      </c>
      <c r="Q28" s="3">
        <v>8</v>
      </c>
      <c r="R28" s="3">
        <v>4</v>
      </c>
      <c r="S28" s="3" t="s">
        <v>33</v>
      </c>
      <c r="T28" s="3" t="s">
        <v>75</v>
      </c>
      <c r="U28" s="3" t="s">
        <v>57</v>
      </c>
    </row>
    <row r="29" spans="1:21">
      <c r="A29" s="3">
        <v>3358</v>
      </c>
      <c r="B29" s="3" t="s">
        <v>145</v>
      </c>
      <c r="C29" s="3" t="s">
        <v>37</v>
      </c>
      <c r="D29" s="3">
        <v>30</v>
      </c>
      <c r="E29" s="3" t="s">
        <v>38</v>
      </c>
      <c r="F29" s="3" t="s">
        <v>39</v>
      </c>
      <c r="G29" s="3" t="s">
        <v>72</v>
      </c>
      <c r="H29" s="3" t="s">
        <v>41</v>
      </c>
      <c r="I29" s="3" t="s">
        <v>146</v>
      </c>
      <c r="J29" s="3" t="s">
        <v>147</v>
      </c>
      <c r="K29" s="3" t="s">
        <v>29</v>
      </c>
      <c r="L29" s="3" t="s">
        <v>30</v>
      </c>
      <c r="M29" s="3">
        <v>59007</v>
      </c>
      <c r="N29" s="3" t="s">
        <v>31</v>
      </c>
      <c r="O29" s="3">
        <v>3380</v>
      </c>
      <c r="P29" s="3" t="s">
        <v>32</v>
      </c>
      <c r="Q29" s="3">
        <v>17</v>
      </c>
      <c r="R29" s="3">
        <v>3</v>
      </c>
      <c r="S29" s="3" t="s">
        <v>46</v>
      </c>
      <c r="T29" s="3" t="s">
        <v>96</v>
      </c>
      <c r="U29" s="3" t="s">
        <v>35</v>
      </c>
    </row>
    <row r="30" spans="1:21">
      <c r="A30" s="3">
        <v>8256</v>
      </c>
      <c r="B30" s="3" t="s">
        <v>148</v>
      </c>
      <c r="C30" s="3" t="s">
        <v>37</v>
      </c>
      <c r="D30" s="3">
        <v>46</v>
      </c>
      <c r="E30" s="3" t="s">
        <v>98</v>
      </c>
      <c r="F30" s="3" t="s">
        <v>80</v>
      </c>
      <c r="G30" s="3" t="s">
        <v>25</v>
      </c>
      <c r="H30" s="3" t="s">
        <v>60</v>
      </c>
      <c r="I30" s="3" t="s">
        <v>149</v>
      </c>
      <c r="J30" s="3" t="s">
        <v>150</v>
      </c>
      <c r="K30" s="3" t="s">
        <v>29</v>
      </c>
      <c r="L30" s="3" t="s">
        <v>44</v>
      </c>
      <c r="M30" s="3">
        <v>52020</v>
      </c>
      <c r="N30" s="3" t="s">
        <v>45</v>
      </c>
      <c r="O30" s="3">
        <v>9585</v>
      </c>
      <c r="P30" s="3" t="s">
        <v>65</v>
      </c>
      <c r="Q30" s="3">
        <v>0</v>
      </c>
      <c r="R30" s="3">
        <v>4</v>
      </c>
      <c r="S30" s="3" t="s">
        <v>47</v>
      </c>
      <c r="T30" s="3" t="s">
        <v>96</v>
      </c>
      <c r="U30" s="3" t="s">
        <v>46</v>
      </c>
    </row>
    <row r="31" spans="1:21">
      <c r="A31" s="3">
        <v>5763</v>
      </c>
      <c r="B31" s="3" t="s">
        <v>151</v>
      </c>
      <c r="C31" s="3" t="s">
        <v>37</v>
      </c>
      <c r="D31" s="3">
        <v>44</v>
      </c>
      <c r="E31" s="3" t="s">
        <v>59</v>
      </c>
      <c r="F31" s="3" t="s">
        <v>39</v>
      </c>
      <c r="G31" s="3" t="s">
        <v>50</v>
      </c>
      <c r="H31" s="3" t="s">
        <v>41</v>
      </c>
      <c r="I31" s="3" t="s">
        <v>152</v>
      </c>
      <c r="J31" s="3" t="s">
        <v>153</v>
      </c>
      <c r="K31" s="3" t="s">
        <v>111</v>
      </c>
      <c r="L31" s="3" t="s">
        <v>44</v>
      </c>
      <c r="M31" s="3">
        <v>98961</v>
      </c>
      <c r="N31" s="3" t="s">
        <v>55</v>
      </c>
      <c r="O31" s="3">
        <v>2688</v>
      </c>
      <c r="P31" s="3" t="s">
        <v>32</v>
      </c>
      <c r="Q31" s="3">
        <v>2</v>
      </c>
      <c r="R31" s="3">
        <v>5</v>
      </c>
      <c r="S31" s="3" t="s">
        <v>47</v>
      </c>
      <c r="T31" s="3" t="s">
        <v>96</v>
      </c>
      <c r="U31" s="3" t="s">
        <v>35</v>
      </c>
    </row>
    <row r="32" spans="1:21">
      <c r="A32" s="3">
        <v>6838</v>
      </c>
      <c r="B32" s="3" t="s">
        <v>154</v>
      </c>
      <c r="C32" s="3" t="s">
        <v>37</v>
      </c>
      <c r="D32" s="3">
        <v>45</v>
      </c>
      <c r="E32" s="3" t="s">
        <v>59</v>
      </c>
      <c r="F32" s="3" t="s">
        <v>49</v>
      </c>
      <c r="G32" s="3" t="s">
        <v>72</v>
      </c>
      <c r="H32" s="3" t="s">
        <v>51</v>
      </c>
      <c r="I32" s="3" t="s">
        <v>155</v>
      </c>
      <c r="J32" s="3" t="s">
        <v>156</v>
      </c>
      <c r="K32" s="3" t="s">
        <v>111</v>
      </c>
      <c r="L32" s="3" t="s">
        <v>44</v>
      </c>
      <c r="M32" s="3">
        <v>81943</v>
      </c>
      <c r="N32" s="3" t="s">
        <v>31</v>
      </c>
      <c r="O32" s="3">
        <v>2255</v>
      </c>
      <c r="P32" s="3" t="s">
        <v>32</v>
      </c>
      <c r="Q32" s="3">
        <v>18</v>
      </c>
      <c r="R32" s="3">
        <v>2</v>
      </c>
      <c r="S32" s="3" t="s">
        <v>46</v>
      </c>
      <c r="T32" s="3" t="s">
        <v>66</v>
      </c>
      <c r="U32" s="3" t="s">
        <v>35</v>
      </c>
    </row>
    <row r="33" spans="1:21">
      <c r="A33" s="3">
        <v>9544</v>
      </c>
      <c r="B33" s="3" t="s">
        <v>157</v>
      </c>
      <c r="C33" s="3" t="s">
        <v>37</v>
      </c>
      <c r="D33" s="3">
        <v>52</v>
      </c>
      <c r="E33" s="3" t="s">
        <v>98</v>
      </c>
      <c r="F33" s="3" t="s">
        <v>102</v>
      </c>
      <c r="G33" s="3" t="s">
        <v>50</v>
      </c>
      <c r="H33" s="3" t="s">
        <v>41</v>
      </c>
      <c r="I33" s="3" t="s">
        <v>158</v>
      </c>
      <c r="J33" s="3" t="s">
        <v>159</v>
      </c>
      <c r="K33" s="3" t="s">
        <v>111</v>
      </c>
      <c r="L33" s="3" t="s">
        <v>44</v>
      </c>
      <c r="M33" s="3">
        <v>47627</v>
      </c>
      <c r="N33" s="3" t="s">
        <v>31</v>
      </c>
      <c r="O33" s="3">
        <v>1221</v>
      </c>
      <c r="P33" s="3" t="s">
        <v>46</v>
      </c>
      <c r="Q33" s="3">
        <v>4</v>
      </c>
      <c r="R33" s="3">
        <v>3</v>
      </c>
      <c r="S33" s="3" t="s">
        <v>46</v>
      </c>
      <c r="T33" s="3" t="s">
        <v>56</v>
      </c>
      <c r="U33" s="3" t="s">
        <v>46</v>
      </c>
    </row>
    <row r="34" spans="1:21">
      <c r="A34" s="3">
        <v>8012</v>
      </c>
      <c r="B34" s="3" t="s">
        <v>160</v>
      </c>
      <c r="C34" s="3" t="s">
        <v>22</v>
      </c>
      <c r="D34" s="3">
        <v>52</v>
      </c>
      <c r="E34" s="3" t="s">
        <v>98</v>
      </c>
      <c r="F34" s="3" t="s">
        <v>24</v>
      </c>
      <c r="G34" s="3" t="s">
        <v>25</v>
      </c>
      <c r="H34" s="3" t="s">
        <v>81</v>
      </c>
      <c r="I34" s="3" t="s">
        <v>161</v>
      </c>
      <c r="J34" s="3" t="s">
        <v>162</v>
      </c>
      <c r="K34" s="3" t="s">
        <v>111</v>
      </c>
      <c r="L34" s="3" t="s">
        <v>44</v>
      </c>
      <c r="M34" s="3">
        <v>56162</v>
      </c>
      <c r="N34" s="3" t="s">
        <v>55</v>
      </c>
      <c r="O34" s="3">
        <v>6560</v>
      </c>
      <c r="P34" s="3" t="s">
        <v>65</v>
      </c>
      <c r="Q34" s="3">
        <v>9</v>
      </c>
      <c r="R34" s="3">
        <v>4</v>
      </c>
      <c r="S34" s="3" t="s">
        <v>47</v>
      </c>
      <c r="T34" s="3" t="s">
        <v>75</v>
      </c>
      <c r="U34" s="3" t="s">
        <v>46</v>
      </c>
    </row>
    <row r="35" spans="1:21">
      <c r="A35" s="3">
        <v>9374</v>
      </c>
      <c r="B35" s="3" t="s">
        <v>163</v>
      </c>
      <c r="C35" s="3" t="s">
        <v>22</v>
      </c>
      <c r="D35" s="3">
        <v>42</v>
      </c>
      <c r="E35" s="3" t="s">
        <v>59</v>
      </c>
      <c r="F35" s="3" t="s">
        <v>39</v>
      </c>
      <c r="G35" s="3" t="s">
        <v>50</v>
      </c>
      <c r="H35" s="3" t="s">
        <v>51</v>
      </c>
      <c r="I35" s="3" t="s">
        <v>164</v>
      </c>
      <c r="J35" s="3" t="s">
        <v>165</v>
      </c>
      <c r="K35" s="3" t="s">
        <v>63</v>
      </c>
      <c r="L35" s="3" t="s">
        <v>54</v>
      </c>
      <c r="M35" s="3">
        <v>95734</v>
      </c>
      <c r="N35" s="3" t="s">
        <v>31</v>
      </c>
      <c r="O35" s="3">
        <v>4854</v>
      </c>
      <c r="P35" s="3" t="s">
        <v>32</v>
      </c>
      <c r="Q35" s="3">
        <v>13</v>
      </c>
      <c r="R35" s="3">
        <v>2</v>
      </c>
      <c r="S35" s="3" t="s">
        <v>33</v>
      </c>
      <c r="T35" s="3" t="s">
        <v>34</v>
      </c>
      <c r="U35" s="3" t="s">
        <v>35</v>
      </c>
    </row>
    <row r="36" spans="1:21">
      <c r="A36" s="3">
        <v>3487</v>
      </c>
      <c r="B36" s="3" t="s">
        <v>166</v>
      </c>
      <c r="C36" s="3" t="s">
        <v>37</v>
      </c>
      <c r="D36" s="3">
        <v>58</v>
      </c>
      <c r="E36" s="3" t="s">
        <v>68</v>
      </c>
      <c r="F36" s="3" t="s">
        <v>39</v>
      </c>
      <c r="G36" s="3" t="s">
        <v>40</v>
      </c>
      <c r="H36" s="3" t="s">
        <v>60</v>
      </c>
      <c r="I36" s="3" t="s">
        <v>167</v>
      </c>
      <c r="J36" s="3" t="s">
        <v>168</v>
      </c>
      <c r="K36" s="3" t="s">
        <v>63</v>
      </c>
      <c r="L36" s="3" t="s">
        <v>54</v>
      </c>
      <c r="M36" s="3">
        <v>74789</v>
      </c>
      <c r="N36" s="3" t="s">
        <v>31</v>
      </c>
      <c r="O36" s="3">
        <v>8101</v>
      </c>
      <c r="P36" s="3" t="s">
        <v>65</v>
      </c>
      <c r="Q36" s="3">
        <v>14</v>
      </c>
      <c r="R36" s="3">
        <v>5</v>
      </c>
      <c r="S36" s="3" t="s">
        <v>47</v>
      </c>
      <c r="T36" s="3" t="s">
        <v>66</v>
      </c>
      <c r="U36" s="3" t="s">
        <v>46</v>
      </c>
    </row>
    <row r="37" spans="1:21">
      <c r="A37" s="3">
        <v>8445</v>
      </c>
      <c r="B37" s="3" t="s">
        <v>169</v>
      </c>
      <c r="C37" s="3" t="s">
        <v>22</v>
      </c>
      <c r="D37" s="3">
        <v>24</v>
      </c>
      <c r="E37" s="3" t="s">
        <v>23</v>
      </c>
      <c r="F37" s="3" t="s">
        <v>102</v>
      </c>
      <c r="G37" s="3" t="s">
        <v>25</v>
      </c>
      <c r="H37" s="3" t="s">
        <v>60</v>
      </c>
      <c r="I37" s="3" t="s">
        <v>170</v>
      </c>
      <c r="J37" s="3" t="s">
        <v>171</v>
      </c>
      <c r="K37" s="3" t="s">
        <v>29</v>
      </c>
      <c r="L37" s="3" t="s">
        <v>54</v>
      </c>
      <c r="M37" s="3">
        <v>30137</v>
      </c>
      <c r="N37" s="3" t="s">
        <v>45</v>
      </c>
      <c r="O37" s="3">
        <v>4031</v>
      </c>
      <c r="P37" s="3" t="s">
        <v>46</v>
      </c>
      <c r="Q37" s="3">
        <v>5</v>
      </c>
      <c r="R37" s="3">
        <v>3</v>
      </c>
      <c r="S37" s="3" t="s">
        <v>46</v>
      </c>
      <c r="T37" s="3" t="s">
        <v>56</v>
      </c>
      <c r="U37" s="3" t="s">
        <v>35</v>
      </c>
    </row>
    <row r="38" spans="1:21">
      <c r="A38" s="3">
        <v>1550</v>
      </c>
      <c r="B38" s="3" t="s">
        <v>172</v>
      </c>
      <c r="C38" s="3" t="s">
        <v>37</v>
      </c>
      <c r="D38" s="3">
        <v>21</v>
      </c>
      <c r="E38" s="3" t="s">
        <v>23</v>
      </c>
      <c r="F38" s="3" t="s">
        <v>39</v>
      </c>
      <c r="G38" s="3" t="s">
        <v>25</v>
      </c>
      <c r="H38" s="3" t="s">
        <v>26</v>
      </c>
      <c r="I38" s="3" t="s">
        <v>173</v>
      </c>
      <c r="J38" s="3" t="s">
        <v>174</v>
      </c>
      <c r="K38" s="3" t="s">
        <v>29</v>
      </c>
      <c r="L38" s="3" t="s">
        <v>54</v>
      </c>
      <c r="M38" s="3">
        <v>95510</v>
      </c>
      <c r="N38" s="3" t="s">
        <v>31</v>
      </c>
      <c r="O38" s="3">
        <v>6811</v>
      </c>
      <c r="P38" s="3" t="s">
        <v>32</v>
      </c>
      <c r="Q38" s="3">
        <v>18</v>
      </c>
      <c r="R38" s="3">
        <v>4</v>
      </c>
      <c r="S38" s="3" t="s">
        <v>47</v>
      </c>
      <c r="T38" s="3" t="s">
        <v>96</v>
      </c>
      <c r="U38" s="3" t="s">
        <v>35</v>
      </c>
    </row>
    <row r="39" spans="1:21">
      <c r="A39" s="3">
        <v>9968</v>
      </c>
      <c r="B39" s="3" t="s">
        <v>175</v>
      </c>
      <c r="C39" s="3" t="s">
        <v>37</v>
      </c>
      <c r="D39" s="3">
        <v>58</v>
      </c>
      <c r="E39" s="3" t="s">
        <v>68</v>
      </c>
      <c r="F39" s="3" t="s">
        <v>39</v>
      </c>
      <c r="G39" s="3" t="s">
        <v>72</v>
      </c>
      <c r="H39" s="3" t="s">
        <v>26</v>
      </c>
      <c r="I39" s="3" t="s">
        <v>176</v>
      </c>
      <c r="J39" s="3" t="s">
        <v>177</v>
      </c>
      <c r="K39" s="3" t="s">
        <v>63</v>
      </c>
      <c r="L39" s="3" t="s">
        <v>30</v>
      </c>
      <c r="M39" s="3">
        <v>80325</v>
      </c>
      <c r="N39" s="3" t="s">
        <v>45</v>
      </c>
      <c r="O39" s="3">
        <v>6230</v>
      </c>
      <c r="P39" s="3" t="s">
        <v>32</v>
      </c>
      <c r="Q39" s="3">
        <v>5</v>
      </c>
      <c r="R39" s="3">
        <v>4</v>
      </c>
      <c r="S39" s="3" t="s">
        <v>46</v>
      </c>
      <c r="T39" s="3" t="s">
        <v>66</v>
      </c>
      <c r="U39" s="3" t="s">
        <v>57</v>
      </c>
    </row>
    <row r="40" spans="1:21">
      <c r="A40" s="3">
        <v>8029</v>
      </c>
      <c r="B40" s="3" t="s">
        <v>178</v>
      </c>
      <c r="C40" s="3" t="s">
        <v>22</v>
      </c>
      <c r="D40" s="3">
        <v>57</v>
      </c>
      <c r="E40" s="3" t="s">
        <v>68</v>
      </c>
      <c r="F40" s="3" t="s">
        <v>80</v>
      </c>
      <c r="G40" s="3" t="s">
        <v>121</v>
      </c>
      <c r="H40" s="3" t="s">
        <v>81</v>
      </c>
      <c r="I40" s="3" t="s">
        <v>179</v>
      </c>
      <c r="J40" s="3" t="s">
        <v>180</v>
      </c>
      <c r="K40" s="3" t="s">
        <v>111</v>
      </c>
      <c r="L40" s="3" t="s">
        <v>44</v>
      </c>
      <c r="M40" s="3">
        <v>34109</v>
      </c>
      <c r="N40" s="3" t="s">
        <v>45</v>
      </c>
      <c r="O40" s="3">
        <v>9232</v>
      </c>
      <c r="P40" s="3" t="s">
        <v>32</v>
      </c>
      <c r="Q40" s="3">
        <v>13</v>
      </c>
      <c r="R40" s="3">
        <v>3</v>
      </c>
      <c r="S40" s="3" t="s">
        <v>33</v>
      </c>
      <c r="T40" s="3" t="s">
        <v>34</v>
      </c>
      <c r="U40" s="3" t="s">
        <v>35</v>
      </c>
    </row>
    <row r="41" spans="1:21">
      <c r="A41" s="3">
        <v>8847</v>
      </c>
      <c r="B41" s="3" t="s">
        <v>181</v>
      </c>
      <c r="C41" s="3" t="s">
        <v>37</v>
      </c>
      <c r="D41" s="3">
        <v>41</v>
      </c>
      <c r="E41" s="3" t="s">
        <v>59</v>
      </c>
      <c r="F41" s="3" t="s">
        <v>80</v>
      </c>
      <c r="G41" s="3" t="s">
        <v>72</v>
      </c>
      <c r="H41" s="3" t="s">
        <v>26</v>
      </c>
      <c r="I41" s="3" t="s">
        <v>182</v>
      </c>
      <c r="J41" s="3" t="s">
        <v>183</v>
      </c>
      <c r="K41" s="3" t="s">
        <v>111</v>
      </c>
      <c r="L41" s="3" t="s">
        <v>54</v>
      </c>
      <c r="M41" s="3">
        <v>73330</v>
      </c>
      <c r="N41" s="3" t="s">
        <v>31</v>
      </c>
      <c r="O41" s="3">
        <v>2276</v>
      </c>
      <c r="P41" s="3" t="s">
        <v>65</v>
      </c>
      <c r="Q41" s="3">
        <v>5</v>
      </c>
      <c r="R41" s="3">
        <v>1</v>
      </c>
      <c r="S41" s="3" t="s">
        <v>46</v>
      </c>
      <c r="T41" s="3" t="s">
        <v>56</v>
      </c>
      <c r="U41" s="3" t="s">
        <v>57</v>
      </c>
    </row>
    <row r="42" spans="1:21">
      <c r="A42" s="3">
        <v>1955</v>
      </c>
      <c r="B42" s="3" t="s">
        <v>184</v>
      </c>
      <c r="C42" s="3" t="s">
        <v>22</v>
      </c>
      <c r="D42" s="3">
        <v>58</v>
      </c>
      <c r="E42" s="3" t="s">
        <v>68</v>
      </c>
      <c r="F42" s="3" t="s">
        <v>49</v>
      </c>
      <c r="G42" s="3" t="s">
        <v>50</v>
      </c>
      <c r="H42" s="3" t="s">
        <v>41</v>
      </c>
      <c r="I42" s="3" t="s">
        <v>185</v>
      </c>
      <c r="J42" s="3" t="s">
        <v>186</v>
      </c>
      <c r="K42" s="3" t="s">
        <v>63</v>
      </c>
      <c r="L42" s="3" t="s">
        <v>54</v>
      </c>
      <c r="M42" s="3">
        <v>46567</v>
      </c>
      <c r="N42" s="3" t="s">
        <v>64</v>
      </c>
      <c r="O42" s="3">
        <v>2825</v>
      </c>
      <c r="P42" s="3" t="s">
        <v>32</v>
      </c>
      <c r="Q42" s="3">
        <v>15</v>
      </c>
      <c r="R42" s="3">
        <v>3</v>
      </c>
      <c r="S42" s="3" t="s">
        <v>46</v>
      </c>
      <c r="T42" s="3" t="s">
        <v>96</v>
      </c>
      <c r="U42" s="3" t="s">
        <v>57</v>
      </c>
    </row>
    <row r="43" spans="1:21">
      <c r="A43" s="3">
        <v>4522</v>
      </c>
      <c r="B43" s="3" t="s">
        <v>187</v>
      </c>
      <c r="C43" s="3" t="s">
        <v>22</v>
      </c>
      <c r="D43" s="3">
        <v>36</v>
      </c>
      <c r="E43" s="3" t="s">
        <v>59</v>
      </c>
      <c r="F43" s="3" t="s">
        <v>24</v>
      </c>
      <c r="G43" s="3" t="s">
        <v>121</v>
      </c>
      <c r="H43" s="3" t="s">
        <v>26</v>
      </c>
      <c r="I43" s="3" t="s">
        <v>188</v>
      </c>
      <c r="J43" s="3" t="s">
        <v>189</v>
      </c>
      <c r="K43" s="3" t="s">
        <v>63</v>
      </c>
      <c r="L43" s="3" t="s">
        <v>44</v>
      </c>
      <c r="M43" s="3">
        <v>39795</v>
      </c>
      <c r="N43" s="3" t="s">
        <v>64</v>
      </c>
      <c r="O43" s="3">
        <v>1670</v>
      </c>
      <c r="P43" s="3" t="s">
        <v>46</v>
      </c>
      <c r="Q43" s="3">
        <v>0</v>
      </c>
      <c r="R43" s="3">
        <v>2</v>
      </c>
      <c r="S43" s="3" t="s">
        <v>47</v>
      </c>
      <c r="T43" s="3" t="s">
        <v>75</v>
      </c>
      <c r="U43" s="3" t="s">
        <v>46</v>
      </c>
    </row>
    <row r="44" spans="1:21">
      <c r="A44" s="3">
        <v>3078</v>
      </c>
      <c r="B44" s="3" t="s">
        <v>190</v>
      </c>
      <c r="C44" s="3" t="s">
        <v>22</v>
      </c>
      <c r="D44" s="3">
        <v>21</v>
      </c>
      <c r="E44" s="3" t="s">
        <v>23</v>
      </c>
      <c r="F44" s="3" t="s">
        <v>24</v>
      </c>
      <c r="G44" s="3" t="s">
        <v>25</v>
      </c>
      <c r="H44" s="3" t="s">
        <v>81</v>
      </c>
      <c r="I44" s="3" t="s">
        <v>191</v>
      </c>
      <c r="J44" s="3" t="s">
        <v>192</v>
      </c>
      <c r="K44" s="3" t="s">
        <v>63</v>
      </c>
      <c r="L44" s="3" t="s">
        <v>54</v>
      </c>
      <c r="M44" s="3">
        <v>59506</v>
      </c>
      <c r="N44" s="3" t="s">
        <v>64</v>
      </c>
      <c r="O44" s="3">
        <v>4428</v>
      </c>
      <c r="P44" s="3" t="s">
        <v>65</v>
      </c>
      <c r="Q44" s="3">
        <v>0</v>
      </c>
      <c r="R44" s="3">
        <v>1</v>
      </c>
      <c r="S44" s="3" t="s">
        <v>46</v>
      </c>
      <c r="T44" s="3" t="s">
        <v>75</v>
      </c>
      <c r="U44" s="3" t="s">
        <v>35</v>
      </c>
    </row>
    <row r="45" spans="1:21">
      <c r="A45" s="3">
        <v>6357</v>
      </c>
      <c r="B45" s="3" t="s">
        <v>193</v>
      </c>
      <c r="C45" s="3" t="s">
        <v>22</v>
      </c>
      <c r="D45" s="3">
        <v>46</v>
      </c>
      <c r="E45" s="3" t="s">
        <v>98</v>
      </c>
      <c r="F45" s="3" t="s">
        <v>49</v>
      </c>
      <c r="G45" s="3" t="s">
        <v>40</v>
      </c>
      <c r="H45" s="3" t="s">
        <v>81</v>
      </c>
      <c r="I45" s="3" t="s">
        <v>194</v>
      </c>
      <c r="J45" s="3" t="s">
        <v>195</v>
      </c>
      <c r="K45" s="3" t="s">
        <v>63</v>
      </c>
      <c r="L45" s="3" t="s">
        <v>54</v>
      </c>
      <c r="M45" s="3">
        <v>49058</v>
      </c>
      <c r="N45" s="3" t="s">
        <v>45</v>
      </c>
      <c r="O45" s="3">
        <v>4396</v>
      </c>
      <c r="P45" s="3" t="s">
        <v>46</v>
      </c>
      <c r="Q45" s="3">
        <v>5</v>
      </c>
      <c r="R45" s="3">
        <v>1</v>
      </c>
      <c r="S45" s="3" t="s">
        <v>46</v>
      </c>
      <c r="T45" s="3" t="s">
        <v>75</v>
      </c>
      <c r="U45" s="3" t="s">
        <v>46</v>
      </c>
    </row>
    <row r="46" spans="1:21">
      <c r="A46" s="3">
        <v>7951</v>
      </c>
      <c r="B46" s="3" t="s">
        <v>196</v>
      </c>
      <c r="C46" s="3" t="s">
        <v>22</v>
      </c>
      <c r="D46" s="3">
        <v>36</v>
      </c>
      <c r="E46" s="3" t="s">
        <v>59</v>
      </c>
      <c r="F46" s="3" t="s">
        <v>80</v>
      </c>
      <c r="G46" s="3" t="s">
        <v>50</v>
      </c>
      <c r="H46" s="3" t="s">
        <v>81</v>
      </c>
      <c r="I46" s="3" t="s">
        <v>197</v>
      </c>
      <c r="J46" s="3" t="s">
        <v>198</v>
      </c>
      <c r="K46" s="3" t="s">
        <v>63</v>
      </c>
      <c r="L46" s="3" t="s">
        <v>30</v>
      </c>
      <c r="M46" s="3">
        <v>98612</v>
      </c>
      <c r="N46" s="3" t="s">
        <v>64</v>
      </c>
      <c r="O46" s="3">
        <v>1168</v>
      </c>
      <c r="P46" s="3" t="s">
        <v>46</v>
      </c>
      <c r="Q46" s="3">
        <v>9</v>
      </c>
      <c r="R46" s="3">
        <v>2</v>
      </c>
      <c r="S46" s="3" t="s">
        <v>47</v>
      </c>
      <c r="T46" s="3" t="s">
        <v>34</v>
      </c>
      <c r="U46" s="3" t="s">
        <v>35</v>
      </c>
    </row>
    <row r="47" spans="1:21">
      <c r="A47" s="3">
        <v>9228</v>
      </c>
      <c r="B47" s="3" t="s">
        <v>199</v>
      </c>
      <c r="C47" s="3" t="s">
        <v>37</v>
      </c>
      <c r="D47" s="3">
        <v>41</v>
      </c>
      <c r="E47" s="3" t="s">
        <v>59</v>
      </c>
      <c r="F47" s="3" t="s">
        <v>102</v>
      </c>
      <c r="G47" s="3" t="s">
        <v>72</v>
      </c>
      <c r="H47" s="3" t="s">
        <v>41</v>
      </c>
      <c r="I47" s="3" t="s">
        <v>200</v>
      </c>
      <c r="J47" s="3" t="s">
        <v>201</v>
      </c>
      <c r="K47" s="3" t="s">
        <v>111</v>
      </c>
      <c r="L47" s="3" t="s">
        <v>44</v>
      </c>
      <c r="M47" s="3">
        <v>38201</v>
      </c>
      <c r="N47" s="3" t="s">
        <v>64</v>
      </c>
      <c r="O47" s="3">
        <v>7111</v>
      </c>
      <c r="P47" s="3" t="s">
        <v>32</v>
      </c>
      <c r="Q47" s="3">
        <v>8</v>
      </c>
      <c r="R47" s="3">
        <v>4</v>
      </c>
      <c r="S47" s="3" t="s">
        <v>33</v>
      </c>
      <c r="T47" s="3" t="s">
        <v>75</v>
      </c>
      <c r="U47" s="3" t="s">
        <v>46</v>
      </c>
    </row>
    <row r="48" spans="1:21">
      <c r="A48" s="3">
        <v>8988</v>
      </c>
      <c r="B48" s="3" t="s">
        <v>202</v>
      </c>
      <c r="C48" s="3" t="s">
        <v>37</v>
      </c>
      <c r="D48" s="3">
        <v>25</v>
      </c>
      <c r="E48" s="3" t="s">
        <v>23</v>
      </c>
      <c r="F48" s="3" t="s">
        <v>24</v>
      </c>
      <c r="G48" s="3" t="s">
        <v>50</v>
      </c>
      <c r="H48" s="3" t="s">
        <v>51</v>
      </c>
      <c r="I48" s="3" t="s">
        <v>203</v>
      </c>
      <c r="J48" s="3" t="s">
        <v>204</v>
      </c>
      <c r="K48" s="3" t="s">
        <v>111</v>
      </c>
      <c r="L48" s="3" t="s">
        <v>44</v>
      </c>
      <c r="M48" s="3">
        <v>92919</v>
      </c>
      <c r="N48" s="3" t="s">
        <v>55</v>
      </c>
      <c r="O48" s="3">
        <v>9497</v>
      </c>
      <c r="P48" s="3" t="s">
        <v>32</v>
      </c>
      <c r="Q48" s="3">
        <v>7</v>
      </c>
      <c r="R48" s="3">
        <v>2</v>
      </c>
      <c r="S48" s="3" t="s">
        <v>46</v>
      </c>
      <c r="T48" s="3" t="s">
        <v>75</v>
      </c>
      <c r="U48" s="3" t="s">
        <v>57</v>
      </c>
    </row>
    <row r="49" spans="1:21">
      <c r="A49" s="3">
        <v>1952</v>
      </c>
      <c r="B49" s="3" t="s">
        <v>205</v>
      </c>
      <c r="C49" s="3" t="s">
        <v>22</v>
      </c>
      <c r="D49" s="3">
        <v>29</v>
      </c>
      <c r="E49" s="3" t="s">
        <v>38</v>
      </c>
      <c r="F49" s="3" t="s">
        <v>102</v>
      </c>
      <c r="G49" s="3" t="s">
        <v>25</v>
      </c>
      <c r="H49" s="3" t="s">
        <v>41</v>
      </c>
      <c r="I49" s="3" t="s">
        <v>206</v>
      </c>
      <c r="J49" s="3" t="s">
        <v>207</v>
      </c>
      <c r="K49" s="3" t="s">
        <v>29</v>
      </c>
      <c r="L49" s="3" t="s">
        <v>54</v>
      </c>
      <c r="M49" s="3">
        <v>45188</v>
      </c>
      <c r="N49" s="3" t="s">
        <v>64</v>
      </c>
      <c r="O49" s="3">
        <v>9591</v>
      </c>
      <c r="P49" s="3" t="s">
        <v>65</v>
      </c>
      <c r="Q49" s="3">
        <v>18</v>
      </c>
      <c r="R49" s="3">
        <v>3</v>
      </c>
      <c r="S49" s="3" t="s">
        <v>33</v>
      </c>
      <c r="T49" s="3" t="s">
        <v>75</v>
      </c>
      <c r="U49" s="3" t="s">
        <v>46</v>
      </c>
    </row>
    <row r="50" spans="1:21">
      <c r="A50" s="3">
        <v>5760</v>
      </c>
      <c r="B50" s="3" t="s">
        <v>208</v>
      </c>
      <c r="C50" s="3" t="s">
        <v>22</v>
      </c>
      <c r="D50" s="3">
        <v>59</v>
      </c>
      <c r="E50" s="3" t="s">
        <v>68</v>
      </c>
      <c r="F50" s="3" t="s">
        <v>49</v>
      </c>
      <c r="G50" s="3" t="s">
        <v>40</v>
      </c>
      <c r="H50" s="3" t="s">
        <v>26</v>
      </c>
      <c r="I50" s="3" t="s">
        <v>209</v>
      </c>
      <c r="J50" s="3" t="s">
        <v>210</v>
      </c>
      <c r="K50" s="3" t="s">
        <v>29</v>
      </c>
      <c r="L50" s="3" t="s">
        <v>44</v>
      </c>
      <c r="M50" s="3">
        <v>34927</v>
      </c>
      <c r="N50" s="3" t="s">
        <v>55</v>
      </c>
      <c r="O50" s="3">
        <v>6996</v>
      </c>
      <c r="P50" s="3" t="s">
        <v>65</v>
      </c>
      <c r="Q50" s="3">
        <v>16</v>
      </c>
      <c r="R50" s="3">
        <v>1</v>
      </c>
      <c r="S50" s="3" t="s">
        <v>47</v>
      </c>
      <c r="T50" s="3" t="s">
        <v>34</v>
      </c>
      <c r="U50" s="3" t="s">
        <v>35</v>
      </c>
    </row>
    <row r="51" spans="1:21">
      <c r="A51" s="3">
        <v>5742</v>
      </c>
      <c r="B51" s="3" t="s">
        <v>211</v>
      </c>
      <c r="C51" s="3" t="s">
        <v>22</v>
      </c>
      <c r="D51" s="3">
        <v>27</v>
      </c>
      <c r="E51" s="3" t="s">
        <v>38</v>
      </c>
      <c r="F51" s="3" t="s">
        <v>24</v>
      </c>
      <c r="G51" s="3" t="s">
        <v>50</v>
      </c>
      <c r="H51" s="3" t="s">
        <v>60</v>
      </c>
      <c r="I51" s="3" t="s">
        <v>212</v>
      </c>
      <c r="J51" s="3" t="s">
        <v>213</v>
      </c>
      <c r="K51" s="3" t="s">
        <v>29</v>
      </c>
      <c r="L51" s="3" t="s">
        <v>44</v>
      </c>
      <c r="M51" s="3">
        <v>33183</v>
      </c>
      <c r="N51" s="3" t="s">
        <v>64</v>
      </c>
      <c r="O51" s="3">
        <v>1659</v>
      </c>
      <c r="P51" s="3" t="s">
        <v>46</v>
      </c>
      <c r="Q51" s="3">
        <v>11</v>
      </c>
      <c r="R51" s="3">
        <v>1</v>
      </c>
      <c r="S51" s="3" t="s">
        <v>33</v>
      </c>
      <c r="T51" s="3" t="s">
        <v>66</v>
      </c>
      <c r="U51" s="3" t="s">
        <v>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59E88-37CE-4CFD-B438-E1BB8FFCC04E}">
  <dimension ref="A1:U13"/>
  <sheetViews>
    <sheetView tabSelected="1" zoomScale="73" zoomScaleNormal="55" workbookViewId="0">
      <selection activeCell="G7" sqref="G7"/>
    </sheetView>
  </sheetViews>
  <sheetFormatPr defaultRowHeight="14.5"/>
  <cols>
    <col min="1" max="16384" width="8.7265625" style="6"/>
  </cols>
  <sheetData>
    <row r="1" spans="1:21">
      <c r="A1" s="5"/>
    </row>
    <row r="13" spans="1:21">
      <c r="U1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6AC7F-C86D-4C25-9FFD-167D4F2FE3A9}">
  <dimension ref="A1"/>
  <sheetViews>
    <sheetView workbookViewId="0">
      <selection activeCell="G7" sqref="G7"/>
    </sheetView>
  </sheetViews>
  <sheetFormatPr defaultRowHeight="1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4025C-A17E-4E31-92C7-803BF1F21548}">
  <dimension ref="B2:Z23"/>
  <sheetViews>
    <sheetView zoomScale="55" zoomScaleNormal="55" workbookViewId="0">
      <selection activeCell="G7" sqref="G7"/>
    </sheetView>
  </sheetViews>
  <sheetFormatPr defaultRowHeight="14.5"/>
  <cols>
    <col min="1" max="1" width="2.26953125" customWidth="1"/>
    <col min="2" max="2" width="14.453125" bestFit="1" customWidth="1"/>
    <col min="3" max="3" width="16.81640625" bestFit="1" customWidth="1"/>
    <col min="4" max="4" width="2.26953125" customWidth="1"/>
    <col min="5" max="5" width="14.453125" bestFit="1" customWidth="1"/>
    <col min="6" max="6" width="12.1796875" bestFit="1" customWidth="1"/>
    <col min="7" max="7" width="17.36328125" bestFit="1" customWidth="1"/>
    <col min="8" max="8" width="2.26953125" customWidth="1"/>
    <col min="9" max="9" width="18.7265625" style="4" bestFit="1" customWidth="1"/>
    <col min="10" max="10" width="19.26953125" style="4" bestFit="1" customWidth="1"/>
    <col min="11" max="11" width="5.54296875" style="4" bestFit="1" customWidth="1"/>
    <col min="12" max="12" width="10.36328125" style="4" bestFit="1" customWidth="1"/>
    <col min="13" max="13" width="2.26953125" customWidth="1"/>
    <col min="14" max="14" width="16.08984375" style="4" bestFit="1" customWidth="1"/>
    <col min="15" max="15" width="18.7265625" style="4" bestFit="1" customWidth="1"/>
    <col min="18" max="18" width="2.26953125" customWidth="1"/>
    <col min="19" max="19" width="14.453125" bestFit="1" customWidth="1"/>
    <col min="20" max="20" width="16.81640625" bestFit="1" customWidth="1"/>
    <col min="21" max="21" width="2.26953125" customWidth="1"/>
    <col min="22" max="22" width="14.453125" bestFit="1" customWidth="1"/>
    <col min="23" max="23" width="16.81640625" bestFit="1" customWidth="1"/>
    <col min="24" max="24" width="2.26953125" customWidth="1"/>
    <col min="25" max="25" width="14.453125" bestFit="1" customWidth="1"/>
    <col min="26" max="26" width="27" bestFit="1" customWidth="1"/>
  </cols>
  <sheetData>
    <row r="2" spans="2:26">
      <c r="B2" s="17" t="s">
        <v>217</v>
      </c>
      <c r="C2" s="17"/>
      <c r="E2" s="17" t="s">
        <v>220</v>
      </c>
      <c r="F2" s="17"/>
      <c r="I2" s="18" t="s">
        <v>222</v>
      </c>
      <c r="J2" s="18"/>
      <c r="K2" s="18"/>
      <c r="L2" s="18"/>
      <c r="N2" s="18" t="s">
        <v>223</v>
      </c>
      <c r="O2" s="18"/>
      <c r="S2" s="17" t="s">
        <v>224</v>
      </c>
      <c r="T2" s="17"/>
      <c r="V2" s="17" t="s">
        <v>227</v>
      </c>
      <c r="W2" s="17"/>
      <c r="Y2" s="17" t="s">
        <v>7</v>
      </c>
      <c r="Z2" s="17"/>
    </row>
    <row r="4" spans="2:26">
      <c r="B4" s="7" t="s">
        <v>214</v>
      </c>
      <c r="C4" t="s">
        <v>216</v>
      </c>
      <c r="E4" s="7" t="s">
        <v>214</v>
      </c>
      <c r="F4" t="s">
        <v>219</v>
      </c>
      <c r="G4" t="s">
        <v>226</v>
      </c>
      <c r="I4" s="12" t="s">
        <v>216</v>
      </c>
      <c r="J4" s="12" t="s">
        <v>221</v>
      </c>
      <c r="N4" s="12" t="s">
        <v>214</v>
      </c>
      <c r="O4" s="4" t="s">
        <v>216</v>
      </c>
      <c r="S4" s="7" t="s">
        <v>214</v>
      </c>
      <c r="T4" t="s">
        <v>216</v>
      </c>
      <c r="V4" s="7" t="s">
        <v>214</v>
      </c>
      <c r="W4" t="s">
        <v>216</v>
      </c>
      <c r="Y4" s="7" t="s">
        <v>214</v>
      </c>
      <c r="Z4" t="s">
        <v>228</v>
      </c>
    </row>
    <row r="5" spans="2:26">
      <c r="B5" s="8" t="s">
        <v>63</v>
      </c>
      <c r="C5" s="19">
        <v>17</v>
      </c>
      <c r="E5" s="8" t="s">
        <v>121</v>
      </c>
      <c r="F5" s="10">
        <v>167041</v>
      </c>
      <c r="G5" s="10">
        <v>28</v>
      </c>
      <c r="I5" s="12" t="s">
        <v>214</v>
      </c>
      <c r="J5" s="4" t="s">
        <v>22</v>
      </c>
      <c r="K5" s="4" t="s">
        <v>37</v>
      </c>
      <c r="L5" t="s">
        <v>215</v>
      </c>
      <c r="N5" s="13" t="s">
        <v>44</v>
      </c>
      <c r="O5" s="20">
        <v>23</v>
      </c>
      <c r="S5" s="8" t="s">
        <v>75</v>
      </c>
      <c r="T5" s="19">
        <v>12</v>
      </c>
      <c r="V5" s="8" t="s">
        <v>39</v>
      </c>
      <c r="W5" s="19">
        <v>14</v>
      </c>
      <c r="Y5" s="8" t="s">
        <v>26</v>
      </c>
      <c r="Z5" s="16">
        <v>2.5833333333333335</v>
      </c>
    </row>
    <row r="6" spans="2:26">
      <c r="B6" s="8" t="s">
        <v>29</v>
      </c>
      <c r="C6" s="19">
        <v>20</v>
      </c>
      <c r="E6" s="8" t="s">
        <v>40</v>
      </c>
      <c r="F6" s="10">
        <v>613842</v>
      </c>
      <c r="G6" s="10">
        <v>110</v>
      </c>
      <c r="I6" s="13" t="s">
        <v>23</v>
      </c>
      <c r="J6" s="20">
        <v>6</v>
      </c>
      <c r="K6" s="20">
        <v>3</v>
      </c>
      <c r="L6" s="20">
        <v>9</v>
      </c>
      <c r="N6" s="13" t="s">
        <v>30</v>
      </c>
      <c r="O6" s="20">
        <v>8</v>
      </c>
      <c r="S6" s="8" t="s">
        <v>34</v>
      </c>
      <c r="T6" s="19">
        <v>11</v>
      </c>
      <c r="V6" s="8" t="s">
        <v>24</v>
      </c>
      <c r="W6" s="19">
        <v>10</v>
      </c>
      <c r="Y6" s="8" t="s">
        <v>41</v>
      </c>
      <c r="Z6" s="16">
        <v>3.3</v>
      </c>
    </row>
    <row r="7" spans="2:26">
      <c r="B7" s="8" t="s">
        <v>111</v>
      </c>
      <c r="C7" s="19">
        <v>13</v>
      </c>
      <c r="E7" s="8" t="s">
        <v>72</v>
      </c>
      <c r="F7" s="10">
        <v>633594</v>
      </c>
      <c r="G7" s="10">
        <v>104</v>
      </c>
      <c r="I7" s="13" t="s">
        <v>38</v>
      </c>
      <c r="J7" s="20">
        <v>7</v>
      </c>
      <c r="K7" s="20">
        <v>6</v>
      </c>
      <c r="L7" s="20">
        <v>13</v>
      </c>
      <c r="N7" s="13" t="s">
        <v>54</v>
      </c>
      <c r="O7" s="20">
        <v>19</v>
      </c>
      <c r="S7" s="8" t="s">
        <v>96</v>
      </c>
      <c r="T7" s="19">
        <v>7</v>
      </c>
      <c r="V7" s="8" t="s">
        <v>102</v>
      </c>
      <c r="W7" s="19">
        <v>7</v>
      </c>
      <c r="Y7" s="8" t="s">
        <v>81</v>
      </c>
      <c r="Z7" s="16">
        <v>2.25</v>
      </c>
    </row>
    <row r="8" spans="2:26">
      <c r="B8" s="8" t="s">
        <v>215</v>
      </c>
      <c r="C8" s="19">
        <v>50</v>
      </c>
      <c r="E8" s="8" t="s">
        <v>50</v>
      </c>
      <c r="F8" s="10">
        <v>959266</v>
      </c>
      <c r="G8" s="10">
        <v>123</v>
      </c>
      <c r="I8" s="13" t="s">
        <v>59</v>
      </c>
      <c r="J8" s="20">
        <v>5</v>
      </c>
      <c r="K8" s="20">
        <v>7</v>
      </c>
      <c r="L8" s="20">
        <v>12</v>
      </c>
      <c r="N8" s="13" t="s">
        <v>215</v>
      </c>
      <c r="O8" s="20">
        <v>50</v>
      </c>
      <c r="S8" s="8" t="s">
        <v>56</v>
      </c>
      <c r="T8" s="19">
        <v>11</v>
      </c>
      <c r="V8" s="8" t="s">
        <v>80</v>
      </c>
      <c r="W8" s="19">
        <v>10</v>
      </c>
      <c r="Y8" s="8" t="s">
        <v>51</v>
      </c>
      <c r="Z8" s="16">
        <v>2.3636363636363638</v>
      </c>
    </row>
    <row r="9" spans="2:26">
      <c r="E9" s="8" t="s">
        <v>25</v>
      </c>
      <c r="F9" s="10">
        <v>731170</v>
      </c>
      <c r="G9" s="10">
        <v>122</v>
      </c>
      <c r="I9" s="13" t="s">
        <v>98</v>
      </c>
      <c r="J9" s="20">
        <v>4</v>
      </c>
      <c r="K9" s="20">
        <v>3</v>
      </c>
      <c r="L9" s="20">
        <v>7</v>
      </c>
      <c r="S9" s="8" t="s">
        <v>66</v>
      </c>
      <c r="T9" s="19">
        <v>9</v>
      </c>
      <c r="V9" s="8" t="s">
        <v>49</v>
      </c>
      <c r="W9" s="19">
        <v>9</v>
      </c>
      <c r="Y9" s="8" t="s">
        <v>60</v>
      </c>
      <c r="Z9" s="16">
        <v>2.5555555555555554</v>
      </c>
    </row>
    <row r="10" spans="2:26">
      <c r="E10" s="8" t="s">
        <v>215</v>
      </c>
      <c r="F10" s="19">
        <v>3104913</v>
      </c>
      <c r="G10" s="19">
        <v>487</v>
      </c>
      <c r="I10" s="13" t="s">
        <v>68</v>
      </c>
      <c r="J10" s="20">
        <v>4</v>
      </c>
      <c r="K10" s="20">
        <v>5</v>
      </c>
      <c r="L10" s="20">
        <v>9</v>
      </c>
      <c r="S10" s="8" t="s">
        <v>215</v>
      </c>
      <c r="T10" s="19">
        <v>50</v>
      </c>
      <c r="V10" s="8" t="s">
        <v>215</v>
      </c>
      <c r="W10" s="19">
        <v>50</v>
      </c>
      <c r="Y10" s="8" t="s">
        <v>215</v>
      </c>
      <c r="Z10" s="19">
        <v>2.62</v>
      </c>
    </row>
    <row r="11" spans="2:26">
      <c r="B11" s="8" t="s">
        <v>63</v>
      </c>
      <c r="C11">
        <f>IFERROR(GETPIVOTDATA("Full Name",$B$4,"Employment Status","Contract"),"0")</f>
        <v>17</v>
      </c>
      <c r="I11" s="13" t="s">
        <v>215</v>
      </c>
      <c r="J11" s="20">
        <v>26</v>
      </c>
      <c r="K11" s="20">
        <v>24</v>
      </c>
      <c r="L11" s="20">
        <v>50</v>
      </c>
      <c r="N11" s="13" t="s">
        <v>44</v>
      </c>
      <c r="O11" s="4">
        <f>IFERROR(GETPIVOTDATA("Full Name",$N$4,"Work Location","Branch Office"),"0")</f>
        <v>23</v>
      </c>
      <c r="P11" s="14">
        <f t="shared" ref="P11:P13" si="0">SUM(O11)/SUM($O$11:$O$13)</f>
        <v>0.46</v>
      </c>
      <c r="Q11" s="15">
        <f>1-P11</f>
        <v>0.54</v>
      </c>
    </row>
    <row r="12" spans="2:26">
      <c r="B12" s="8" t="s">
        <v>29</v>
      </c>
      <c r="C12">
        <f>IFERROR(GETPIVOTDATA("Full Name",$B$4,"Employment Status","Full-Time"),"0")</f>
        <v>20</v>
      </c>
      <c r="N12" s="13" t="s">
        <v>30</v>
      </c>
      <c r="O12" s="4">
        <f>IFERROR(GETPIVOTDATA("Full Name",$N$4,"Work Location","Head Office"),"0")</f>
        <v>8</v>
      </c>
      <c r="P12" s="14">
        <f t="shared" si="0"/>
        <v>0.16</v>
      </c>
      <c r="Q12" s="15">
        <f t="shared" ref="Q12:Q13" si="1">1-P12</f>
        <v>0.84</v>
      </c>
      <c r="S12" s="8" t="s">
        <v>75</v>
      </c>
      <c r="T12">
        <f>IFERROR(GETPIVOTDATA("Full Name",$S$4,"Skills","Communication"),"0")</f>
        <v>12</v>
      </c>
      <c r="V12" s="8" t="s">
        <v>39</v>
      </c>
      <c r="W12">
        <f>IFERROR(GETPIVOTDATA("Full Name",$V$4,"Region","Central"),"0")</f>
        <v>14</v>
      </c>
      <c r="Y12" s="8" t="s">
        <v>26</v>
      </c>
      <c r="Z12" s="16">
        <f>IFERROR(GETPIVOTDATA("Performance Rating",$Y$4,"Department","Finance"),"0")</f>
        <v>2.5833333333333335</v>
      </c>
    </row>
    <row r="13" spans="2:26">
      <c r="B13" s="8" t="s">
        <v>111</v>
      </c>
      <c r="C13">
        <f>IFERROR(GETPIVOTDATA("Full Name",$B$4,"Employment Status","Part-Time"),"0")</f>
        <v>13</v>
      </c>
      <c r="E13" s="8" t="s">
        <v>121</v>
      </c>
      <c r="F13" s="11">
        <f>IFERROR(GETPIVOTDATA("Salary",$E$4,"Job Title","Analyst"),"0")</f>
        <v>167041</v>
      </c>
      <c r="G13" s="11">
        <f>IFERROR(GETPIVOTDATA("Sum of Leave Taken",$E$4,"Job Title","Analyst"),"0")</f>
        <v>28</v>
      </c>
      <c r="I13" s="13" t="s">
        <v>23</v>
      </c>
      <c r="J13" s="4">
        <f>IFERROR(GETPIVOTDATA("Full Name",$I$4,"Age range","18-25"),"0")</f>
        <v>9</v>
      </c>
      <c r="N13" s="13" t="s">
        <v>54</v>
      </c>
      <c r="O13" s="4">
        <f>IFERROR(GETPIVOTDATA("Full Name",$N$4,"Work Location","Remote"),"0")</f>
        <v>19</v>
      </c>
      <c r="P13" s="14">
        <f t="shared" si="0"/>
        <v>0.38</v>
      </c>
      <c r="Q13" s="15">
        <f t="shared" si="1"/>
        <v>0.62</v>
      </c>
      <c r="S13" s="8" t="s">
        <v>34</v>
      </c>
      <c r="T13">
        <f>IFERROR(GETPIVOTDATA("Full Name",$S$4,"Skills","Design"),"0")</f>
        <v>11</v>
      </c>
      <c r="V13" s="8" t="s">
        <v>24</v>
      </c>
      <c r="W13">
        <f>IFERROR(GETPIVOTDATA("Full Name",$V$4,"Region","East"),"0")</f>
        <v>10</v>
      </c>
      <c r="Y13" s="8" t="s">
        <v>41</v>
      </c>
      <c r="Z13" s="16">
        <f>IFERROR(GETPIVOTDATA("Performance Rating",$Y$4,"Department","HR"),"0")</f>
        <v>3.3</v>
      </c>
    </row>
    <row r="14" spans="2:26">
      <c r="B14" s="8" t="s">
        <v>218</v>
      </c>
      <c r="C14">
        <f>SUM(C11:C13)</f>
        <v>50</v>
      </c>
      <c r="E14" s="8" t="s">
        <v>40</v>
      </c>
      <c r="F14" s="11">
        <f>IFERROR(GETPIVOTDATA("Salary",$E$4,"Job Title","Designer"),"0")</f>
        <v>613842</v>
      </c>
      <c r="G14" s="11">
        <f>IFERROR(GETPIVOTDATA("Sum of Leave Taken",$E$4,"Job Title","Designer"),"0")</f>
        <v>110</v>
      </c>
      <c r="I14" s="13" t="s">
        <v>38</v>
      </c>
      <c r="J14" s="4">
        <f>IFERROR(GETPIVOTDATA("Full Name",$I$4,"Age range","26-35"),"0")</f>
        <v>13</v>
      </c>
      <c r="N14" s="13" t="s">
        <v>218</v>
      </c>
      <c r="O14" s="4">
        <f>SUM(O11:O13)</f>
        <v>50</v>
      </c>
      <c r="S14" s="8" t="s">
        <v>96</v>
      </c>
      <c r="T14">
        <f>IFERROR(GETPIVOTDATA("Full Name",$S$4,"Skills","Excel"),"0")</f>
        <v>7</v>
      </c>
      <c r="V14" s="8" t="s">
        <v>102</v>
      </c>
      <c r="W14">
        <f>IFERROR(GETPIVOTDATA("Full Name",$V$4,"Region","North"),"0")</f>
        <v>7</v>
      </c>
      <c r="Y14" s="8" t="s">
        <v>81</v>
      </c>
      <c r="Z14" s="16">
        <f>IFERROR(GETPIVOTDATA("Performance Rating",$Y$4,"Department","IT"),"0")</f>
        <v>2.25</v>
      </c>
    </row>
    <row r="15" spans="2:26">
      <c r="E15" s="8" t="s">
        <v>72</v>
      </c>
      <c r="F15" s="11">
        <f>IFERROR(GETPIVOTDATA("Salary",$E$4,"Job Title","Developer"),"0")</f>
        <v>633594</v>
      </c>
      <c r="G15" s="11">
        <f>IFERROR(GETPIVOTDATA("Sum of Leave Taken",$E$4,"Job Title","Developer"),"0")</f>
        <v>104</v>
      </c>
      <c r="I15" s="13" t="s">
        <v>59</v>
      </c>
      <c r="J15" s="4">
        <f>IFERROR(GETPIVOTDATA("Full Name",$I$4,"Age range","36-45"),"0")</f>
        <v>12</v>
      </c>
      <c r="S15" s="8" t="s">
        <v>56</v>
      </c>
      <c r="T15">
        <f>IFERROR(GETPIVOTDATA("Full Name",$S$4,"Skills","Management"),"0")</f>
        <v>11</v>
      </c>
      <c r="V15" s="8" t="s">
        <v>80</v>
      </c>
      <c r="W15">
        <f>IFERROR(GETPIVOTDATA("Full Name",$V$4,"Region","South"),"0")</f>
        <v>10</v>
      </c>
      <c r="Y15" s="8" t="s">
        <v>51</v>
      </c>
      <c r="Z15" s="16">
        <f>IFERROR(GETPIVOTDATA("Performance Rating",$Y$4,"Department","Marketing"),"0")</f>
        <v>2.3636363636363638</v>
      </c>
    </row>
    <row r="16" spans="2:26">
      <c r="E16" s="8" t="s">
        <v>50</v>
      </c>
      <c r="F16" s="11">
        <f>IFERROR(GETPIVOTDATA("Salary",$E$4,"Job Title","HR Specialist"),"0")</f>
        <v>959266</v>
      </c>
      <c r="G16" s="11">
        <f>IFERROR(GETPIVOTDATA("Sum of Leave Taken",$E$4,"Job Title","HR Specialist"),"0")</f>
        <v>123</v>
      </c>
      <c r="I16" s="13" t="s">
        <v>98</v>
      </c>
      <c r="J16" s="4">
        <f>IFERROR(GETPIVOTDATA("Full Name",$I$4,"Age range","46-55"),"0")</f>
        <v>7</v>
      </c>
      <c r="S16" s="8" t="s">
        <v>66</v>
      </c>
      <c r="T16">
        <f>IFERROR(GETPIVOTDATA("Full Name",$S$4,"Skills","Python"),"0")</f>
        <v>9</v>
      </c>
      <c r="V16" s="8" t="s">
        <v>49</v>
      </c>
      <c r="W16">
        <f>IFERROR(GETPIVOTDATA("Full Name",$V$4,"Region","West"),"0")</f>
        <v>9</v>
      </c>
      <c r="Y16" s="8" t="s">
        <v>60</v>
      </c>
      <c r="Z16" s="16">
        <f>IFERROR(GETPIVOTDATA("Performance Rating",$Y$4,"Department","Operations"),"0")</f>
        <v>2.5555555555555554</v>
      </c>
    </row>
    <row r="17" spans="5:26">
      <c r="E17" s="8" t="s">
        <v>25</v>
      </c>
      <c r="F17" s="11">
        <f>IFERROR(GETPIVOTDATA("Salary",$E$4,"Job Title","Manager"),"0")</f>
        <v>731170</v>
      </c>
      <c r="G17" s="11">
        <f>IFERROR(GETPIVOTDATA("Sum of Leave Taken",$E$4,"Job Title","Manager"),"0")</f>
        <v>122</v>
      </c>
      <c r="I17" s="13" t="s">
        <v>68</v>
      </c>
      <c r="J17" s="4">
        <f>IFERROR(GETPIVOTDATA("Full Name",$I$4,"Age range","56 &lt;"),"0")</f>
        <v>9</v>
      </c>
      <c r="V17" s="8" t="s">
        <v>218</v>
      </c>
      <c r="W17">
        <f>SUM(W12:W16)</f>
        <v>50</v>
      </c>
      <c r="Y17" s="8" t="s">
        <v>218</v>
      </c>
      <c r="Z17" s="16">
        <f>AVERAGE(Z12:Z16)</f>
        <v>2.6105050505050502</v>
      </c>
    </row>
    <row r="18" spans="5:26">
      <c r="E18" s="8" t="s">
        <v>218</v>
      </c>
      <c r="F18">
        <f>SUM(F13:F17)</f>
        <v>3104913</v>
      </c>
      <c r="G18" s="10">
        <f>SUM(G13:G17)</f>
        <v>487</v>
      </c>
      <c r="I18" s="13" t="s">
        <v>218</v>
      </c>
      <c r="J18" s="4">
        <f>SUM(J13:J17)</f>
        <v>50</v>
      </c>
    </row>
    <row r="21" spans="5:26">
      <c r="I21" s="13" t="s">
        <v>37</v>
      </c>
      <c r="J21" s="4">
        <f>IFERROR(GETPIVOTDATA("Full Name",$I$4,"Gender","Male"),"0")</f>
        <v>24</v>
      </c>
      <c r="K21" s="14">
        <f>SUM(J21)/SUM($J$21:$J$22)</f>
        <v>0.48</v>
      </c>
      <c r="L21" s="15">
        <f>1-K21</f>
        <v>0.52</v>
      </c>
    </row>
    <row r="22" spans="5:26">
      <c r="I22" s="13" t="s">
        <v>22</v>
      </c>
      <c r="J22" s="4">
        <f>IFERROR(GETPIVOTDATA("Full Name",$I$4,"Gender","Female"),"0")</f>
        <v>26</v>
      </c>
      <c r="K22" s="14">
        <f t="shared" ref="K22" si="2">SUM(J22)/SUM($J$21:$J$22)</f>
        <v>0.52</v>
      </c>
      <c r="L22" s="15">
        <f>1-K22</f>
        <v>0.48</v>
      </c>
    </row>
    <row r="23" spans="5:26">
      <c r="I23" s="4" t="s">
        <v>225</v>
      </c>
      <c r="J23" s="4">
        <f>SUM(J21:J22)</f>
        <v>50</v>
      </c>
    </row>
  </sheetData>
  <mergeCells count="7">
    <mergeCell ref="Y2:Z2"/>
    <mergeCell ref="B2:C2"/>
    <mergeCell ref="E2:F2"/>
    <mergeCell ref="I2:L2"/>
    <mergeCell ref="N2:O2"/>
    <mergeCell ref="S2:T2"/>
    <mergeCell ref="V2:W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C1470-A179-4AA2-AA93-2082934FB206}">
  <dimension ref="B2:Z23"/>
  <sheetViews>
    <sheetView zoomScale="55" zoomScaleNormal="55" workbookViewId="0">
      <selection activeCell="G7" sqref="G7"/>
    </sheetView>
  </sheetViews>
  <sheetFormatPr defaultRowHeight="14.5"/>
  <cols>
    <col min="1" max="1" width="2.26953125" customWidth="1"/>
    <col min="2" max="2" width="14.453125" bestFit="1" customWidth="1"/>
    <col min="3" max="3" width="16.81640625" bestFit="1" customWidth="1"/>
    <col min="4" max="4" width="2.26953125" customWidth="1"/>
    <col min="5" max="5" width="14.453125" bestFit="1" customWidth="1"/>
    <col min="6" max="6" width="12.1796875" bestFit="1" customWidth="1"/>
    <col min="7" max="7" width="17.36328125" bestFit="1" customWidth="1"/>
    <col min="8" max="8" width="2.26953125" customWidth="1"/>
    <col min="9" max="9" width="18.7265625" style="4" bestFit="1" customWidth="1"/>
    <col min="10" max="10" width="19.26953125" style="4" bestFit="1" customWidth="1"/>
    <col min="11" max="11" width="5.54296875" style="4" bestFit="1" customWidth="1"/>
    <col min="12" max="12" width="10.36328125" style="4" bestFit="1" customWidth="1"/>
    <col min="13" max="13" width="2.26953125" customWidth="1"/>
    <col min="14" max="14" width="16.08984375" style="4" bestFit="1" customWidth="1"/>
    <col min="15" max="15" width="18.7265625" style="4" bestFit="1" customWidth="1"/>
    <col min="18" max="18" width="2.26953125" customWidth="1"/>
    <col min="19" max="19" width="14.453125" bestFit="1" customWidth="1"/>
    <col min="20" max="20" width="16.81640625" bestFit="1" customWidth="1"/>
    <col min="21" max="21" width="2.26953125" customWidth="1"/>
    <col min="22" max="22" width="14.453125" bestFit="1" customWidth="1"/>
    <col min="23" max="23" width="16.81640625" bestFit="1" customWidth="1"/>
    <col min="24" max="24" width="2.26953125" customWidth="1"/>
    <col min="25" max="25" width="14.453125" bestFit="1" customWidth="1"/>
    <col min="26" max="26" width="27" bestFit="1" customWidth="1"/>
  </cols>
  <sheetData>
    <row r="2" spans="2:26">
      <c r="B2" s="17" t="s">
        <v>217</v>
      </c>
      <c r="C2" s="17"/>
      <c r="E2" s="17" t="s">
        <v>220</v>
      </c>
      <c r="F2" s="17"/>
      <c r="I2" s="18" t="s">
        <v>222</v>
      </c>
      <c r="J2" s="18"/>
      <c r="K2" s="18"/>
      <c r="L2" s="18"/>
      <c r="N2" s="18" t="s">
        <v>223</v>
      </c>
      <c r="O2" s="18"/>
      <c r="S2" s="17" t="s">
        <v>224</v>
      </c>
      <c r="T2" s="17"/>
      <c r="V2" s="17" t="s">
        <v>227</v>
      </c>
      <c r="W2" s="17"/>
      <c r="Y2" s="17" t="s">
        <v>7</v>
      </c>
      <c r="Z2" s="17"/>
    </row>
    <row r="4" spans="2:26">
      <c r="B4" s="7" t="s">
        <v>214</v>
      </c>
      <c r="C4" t="s">
        <v>216</v>
      </c>
      <c r="E4" s="7" t="s">
        <v>214</v>
      </c>
      <c r="F4" t="s">
        <v>219</v>
      </c>
      <c r="G4" t="s">
        <v>226</v>
      </c>
      <c r="I4" s="12" t="s">
        <v>216</v>
      </c>
      <c r="J4" s="12" t="s">
        <v>221</v>
      </c>
      <c r="N4" s="12" t="s">
        <v>214</v>
      </c>
      <c r="O4" s="4" t="s">
        <v>216</v>
      </c>
      <c r="S4" s="7" t="s">
        <v>214</v>
      </c>
      <c r="T4" t="s">
        <v>216</v>
      </c>
      <c r="V4" s="7" t="s">
        <v>214</v>
      </c>
      <c r="W4" t="s">
        <v>216</v>
      </c>
      <c r="Y4" s="7" t="s">
        <v>214</v>
      </c>
      <c r="Z4" t="s">
        <v>228</v>
      </c>
    </row>
    <row r="5" spans="2:26">
      <c r="B5" s="8" t="s">
        <v>63</v>
      </c>
      <c r="C5" s="19">
        <v>17</v>
      </c>
      <c r="E5" s="8" t="s">
        <v>121</v>
      </c>
      <c r="F5" s="10">
        <v>167041</v>
      </c>
      <c r="G5" s="10">
        <v>28</v>
      </c>
      <c r="I5" s="12" t="s">
        <v>214</v>
      </c>
      <c r="J5" s="4" t="s">
        <v>22</v>
      </c>
      <c r="K5" s="4" t="s">
        <v>37</v>
      </c>
      <c r="L5" t="s">
        <v>215</v>
      </c>
      <c r="N5" s="13" t="s">
        <v>44</v>
      </c>
      <c r="O5" s="20">
        <v>23</v>
      </c>
      <c r="S5" s="8" t="s">
        <v>75</v>
      </c>
      <c r="T5" s="19">
        <v>12</v>
      </c>
      <c r="V5" s="8" t="s">
        <v>39</v>
      </c>
      <c r="W5" s="19">
        <v>14</v>
      </c>
      <c r="Y5" s="8" t="s">
        <v>26</v>
      </c>
      <c r="Z5" s="16">
        <v>2.5833333333333335</v>
      </c>
    </row>
    <row r="6" spans="2:26">
      <c r="B6" s="8" t="s">
        <v>29</v>
      </c>
      <c r="C6" s="19">
        <v>20</v>
      </c>
      <c r="E6" s="8" t="s">
        <v>40</v>
      </c>
      <c r="F6" s="10">
        <v>613842</v>
      </c>
      <c r="G6" s="10">
        <v>110</v>
      </c>
      <c r="I6" s="13" t="s">
        <v>23</v>
      </c>
      <c r="J6" s="20">
        <v>6</v>
      </c>
      <c r="K6" s="20">
        <v>3</v>
      </c>
      <c r="L6" s="20">
        <v>9</v>
      </c>
      <c r="N6" s="13" t="s">
        <v>30</v>
      </c>
      <c r="O6" s="20">
        <v>8</v>
      </c>
      <c r="S6" s="8" t="s">
        <v>34</v>
      </c>
      <c r="T6" s="19">
        <v>11</v>
      </c>
      <c r="V6" s="8" t="s">
        <v>24</v>
      </c>
      <c r="W6" s="19">
        <v>10</v>
      </c>
      <c r="Y6" s="8" t="s">
        <v>41</v>
      </c>
      <c r="Z6" s="16">
        <v>3.3</v>
      </c>
    </row>
    <row r="7" spans="2:26">
      <c r="B7" s="8" t="s">
        <v>111</v>
      </c>
      <c r="C7" s="19">
        <v>13</v>
      </c>
      <c r="E7" s="8" t="s">
        <v>72</v>
      </c>
      <c r="F7" s="10">
        <v>633594</v>
      </c>
      <c r="G7" s="10">
        <v>104</v>
      </c>
      <c r="I7" s="13" t="s">
        <v>38</v>
      </c>
      <c r="J7" s="20">
        <v>7</v>
      </c>
      <c r="K7" s="20">
        <v>6</v>
      </c>
      <c r="L7" s="20">
        <v>13</v>
      </c>
      <c r="N7" s="13" t="s">
        <v>54</v>
      </c>
      <c r="O7" s="20">
        <v>19</v>
      </c>
      <c r="S7" s="8" t="s">
        <v>96</v>
      </c>
      <c r="T7" s="19">
        <v>7</v>
      </c>
      <c r="V7" s="8" t="s">
        <v>102</v>
      </c>
      <c r="W7" s="19">
        <v>7</v>
      </c>
      <c r="Y7" s="8" t="s">
        <v>81</v>
      </c>
      <c r="Z7" s="16">
        <v>2.25</v>
      </c>
    </row>
    <row r="8" spans="2:26">
      <c r="B8" s="8" t="s">
        <v>215</v>
      </c>
      <c r="C8" s="19">
        <v>50</v>
      </c>
      <c r="E8" s="8" t="s">
        <v>50</v>
      </c>
      <c r="F8" s="10">
        <v>959266</v>
      </c>
      <c r="G8" s="10">
        <v>123</v>
      </c>
      <c r="I8" s="13" t="s">
        <v>59</v>
      </c>
      <c r="J8" s="20">
        <v>5</v>
      </c>
      <c r="K8" s="20">
        <v>7</v>
      </c>
      <c r="L8" s="20">
        <v>12</v>
      </c>
      <c r="N8" s="13" t="s">
        <v>215</v>
      </c>
      <c r="O8" s="20">
        <v>50</v>
      </c>
      <c r="S8" s="8" t="s">
        <v>56</v>
      </c>
      <c r="T8" s="19">
        <v>11</v>
      </c>
      <c r="V8" s="8" t="s">
        <v>80</v>
      </c>
      <c r="W8" s="19">
        <v>10</v>
      </c>
      <c r="Y8" s="8" t="s">
        <v>51</v>
      </c>
      <c r="Z8" s="16">
        <v>2.3636363636363638</v>
      </c>
    </row>
    <row r="9" spans="2:26">
      <c r="E9" s="8" t="s">
        <v>25</v>
      </c>
      <c r="F9" s="10">
        <v>731170</v>
      </c>
      <c r="G9" s="10">
        <v>122</v>
      </c>
      <c r="I9" s="13" t="s">
        <v>98</v>
      </c>
      <c r="J9" s="20">
        <v>4</v>
      </c>
      <c r="K9" s="20">
        <v>3</v>
      </c>
      <c r="L9" s="20">
        <v>7</v>
      </c>
      <c r="S9" s="8" t="s">
        <v>66</v>
      </c>
      <c r="T9" s="19">
        <v>9</v>
      </c>
      <c r="V9" s="8" t="s">
        <v>49</v>
      </c>
      <c r="W9" s="19">
        <v>9</v>
      </c>
      <c r="Y9" s="8" t="s">
        <v>60</v>
      </c>
      <c r="Z9" s="16">
        <v>2.5555555555555554</v>
      </c>
    </row>
    <row r="10" spans="2:26">
      <c r="E10" s="8" t="s">
        <v>215</v>
      </c>
      <c r="F10" s="19">
        <v>3104913</v>
      </c>
      <c r="G10" s="19">
        <v>487</v>
      </c>
      <c r="I10" s="13" t="s">
        <v>68</v>
      </c>
      <c r="J10" s="20">
        <v>4</v>
      </c>
      <c r="K10" s="20">
        <v>5</v>
      </c>
      <c r="L10" s="20">
        <v>9</v>
      </c>
      <c r="S10" s="8" t="s">
        <v>215</v>
      </c>
      <c r="T10" s="19">
        <v>50</v>
      </c>
      <c r="V10" s="8" t="s">
        <v>215</v>
      </c>
      <c r="W10" s="19">
        <v>50</v>
      </c>
      <c r="Y10" s="8" t="s">
        <v>215</v>
      </c>
      <c r="Z10" s="19">
        <v>2.62</v>
      </c>
    </row>
    <row r="11" spans="2:26">
      <c r="B11" s="8" t="s">
        <v>63</v>
      </c>
      <c r="C11">
        <f>IFERROR(GETPIVOTDATA("Full Name",$B$4,"Employment Status","Contract"),"0")</f>
        <v>17</v>
      </c>
      <c r="I11" s="13" t="s">
        <v>215</v>
      </c>
      <c r="J11" s="20">
        <v>26</v>
      </c>
      <c r="K11" s="20">
        <v>24</v>
      </c>
      <c r="L11" s="20">
        <v>50</v>
      </c>
      <c r="N11" s="13" t="s">
        <v>44</v>
      </c>
      <c r="O11" s="4">
        <f>IFERROR(GETPIVOTDATA("Full Name",$N$4,"Work Location","Branch Office"),"0")</f>
        <v>23</v>
      </c>
      <c r="P11" s="14">
        <f t="shared" ref="P11:P13" si="0">SUM(O11)/SUM($O$11:$O$13)</f>
        <v>0.46</v>
      </c>
      <c r="Q11" s="15">
        <f>1-P11</f>
        <v>0.54</v>
      </c>
    </row>
    <row r="12" spans="2:26">
      <c r="B12" s="8" t="s">
        <v>29</v>
      </c>
      <c r="C12">
        <f>IFERROR(GETPIVOTDATA("Full Name",$B$4,"Employment Status","Full-Time"),"0")</f>
        <v>20</v>
      </c>
      <c r="N12" s="13" t="s">
        <v>30</v>
      </c>
      <c r="O12" s="4">
        <f>IFERROR(GETPIVOTDATA("Full Name",$N$4,"Work Location","Head Office"),"0")</f>
        <v>8</v>
      </c>
      <c r="P12" s="14">
        <f t="shared" si="0"/>
        <v>0.16</v>
      </c>
      <c r="Q12" s="15">
        <f t="shared" ref="Q12:Q13" si="1">1-P12</f>
        <v>0.84</v>
      </c>
      <c r="S12" s="8" t="s">
        <v>75</v>
      </c>
      <c r="T12">
        <f>IFERROR(GETPIVOTDATA("Full Name",$S$4,"Skills","Communication"),"0")</f>
        <v>12</v>
      </c>
      <c r="V12" s="8" t="s">
        <v>39</v>
      </c>
      <c r="W12">
        <f>IFERROR(GETPIVOTDATA("Full Name",$V$4,"Region","Central"),"0")</f>
        <v>14</v>
      </c>
      <c r="Y12" s="8" t="s">
        <v>26</v>
      </c>
      <c r="Z12" s="16">
        <f>IFERROR(GETPIVOTDATA("Performance Rating",$Y$4,"Department","Finance"),"0")</f>
        <v>2.5833333333333335</v>
      </c>
    </row>
    <row r="13" spans="2:26">
      <c r="B13" s="8" t="s">
        <v>111</v>
      </c>
      <c r="C13">
        <f>IFERROR(GETPIVOTDATA("Full Name",$B$4,"Employment Status","Part-Time"),"0")</f>
        <v>13</v>
      </c>
      <c r="E13" s="8" t="s">
        <v>121</v>
      </c>
      <c r="F13" s="11">
        <f>IFERROR(GETPIVOTDATA("Salary",$E$4,"Job Title","Analyst"),"0")</f>
        <v>167041</v>
      </c>
      <c r="G13" s="11">
        <f>IFERROR(GETPIVOTDATA("Sum of Leave Taken",$E$4,"Job Title","Analyst"),"0")</f>
        <v>28</v>
      </c>
      <c r="I13" s="13" t="s">
        <v>23</v>
      </c>
      <c r="J13" s="4">
        <f>IFERROR(GETPIVOTDATA("Full Name",$I$4,"Age range","18-25"),"0")</f>
        <v>9</v>
      </c>
      <c r="N13" s="13" t="s">
        <v>54</v>
      </c>
      <c r="O13" s="4">
        <f>IFERROR(GETPIVOTDATA("Full Name",$N$4,"Work Location","Remote"),"0")</f>
        <v>19</v>
      </c>
      <c r="P13" s="14">
        <f t="shared" si="0"/>
        <v>0.38</v>
      </c>
      <c r="Q13" s="15">
        <f t="shared" si="1"/>
        <v>0.62</v>
      </c>
      <c r="S13" s="8" t="s">
        <v>34</v>
      </c>
      <c r="T13">
        <f>IFERROR(GETPIVOTDATA("Full Name",$S$4,"Skills","Design"),"0")</f>
        <v>11</v>
      </c>
      <c r="V13" s="8" t="s">
        <v>24</v>
      </c>
      <c r="W13">
        <f>IFERROR(GETPIVOTDATA("Full Name",$V$4,"Region","East"),"0")</f>
        <v>10</v>
      </c>
      <c r="Y13" s="8" t="s">
        <v>41</v>
      </c>
      <c r="Z13" s="16">
        <f>IFERROR(GETPIVOTDATA("Performance Rating",$Y$4,"Department","HR"),"0")</f>
        <v>3.3</v>
      </c>
    </row>
    <row r="14" spans="2:26">
      <c r="B14" s="8" t="s">
        <v>218</v>
      </c>
      <c r="C14">
        <f>SUM(C11:C13)</f>
        <v>50</v>
      </c>
      <c r="E14" s="8" t="s">
        <v>40</v>
      </c>
      <c r="F14" s="11">
        <f>IFERROR(GETPIVOTDATA("Salary",$E$4,"Job Title","Designer"),"0")</f>
        <v>613842</v>
      </c>
      <c r="G14" s="11">
        <f>IFERROR(GETPIVOTDATA("Sum of Leave Taken",$E$4,"Job Title","Designer"),"0")</f>
        <v>110</v>
      </c>
      <c r="I14" s="13" t="s">
        <v>38</v>
      </c>
      <c r="J14" s="4">
        <f>IFERROR(GETPIVOTDATA("Full Name",$I$4,"Age range","26-35"),"0")</f>
        <v>13</v>
      </c>
      <c r="N14" s="13" t="s">
        <v>218</v>
      </c>
      <c r="O14" s="4">
        <f>SUM(O11:O13)</f>
        <v>50</v>
      </c>
      <c r="S14" s="8" t="s">
        <v>96</v>
      </c>
      <c r="T14">
        <f>IFERROR(GETPIVOTDATA("Full Name",$S$4,"Skills","Excel"),"0")</f>
        <v>7</v>
      </c>
      <c r="V14" s="8" t="s">
        <v>102</v>
      </c>
      <c r="W14">
        <f>IFERROR(GETPIVOTDATA("Full Name",$V$4,"Region","North"),"0")</f>
        <v>7</v>
      </c>
      <c r="Y14" s="8" t="s">
        <v>81</v>
      </c>
      <c r="Z14" s="16">
        <f>IFERROR(GETPIVOTDATA("Performance Rating",$Y$4,"Department","IT"),"0")</f>
        <v>2.25</v>
      </c>
    </row>
    <row r="15" spans="2:26">
      <c r="E15" s="8" t="s">
        <v>72</v>
      </c>
      <c r="F15" s="11">
        <f>IFERROR(GETPIVOTDATA("Salary",$E$4,"Job Title","Developer"),"0")</f>
        <v>633594</v>
      </c>
      <c r="G15" s="11">
        <f>IFERROR(GETPIVOTDATA("Sum of Leave Taken",$E$4,"Job Title","Developer"),"0")</f>
        <v>104</v>
      </c>
      <c r="I15" s="13" t="s">
        <v>59</v>
      </c>
      <c r="J15" s="4">
        <f>IFERROR(GETPIVOTDATA("Full Name",$I$4,"Age range","36-45"),"0")</f>
        <v>12</v>
      </c>
      <c r="S15" s="8" t="s">
        <v>56</v>
      </c>
      <c r="T15">
        <f>IFERROR(GETPIVOTDATA("Full Name",$S$4,"Skills","Management"),"0")</f>
        <v>11</v>
      </c>
      <c r="V15" s="8" t="s">
        <v>80</v>
      </c>
      <c r="W15">
        <f>IFERROR(GETPIVOTDATA("Full Name",$V$4,"Region","South"),"0")</f>
        <v>10</v>
      </c>
      <c r="Y15" s="8" t="s">
        <v>51</v>
      </c>
      <c r="Z15" s="16">
        <f>IFERROR(GETPIVOTDATA("Performance Rating",$Y$4,"Department","Marketing"),"0")</f>
        <v>2.3636363636363638</v>
      </c>
    </row>
    <row r="16" spans="2:26">
      <c r="E16" s="8" t="s">
        <v>50</v>
      </c>
      <c r="F16" s="11">
        <f>IFERROR(GETPIVOTDATA("Salary",$E$4,"Job Title","HR Specialist"),"0")</f>
        <v>959266</v>
      </c>
      <c r="G16" s="11">
        <f>IFERROR(GETPIVOTDATA("Sum of Leave Taken",$E$4,"Job Title","HR Specialist"),"0")</f>
        <v>123</v>
      </c>
      <c r="I16" s="13" t="s">
        <v>98</v>
      </c>
      <c r="J16" s="4">
        <f>IFERROR(GETPIVOTDATA("Full Name",$I$4,"Age range","46-55"),"0")</f>
        <v>7</v>
      </c>
      <c r="S16" s="8" t="s">
        <v>66</v>
      </c>
      <c r="T16">
        <f>IFERROR(GETPIVOTDATA("Full Name",$S$4,"Skills","Python"),"0")</f>
        <v>9</v>
      </c>
      <c r="V16" s="8" t="s">
        <v>49</v>
      </c>
      <c r="W16">
        <f>IFERROR(GETPIVOTDATA("Full Name",$V$4,"Region","West"),"0")</f>
        <v>9</v>
      </c>
      <c r="Y16" s="8" t="s">
        <v>60</v>
      </c>
      <c r="Z16" s="16">
        <f>IFERROR(GETPIVOTDATA("Performance Rating",$Y$4,"Department","Operations"),"0")</f>
        <v>2.5555555555555554</v>
      </c>
    </row>
    <row r="17" spans="5:26">
      <c r="E17" s="8" t="s">
        <v>25</v>
      </c>
      <c r="F17" s="11">
        <f>IFERROR(GETPIVOTDATA("Salary",$E$4,"Job Title","Manager"),"0")</f>
        <v>731170</v>
      </c>
      <c r="G17" s="11">
        <f>IFERROR(GETPIVOTDATA("Sum of Leave Taken",$E$4,"Job Title","Manager"),"0")</f>
        <v>122</v>
      </c>
      <c r="I17" s="13" t="s">
        <v>68</v>
      </c>
      <c r="J17" s="4">
        <f>IFERROR(GETPIVOTDATA("Full Name",$I$4,"Age range","56 &lt;"),"0")</f>
        <v>9</v>
      </c>
      <c r="V17" s="8" t="s">
        <v>218</v>
      </c>
      <c r="W17">
        <f>SUM(W12:W16)</f>
        <v>50</v>
      </c>
      <c r="Y17" s="8" t="s">
        <v>218</v>
      </c>
      <c r="Z17" s="16">
        <f>AVERAGE(Z12:Z16)</f>
        <v>2.6105050505050502</v>
      </c>
    </row>
    <row r="18" spans="5:26">
      <c r="E18" s="8" t="s">
        <v>218</v>
      </c>
      <c r="F18">
        <f>SUM(F13:F17)</f>
        <v>3104913</v>
      </c>
      <c r="G18" s="10">
        <f>SUM(G13:G17)</f>
        <v>487</v>
      </c>
      <c r="I18" s="13" t="s">
        <v>218</v>
      </c>
      <c r="J18" s="4">
        <f>SUM(J13:J17)</f>
        <v>50</v>
      </c>
    </row>
    <row r="21" spans="5:26">
      <c r="I21" s="13" t="s">
        <v>37</v>
      </c>
      <c r="J21" s="4">
        <f>IFERROR(GETPIVOTDATA("Full Name",$I$4,"Gender","Male"),"0")</f>
        <v>24</v>
      </c>
      <c r="K21" s="14">
        <f>SUM(J21)/SUM($J$21:$J$22)</f>
        <v>0.48</v>
      </c>
      <c r="L21" s="15">
        <f>1-K21</f>
        <v>0.52</v>
      </c>
    </row>
    <row r="22" spans="5:26">
      <c r="I22" s="13" t="s">
        <v>22</v>
      </c>
      <c r="J22" s="4">
        <f>IFERROR(GETPIVOTDATA("Full Name",$I$4,"Gender","Female"),"0")</f>
        <v>26</v>
      </c>
      <c r="K22" s="14">
        <f t="shared" ref="K22" si="2">SUM(J22)/SUM($J$21:$J$22)</f>
        <v>0.52</v>
      </c>
      <c r="L22" s="15">
        <f>1-K22</f>
        <v>0.48</v>
      </c>
    </row>
    <row r="23" spans="5:26">
      <c r="I23" s="4" t="s">
        <v>225</v>
      </c>
      <c r="J23" s="4">
        <f>SUM(J21:J22)</f>
        <v>50</v>
      </c>
    </row>
  </sheetData>
  <mergeCells count="7">
    <mergeCell ref="Y2:Z2"/>
    <mergeCell ref="N2:O2"/>
    <mergeCell ref="I2:L2"/>
    <mergeCell ref="E2:F2"/>
    <mergeCell ref="B2:C2"/>
    <mergeCell ref="S2:T2"/>
    <mergeCell ref="V2:W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dashbord</vt:lpstr>
      <vt:lpstr>data</vt:lpstr>
      <vt:lpstr>pivot tables (2)</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kamalkishor roj</cp:lastModifiedBy>
  <dcterms:created xsi:type="dcterms:W3CDTF">2024-12-11T17:14:33Z</dcterms:created>
  <dcterms:modified xsi:type="dcterms:W3CDTF">2025-08-10T16:50:54Z</dcterms:modified>
</cp:coreProperties>
</file>