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TimeAtIe\Modules\Term2\RecommendationEngines\Assignments\IndividualAssignmentDueOnFeb28th\IE-Lab2\Problem\"/>
    </mc:Choice>
  </mc:AlternateContent>
  <bookViews>
    <workbookView xWindow="0" yWindow="45" windowWidth="15960" windowHeight="18075" activeTab="3"/>
  </bookViews>
  <sheets>
    <sheet name="CB - Simply Unary" sheetId="1" r:id="rId1"/>
    <sheet name="CB - Unit Weight" sheetId="2" r:id="rId2"/>
    <sheet name="CB - IDF" sheetId="3" r:id="rId3"/>
    <sheet name="Hybrid - Switching" sheetId="4" r:id="rId4"/>
  </sheets>
  <calcPr calcId="152511"/>
</workbook>
</file>

<file path=xl/calcChain.xml><?xml version="1.0" encoding="utf-8"?>
<calcChain xmlns="http://schemas.openxmlformats.org/spreadsheetml/2006/main">
  <c r="Y3" i="2" l="1"/>
  <c r="Y4" i="1"/>
  <c r="Y3" i="1"/>
  <c r="AB27" i="4" l="1"/>
  <c r="AC27" i="4"/>
  <c r="AD27" i="4"/>
  <c r="AB26" i="4"/>
  <c r="AC26" i="4"/>
  <c r="AD26" i="4"/>
  <c r="AB25" i="4"/>
  <c r="AC25" i="4"/>
  <c r="AD25" i="4"/>
  <c r="AA27" i="4"/>
  <c r="AA26" i="4"/>
  <c r="AA25" i="4"/>
  <c r="B24" i="4"/>
  <c r="C24" i="4"/>
  <c r="D24" i="4"/>
  <c r="E24" i="4"/>
  <c r="E33" i="4" s="1"/>
  <c r="F24" i="4"/>
  <c r="G24" i="4"/>
  <c r="H24" i="4"/>
  <c r="I24" i="4"/>
  <c r="I33" i="4" s="1"/>
  <c r="J24" i="4"/>
  <c r="K24" i="4"/>
  <c r="B33" i="4"/>
  <c r="C33" i="4"/>
  <c r="D33" i="4"/>
  <c r="F33" i="4"/>
  <c r="G33" i="4"/>
  <c r="H33" i="4"/>
  <c r="J33" i="4"/>
  <c r="K33" i="4"/>
  <c r="J26" i="4"/>
  <c r="I26" i="4"/>
  <c r="F26" i="4"/>
  <c r="E26" i="4"/>
  <c r="B26" i="4"/>
  <c r="B32" i="4" s="1"/>
  <c r="K25" i="4"/>
  <c r="K26" i="4" s="1"/>
  <c r="J25" i="4"/>
  <c r="I25" i="4"/>
  <c r="H25" i="4"/>
  <c r="H26" i="4" s="1"/>
  <c r="H32" i="4" s="1"/>
  <c r="G25" i="4"/>
  <c r="G26" i="4" s="1"/>
  <c r="F25" i="4"/>
  <c r="E25" i="4"/>
  <c r="D25" i="4"/>
  <c r="D26" i="4" s="1"/>
  <c r="C25" i="4"/>
  <c r="C26" i="4" s="1"/>
  <c r="B25" i="4"/>
  <c r="O22" i="4"/>
  <c r="N22" i="4"/>
  <c r="M22" i="4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K31" i="4" s="1"/>
  <c r="C32" i="4" l="1"/>
  <c r="K32" i="4"/>
  <c r="G32" i="4"/>
  <c r="E32" i="4"/>
  <c r="I32" i="4"/>
  <c r="D32" i="4"/>
  <c r="F31" i="4"/>
  <c r="F32" i="4"/>
  <c r="J30" i="4"/>
  <c r="J32" i="4"/>
  <c r="D29" i="4"/>
  <c r="B30" i="4"/>
  <c r="H31" i="4"/>
  <c r="E29" i="4"/>
  <c r="I29" i="4"/>
  <c r="C30" i="4"/>
  <c r="G30" i="4"/>
  <c r="K30" i="4"/>
  <c r="E31" i="4"/>
  <c r="I31" i="4"/>
  <c r="F30" i="4"/>
  <c r="D31" i="4"/>
  <c r="B29" i="4"/>
  <c r="F29" i="4"/>
  <c r="J29" i="4"/>
  <c r="D30" i="4"/>
  <c r="H30" i="4"/>
  <c r="B31" i="4"/>
  <c r="J31" i="4"/>
  <c r="H29" i="4"/>
  <c r="C29" i="4"/>
  <c r="G29" i="4"/>
  <c r="K29" i="4"/>
  <c r="E30" i="4"/>
  <c r="I30" i="4"/>
  <c r="C31" i="4"/>
  <c r="G31" i="4"/>
  <c r="AD13" i="4" l="1"/>
  <c r="AD14" i="4"/>
  <c r="AD12" i="4"/>
  <c r="AD4" i="4"/>
  <c r="AD15" i="4"/>
  <c r="AD18" i="4"/>
  <c r="AD21" i="4"/>
  <c r="AD16" i="4"/>
  <c r="AD3" i="4"/>
  <c r="AD19" i="4"/>
  <c r="AD6" i="4"/>
  <c r="AD22" i="4"/>
  <c r="AC21" i="4"/>
  <c r="AC17" i="4"/>
  <c r="AC13" i="4"/>
  <c r="AC9" i="4"/>
  <c r="AC5" i="4"/>
  <c r="AC8" i="4"/>
  <c r="AC22" i="4"/>
  <c r="AC18" i="4"/>
  <c r="AC14" i="4"/>
  <c r="AC10" i="4"/>
  <c r="AC6" i="4"/>
  <c r="AC20" i="4"/>
  <c r="AC12" i="4"/>
  <c r="AC19" i="4"/>
  <c r="AC15" i="4"/>
  <c r="AC11" i="4"/>
  <c r="AC7" i="4"/>
  <c r="AC3" i="4"/>
  <c r="AC16" i="4"/>
  <c r="AC4" i="4"/>
  <c r="AB20" i="4"/>
  <c r="AB16" i="4"/>
  <c r="AB12" i="4"/>
  <c r="AB8" i="4"/>
  <c r="AB4" i="4"/>
  <c r="AB19" i="4"/>
  <c r="AB11" i="4"/>
  <c r="AB3" i="4"/>
  <c r="AB21" i="4"/>
  <c r="AB17" i="4"/>
  <c r="AB13" i="4"/>
  <c r="AB9" i="4"/>
  <c r="AB5" i="4"/>
  <c r="AB6" i="4"/>
  <c r="AB15" i="4"/>
  <c r="AB22" i="4"/>
  <c r="AB18" i="4"/>
  <c r="AB14" i="4"/>
  <c r="AB10" i="4"/>
  <c r="AB7" i="4"/>
  <c r="AD9" i="4"/>
  <c r="AD20" i="4"/>
  <c r="AD7" i="4"/>
  <c r="AD5" i="4"/>
  <c r="AD10" i="4"/>
  <c r="AA19" i="4"/>
  <c r="AA15" i="4"/>
  <c r="AA11" i="4"/>
  <c r="AA7" i="4"/>
  <c r="AA3" i="4"/>
  <c r="AA20" i="4"/>
  <c r="AA16" i="4"/>
  <c r="AA12" i="4"/>
  <c r="AA8" i="4"/>
  <c r="AA4" i="4"/>
  <c r="AA22" i="4"/>
  <c r="AA10" i="4"/>
  <c r="AA6" i="4"/>
  <c r="AA21" i="4"/>
  <c r="AA17" i="4"/>
  <c r="AA13" i="4"/>
  <c r="AA9" i="4"/>
  <c r="AA5" i="4"/>
  <c r="AA18" i="4"/>
  <c r="AA14" i="4"/>
  <c r="AD8" i="4"/>
  <c r="AD17" i="4"/>
  <c r="AD11" i="4"/>
  <c r="AB26" i="3" l="1"/>
  <c r="AA26" i="3"/>
  <c r="Z26" i="3"/>
  <c r="Y26" i="3"/>
  <c r="AB25" i="3"/>
  <c r="AA25" i="3"/>
  <c r="Z25" i="3"/>
  <c r="Y25" i="3"/>
  <c r="AB24" i="3"/>
  <c r="AA24" i="3"/>
  <c r="Z24" i="3"/>
  <c r="Y24" i="3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Y24" i="2"/>
  <c r="Y24" i="1"/>
  <c r="AB22" i="3"/>
  <c r="AA22" i="3"/>
  <c r="Z22" i="3"/>
  <c r="Y22" i="3"/>
  <c r="AB21" i="3"/>
  <c r="AA21" i="3"/>
  <c r="Z21" i="3"/>
  <c r="Y21" i="3"/>
  <c r="AB20" i="3"/>
  <c r="AA20" i="3"/>
  <c r="Z20" i="3"/>
  <c r="Y20" i="3"/>
  <c r="AB19" i="3"/>
  <c r="AA19" i="3"/>
  <c r="Z19" i="3"/>
  <c r="Y19" i="3"/>
  <c r="AB18" i="3"/>
  <c r="AA18" i="3"/>
  <c r="Z18" i="3"/>
  <c r="Y18" i="3"/>
  <c r="AB17" i="3"/>
  <c r="AA17" i="3"/>
  <c r="Z17" i="3"/>
  <c r="Y17" i="3"/>
  <c r="AB16" i="3"/>
  <c r="AA16" i="3"/>
  <c r="Z16" i="3"/>
  <c r="Y16" i="3"/>
  <c r="AB15" i="3"/>
  <c r="AA15" i="3"/>
  <c r="Z15" i="3"/>
  <c r="Y15" i="3"/>
  <c r="AB14" i="3"/>
  <c r="AA14" i="3"/>
  <c r="Z14" i="3"/>
  <c r="Y14" i="3"/>
  <c r="AB13" i="3"/>
  <c r="AA13" i="3"/>
  <c r="Z13" i="3"/>
  <c r="Y13" i="3"/>
  <c r="AB12" i="3"/>
  <c r="AA12" i="3"/>
  <c r="Z12" i="3"/>
  <c r="Y12" i="3"/>
  <c r="AB11" i="3"/>
  <c r="AA11" i="3"/>
  <c r="Z11" i="3"/>
  <c r="Y11" i="3"/>
  <c r="AB10" i="3"/>
  <c r="AA10" i="3"/>
  <c r="Z10" i="3"/>
  <c r="Y10" i="3"/>
  <c r="AB9" i="3"/>
  <c r="AA9" i="3"/>
  <c r="Z9" i="3"/>
  <c r="Y9" i="3"/>
  <c r="AB8" i="3"/>
  <c r="AA8" i="3"/>
  <c r="Z8" i="3"/>
  <c r="Y8" i="3"/>
  <c r="AB7" i="3"/>
  <c r="AA7" i="3"/>
  <c r="Z7" i="3"/>
  <c r="Y7" i="3"/>
  <c r="AB6" i="3"/>
  <c r="AA6" i="3"/>
  <c r="Z6" i="3"/>
  <c r="Y6" i="3"/>
  <c r="AB5" i="3"/>
  <c r="AA5" i="3"/>
  <c r="Z5" i="3"/>
  <c r="Y5" i="3"/>
  <c r="AB4" i="3"/>
  <c r="AA4" i="3"/>
  <c r="Z4" i="3"/>
  <c r="Y4" i="3"/>
  <c r="AB3" i="3"/>
  <c r="AA3" i="3"/>
  <c r="Z3" i="3"/>
  <c r="Y3" i="3"/>
  <c r="K31" i="3"/>
  <c r="J31" i="3"/>
  <c r="I31" i="3"/>
  <c r="H31" i="3"/>
  <c r="G31" i="3"/>
  <c r="F31" i="3"/>
  <c r="E31" i="3"/>
  <c r="D31" i="3"/>
  <c r="C31" i="3"/>
  <c r="B31" i="3"/>
  <c r="K30" i="3"/>
  <c r="J30" i="3"/>
  <c r="I30" i="3"/>
  <c r="H30" i="3"/>
  <c r="G30" i="3"/>
  <c r="F30" i="3"/>
  <c r="E30" i="3"/>
  <c r="D30" i="3"/>
  <c r="C30" i="3"/>
  <c r="B30" i="3"/>
  <c r="K29" i="3"/>
  <c r="J29" i="3"/>
  <c r="I29" i="3"/>
  <c r="H29" i="3"/>
  <c r="G29" i="3"/>
  <c r="F29" i="3"/>
  <c r="E29" i="3"/>
  <c r="D29" i="3"/>
  <c r="C29" i="3"/>
  <c r="B29" i="3"/>
  <c r="K28" i="3"/>
  <c r="J28" i="3"/>
  <c r="I28" i="3"/>
  <c r="H28" i="3"/>
  <c r="G28" i="3"/>
  <c r="F28" i="3"/>
  <c r="E28" i="3"/>
  <c r="D28" i="3"/>
  <c r="C28" i="3"/>
  <c r="B28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K24" i="3"/>
  <c r="J24" i="3"/>
  <c r="I24" i="3"/>
  <c r="H24" i="3"/>
  <c r="G24" i="3"/>
  <c r="F24" i="3"/>
  <c r="E24" i="3"/>
  <c r="D24" i="3"/>
  <c r="C24" i="3"/>
  <c r="B24" i="3"/>
  <c r="B28" i="2" l="1"/>
  <c r="Y4" i="2" s="1"/>
  <c r="C25" i="3"/>
  <c r="D25" i="3"/>
  <c r="E25" i="3"/>
  <c r="F25" i="3"/>
  <c r="G25" i="3"/>
  <c r="H25" i="3"/>
  <c r="I25" i="3"/>
  <c r="J25" i="3"/>
  <c r="K25" i="3"/>
  <c r="B25" i="3"/>
  <c r="K54" i="3"/>
  <c r="J54" i="3"/>
  <c r="I54" i="3"/>
  <c r="H54" i="3"/>
  <c r="G54" i="3"/>
  <c r="F54" i="3"/>
  <c r="E54" i="3"/>
  <c r="D54" i="3"/>
  <c r="C54" i="3"/>
  <c r="B54" i="3"/>
  <c r="K53" i="3"/>
  <c r="J53" i="3"/>
  <c r="I53" i="3"/>
  <c r="H53" i="3"/>
  <c r="G53" i="3"/>
  <c r="F53" i="3"/>
  <c r="E53" i="3"/>
  <c r="D53" i="3"/>
  <c r="C53" i="3"/>
  <c r="B53" i="3"/>
  <c r="K52" i="3"/>
  <c r="J52" i="3"/>
  <c r="I52" i="3"/>
  <c r="H52" i="3"/>
  <c r="G52" i="3"/>
  <c r="F52" i="3"/>
  <c r="E52" i="3"/>
  <c r="D52" i="3"/>
  <c r="C52" i="3"/>
  <c r="B52" i="3"/>
  <c r="K51" i="3"/>
  <c r="J51" i="3"/>
  <c r="I51" i="3"/>
  <c r="H51" i="3"/>
  <c r="G51" i="3"/>
  <c r="F51" i="3"/>
  <c r="E51" i="3"/>
  <c r="D51" i="3"/>
  <c r="C51" i="3"/>
  <c r="B51" i="3"/>
  <c r="K50" i="3"/>
  <c r="J50" i="3"/>
  <c r="I50" i="3"/>
  <c r="H50" i="3"/>
  <c r="G50" i="3"/>
  <c r="F50" i="3"/>
  <c r="E50" i="3"/>
  <c r="D50" i="3"/>
  <c r="C50" i="3"/>
  <c r="B50" i="3"/>
  <c r="K49" i="3"/>
  <c r="J49" i="3"/>
  <c r="I49" i="3"/>
  <c r="H49" i="3"/>
  <c r="G49" i="3"/>
  <c r="F49" i="3"/>
  <c r="E49" i="3"/>
  <c r="D49" i="3"/>
  <c r="C49" i="3"/>
  <c r="B49" i="3"/>
  <c r="K48" i="3"/>
  <c r="J48" i="3"/>
  <c r="I48" i="3"/>
  <c r="H48" i="3"/>
  <c r="G48" i="3"/>
  <c r="F48" i="3"/>
  <c r="E48" i="3"/>
  <c r="D48" i="3"/>
  <c r="C48" i="3"/>
  <c r="B48" i="3"/>
  <c r="K47" i="3"/>
  <c r="J47" i="3"/>
  <c r="I47" i="3"/>
  <c r="H47" i="3"/>
  <c r="G47" i="3"/>
  <c r="F47" i="3"/>
  <c r="E47" i="3"/>
  <c r="D47" i="3"/>
  <c r="C47" i="3"/>
  <c r="B47" i="3"/>
  <c r="K46" i="3"/>
  <c r="J46" i="3"/>
  <c r="I46" i="3"/>
  <c r="H46" i="3"/>
  <c r="G46" i="3"/>
  <c r="F46" i="3"/>
  <c r="E46" i="3"/>
  <c r="D46" i="3"/>
  <c r="C46" i="3"/>
  <c r="B46" i="3"/>
  <c r="K45" i="3"/>
  <c r="J45" i="3"/>
  <c r="I45" i="3"/>
  <c r="H45" i="3"/>
  <c r="G45" i="3"/>
  <c r="F45" i="3"/>
  <c r="E45" i="3"/>
  <c r="D45" i="3"/>
  <c r="C45" i="3"/>
  <c r="B45" i="3"/>
  <c r="K44" i="3"/>
  <c r="J44" i="3"/>
  <c r="I44" i="3"/>
  <c r="H44" i="3"/>
  <c r="G44" i="3"/>
  <c r="F44" i="3"/>
  <c r="E44" i="3"/>
  <c r="D44" i="3"/>
  <c r="C44" i="3"/>
  <c r="B44" i="3"/>
  <c r="K43" i="3"/>
  <c r="J43" i="3"/>
  <c r="I43" i="3"/>
  <c r="H43" i="3"/>
  <c r="G43" i="3"/>
  <c r="F43" i="3"/>
  <c r="E43" i="3"/>
  <c r="D43" i="3"/>
  <c r="C43" i="3"/>
  <c r="B43" i="3"/>
  <c r="K42" i="3"/>
  <c r="J42" i="3"/>
  <c r="I42" i="3"/>
  <c r="H42" i="3"/>
  <c r="G42" i="3"/>
  <c r="F42" i="3"/>
  <c r="E42" i="3"/>
  <c r="D42" i="3"/>
  <c r="C42" i="3"/>
  <c r="B42" i="3"/>
  <c r="K41" i="3"/>
  <c r="J41" i="3"/>
  <c r="I41" i="3"/>
  <c r="H41" i="3"/>
  <c r="G41" i="3"/>
  <c r="F41" i="3"/>
  <c r="E41" i="3"/>
  <c r="D41" i="3"/>
  <c r="C41" i="3"/>
  <c r="B41" i="3"/>
  <c r="K40" i="3"/>
  <c r="J40" i="3"/>
  <c r="I40" i="3"/>
  <c r="H40" i="3"/>
  <c r="G40" i="3"/>
  <c r="F40" i="3"/>
  <c r="E40" i="3"/>
  <c r="D40" i="3"/>
  <c r="C40" i="3"/>
  <c r="B40" i="3"/>
  <c r="K39" i="3"/>
  <c r="J39" i="3"/>
  <c r="I39" i="3"/>
  <c r="H39" i="3"/>
  <c r="G39" i="3"/>
  <c r="F39" i="3"/>
  <c r="E39" i="3"/>
  <c r="D39" i="3"/>
  <c r="C39" i="3"/>
  <c r="B39" i="3"/>
  <c r="K38" i="3"/>
  <c r="J38" i="3"/>
  <c r="I38" i="3"/>
  <c r="H38" i="3"/>
  <c r="G38" i="3"/>
  <c r="F38" i="3"/>
  <c r="E38" i="3"/>
  <c r="D38" i="3"/>
  <c r="C38" i="3"/>
  <c r="B38" i="3"/>
  <c r="K37" i="3"/>
  <c r="J37" i="3"/>
  <c r="I37" i="3"/>
  <c r="H37" i="3"/>
  <c r="G37" i="3"/>
  <c r="F37" i="3"/>
  <c r="E37" i="3"/>
  <c r="D37" i="3"/>
  <c r="C37" i="3"/>
  <c r="B37" i="3"/>
  <c r="K36" i="3"/>
  <c r="J36" i="3"/>
  <c r="I36" i="3"/>
  <c r="H36" i="3"/>
  <c r="G36" i="3"/>
  <c r="F36" i="3"/>
  <c r="E36" i="3"/>
  <c r="D36" i="3"/>
  <c r="C36" i="3"/>
  <c r="B36" i="3"/>
  <c r="K35" i="3"/>
  <c r="J35" i="3"/>
  <c r="I35" i="3"/>
  <c r="H35" i="3"/>
  <c r="G35" i="3"/>
  <c r="F35" i="3"/>
  <c r="E35" i="3"/>
  <c r="D35" i="3"/>
  <c r="C35" i="3"/>
  <c r="B35" i="3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3" i="2"/>
  <c r="AB26" i="2" s="1"/>
  <c r="AA26" i="2"/>
  <c r="AA25" i="2"/>
  <c r="Z26" i="2"/>
  <c r="Z25" i="2"/>
  <c r="Z24" i="2"/>
  <c r="AA24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3" i="2"/>
  <c r="Y6" i="2"/>
  <c r="Y7" i="2"/>
  <c r="Y10" i="2"/>
  <c r="Y11" i="2"/>
  <c r="Y14" i="2"/>
  <c r="Y15" i="2"/>
  <c r="Y18" i="2"/>
  <c r="Y19" i="2"/>
  <c r="Y20" i="2"/>
  <c r="Y22" i="2"/>
  <c r="Z3" i="1"/>
  <c r="AA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1" i="2" l="1"/>
  <c r="Y17" i="2"/>
  <c r="Y13" i="2"/>
  <c r="Y9" i="2"/>
  <c r="Y5" i="2"/>
  <c r="Y25" i="2" s="1"/>
  <c r="Y16" i="2"/>
  <c r="Y12" i="2"/>
  <c r="Y8" i="2"/>
  <c r="Y26" i="2" s="1"/>
  <c r="AB24" i="2"/>
  <c r="AB25" i="2"/>
  <c r="C31" i="2" l="1"/>
  <c r="D31" i="2"/>
  <c r="E31" i="2"/>
  <c r="F31" i="2"/>
  <c r="G31" i="2"/>
  <c r="H31" i="2"/>
  <c r="I31" i="2"/>
  <c r="J31" i="2"/>
  <c r="K31" i="2"/>
  <c r="B31" i="2"/>
  <c r="C30" i="2"/>
  <c r="D30" i="2"/>
  <c r="E30" i="2"/>
  <c r="F30" i="2"/>
  <c r="G30" i="2"/>
  <c r="H30" i="2"/>
  <c r="I30" i="2"/>
  <c r="J30" i="2"/>
  <c r="K30" i="2"/>
  <c r="B30" i="2"/>
  <c r="C29" i="2"/>
  <c r="D29" i="2"/>
  <c r="E29" i="2"/>
  <c r="F29" i="2"/>
  <c r="G29" i="2"/>
  <c r="H29" i="2"/>
  <c r="I29" i="2"/>
  <c r="J29" i="2"/>
  <c r="K29" i="2"/>
  <c r="B29" i="2"/>
  <c r="C28" i="2"/>
  <c r="D28" i="2"/>
  <c r="E28" i="2"/>
  <c r="F28" i="2"/>
  <c r="G28" i="2"/>
  <c r="H28" i="2"/>
  <c r="I28" i="2"/>
  <c r="J28" i="2"/>
  <c r="K28" i="2"/>
  <c r="C54" i="2"/>
  <c r="D54" i="2"/>
  <c r="E54" i="2"/>
  <c r="F54" i="2"/>
  <c r="G54" i="2"/>
  <c r="H54" i="2"/>
  <c r="I54" i="2"/>
  <c r="J54" i="2"/>
  <c r="K54" i="2"/>
  <c r="C53" i="2"/>
  <c r="D53" i="2"/>
  <c r="E53" i="2"/>
  <c r="F53" i="2"/>
  <c r="G53" i="2"/>
  <c r="H53" i="2"/>
  <c r="I53" i="2"/>
  <c r="J53" i="2"/>
  <c r="K53" i="2"/>
  <c r="C52" i="2"/>
  <c r="D52" i="2"/>
  <c r="E52" i="2"/>
  <c r="F52" i="2"/>
  <c r="G52" i="2"/>
  <c r="H52" i="2"/>
  <c r="I52" i="2"/>
  <c r="J52" i="2"/>
  <c r="K52" i="2"/>
  <c r="C51" i="2"/>
  <c r="D51" i="2"/>
  <c r="E51" i="2"/>
  <c r="F51" i="2"/>
  <c r="G51" i="2"/>
  <c r="H51" i="2"/>
  <c r="I51" i="2"/>
  <c r="J51" i="2"/>
  <c r="K51" i="2"/>
  <c r="C50" i="2"/>
  <c r="D50" i="2"/>
  <c r="E50" i="2"/>
  <c r="F50" i="2"/>
  <c r="G50" i="2"/>
  <c r="H50" i="2"/>
  <c r="I50" i="2"/>
  <c r="J50" i="2"/>
  <c r="K50" i="2"/>
  <c r="C49" i="2"/>
  <c r="D49" i="2"/>
  <c r="E49" i="2"/>
  <c r="F49" i="2"/>
  <c r="G49" i="2"/>
  <c r="H49" i="2"/>
  <c r="I49" i="2"/>
  <c r="J49" i="2"/>
  <c r="K49" i="2"/>
  <c r="C48" i="2"/>
  <c r="D48" i="2"/>
  <c r="E48" i="2"/>
  <c r="F48" i="2"/>
  <c r="G48" i="2"/>
  <c r="H48" i="2"/>
  <c r="I48" i="2"/>
  <c r="J48" i="2"/>
  <c r="K48" i="2"/>
  <c r="C47" i="2"/>
  <c r="D47" i="2"/>
  <c r="E47" i="2"/>
  <c r="F47" i="2"/>
  <c r="G47" i="2"/>
  <c r="H47" i="2"/>
  <c r="I47" i="2"/>
  <c r="J47" i="2"/>
  <c r="K47" i="2"/>
  <c r="C46" i="2"/>
  <c r="D46" i="2"/>
  <c r="E46" i="2"/>
  <c r="F46" i="2"/>
  <c r="G46" i="2"/>
  <c r="H46" i="2"/>
  <c r="I46" i="2"/>
  <c r="J46" i="2"/>
  <c r="K46" i="2"/>
  <c r="C45" i="2"/>
  <c r="D45" i="2"/>
  <c r="E45" i="2"/>
  <c r="F45" i="2"/>
  <c r="G45" i="2"/>
  <c r="H45" i="2"/>
  <c r="I45" i="2"/>
  <c r="J45" i="2"/>
  <c r="K45" i="2"/>
  <c r="C44" i="2"/>
  <c r="D44" i="2"/>
  <c r="E44" i="2"/>
  <c r="F44" i="2"/>
  <c r="G44" i="2"/>
  <c r="H44" i="2"/>
  <c r="I44" i="2"/>
  <c r="J44" i="2"/>
  <c r="K44" i="2"/>
  <c r="C43" i="2"/>
  <c r="D43" i="2"/>
  <c r="E43" i="2"/>
  <c r="F43" i="2"/>
  <c r="G43" i="2"/>
  <c r="H43" i="2"/>
  <c r="I43" i="2"/>
  <c r="J43" i="2"/>
  <c r="K43" i="2"/>
  <c r="C42" i="2"/>
  <c r="D42" i="2"/>
  <c r="E42" i="2"/>
  <c r="F42" i="2"/>
  <c r="G42" i="2"/>
  <c r="H42" i="2"/>
  <c r="I42" i="2"/>
  <c r="J42" i="2"/>
  <c r="K42" i="2"/>
  <c r="C41" i="2"/>
  <c r="D41" i="2"/>
  <c r="E41" i="2"/>
  <c r="F41" i="2"/>
  <c r="G41" i="2"/>
  <c r="H41" i="2"/>
  <c r="I41" i="2"/>
  <c r="J41" i="2"/>
  <c r="K41" i="2"/>
  <c r="C40" i="2"/>
  <c r="D40" i="2"/>
  <c r="E40" i="2"/>
  <c r="F40" i="2"/>
  <c r="G40" i="2"/>
  <c r="H40" i="2"/>
  <c r="I40" i="2"/>
  <c r="J40" i="2"/>
  <c r="K40" i="2"/>
  <c r="C39" i="2"/>
  <c r="D39" i="2"/>
  <c r="E39" i="2"/>
  <c r="F39" i="2"/>
  <c r="G39" i="2"/>
  <c r="H39" i="2"/>
  <c r="I39" i="2"/>
  <c r="J39" i="2"/>
  <c r="K39" i="2"/>
  <c r="C38" i="2"/>
  <c r="D38" i="2"/>
  <c r="E38" i="2"/>
  <c r="F38" i="2"/>
  <c r="G38" i="2"/>
  <c r="H38" i="2"/>
  <c r="I38" i="2"/>
  <c r="J38" i="2"/>
  <c r="K38" i="2"/>
  <c r="C37" i="2"/>
  <c r="D37" i="2"/>
  <c r="E37" i="2"/>
  <c r="F37" i="2"/>
  <c r="G37" i="2"/>
  <c r="H37" i="2"/>
  <c r="I37" i="2"/>
  <c r="J37" i="2"/>
  <c r="K37" i="2"/>
  <c r="C36" i="2"/>
  <c r="D36" i="2"/>
  <c r="E36" i="2"/>
  <c r="F36" i="2"/>
  <c r="G36" i="2"/>
  <c r="H36" i="2"/>
  <c r="I36" i="2"/>
  <c r="J36" i="2"/>
  <c r="K36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C35" i="2"/>
  <c r="D35" i="2"/>
  <c r="E35" i="2"/>
  <c r="F35" i="2"/>
  <c r="G35" i="2"/>
  <c r="H35" i="2"/>
  <c r="I35" i="2"/>
  <c r="J35" i="2"/>
  <c r="K35" i="2"/>
  <c r="B35" i="2"/>
  <c r="L3" i="2"/>
  <c r="Z26" i="1"/>
  <c r="AA26" i="1"/>
  <c r="AB26" i="1"/>
  <c r="Z25" i="1"/>
  <c r="AA25" i="1"/>
  <c r="AB25" i="1"/>
  <c r="Z24" i="1"/>
  <c r="AA24" i="1"/>
  <c r="AB24" i="1"/>
  <c r="Y26" i="1"/>
  <c r="Y25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C31" i="1" l="1"/>
  <c r="D31" i="1"/>
  <c r="E31" i="1"/>
  <c r="F31" i="1"/>
  <c r="G31" i="1"/>
  <c r="H31" i="1"/>
  <c r="I31" i="1"/>
  <c r="J31" i="1"/>
  <c r="K31" i="1"/>
  <c r="B31" i="1"/>
  <c r="C30" i="1"/>
  <c r="D30" i="1"/>
  <c r="E30" i="1"/>
  <c r="F30" i="1"/>
  <c r="G30" i="1"/>
  <c r="H30" i="1"/>
  <c r="I30" i="1"/>
  <c r="J30" i="1"/>
  <c r="K30" i="1"/>
  <c r="B30" i="1"/>
  <c r="C29" i="1"/>
  <c r="D29" i="1"/>
  <c r="E29" i="1"/>
  <c r="F29" i="1"/>
  <c r="G29" i="1"/>
  <c r="H29" i="1"/>
  <c r="I29" i="1"/>
  <c r="J29" i="1"/>
  <c r="K29" i="1"/>
  <c r="B29" i="1"/>
  <c r="C28" i="1"/>
  <c r="D28" i="1"/>
  <c r="E28" i="1"/>
  <c r="F28" i="1"/>
  <c r="G28" i="1"/>
  <c r="H28" i="1"/>
  <c r="I28" i="1"/>
  <c r="J28" i="1"/>
  <c r="K28" i="1"/>
  <c r="B28" i="1"/>
</calcChain>
</file>

<file path=xl/sharedStrings.xml><?xml version="1.0" encoding="utf-8"?>
<sst xmlns="http://schemas.openxmlformats.org/spreadsheetml/2006/main" count="343" uniqueCount="63">
  <si>
    <t>KUHORA</t>
  </si>
  <si>
    <t>Topics (t)</t>
  </si>
  <si>
    <t>User Feedback (f): Want answer / Down vote</t>
  </si>
  <si>
    <t>User Answers (a): Up/Downs</t>
  </si>
  <si>
    <t>Predictions</t>
  </si>
  <si>
    <t>Sports</t>
  </si>
  <si>
    <t>Books</t>
  </si>
  <si>
    <t>Leadership</t>
  </si>
  <si>
    <t>Philosophy</t>
  </si>
  <si>
    <t>Society</t>
  </si>
  <si>
    <t>Fiction</t>
  </si>
  <si>
    <t>Security</t>
  </si>
  <si>
    <t>Love</t>
  </si>
  <si>
    <t>VideoGames</t>
  </si>
  <si>
    <t>Superheroes</t>
  </si>
  <si>
    <t>User 1</t>
  </si>
  <si>
    <t>User 2</t>
  </si>
  <si>
    <t>User 3</t>
  </si>
  <si>
    <t>User 4</t>
  </si>
  <si>
    <t>Pred1</t>
  </si>
  <si>
    <t>Pred2</t>
  </si>
  <si>
    <t>Pred3</t>
  </si>
  <si>
    <t>Pred4</t>
  </si>
  <si>
    <t>question1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</si>
  <si>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</si>
  <si>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</si>
  <si>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</si>
  <si>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</si>
  <si>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</si>
  <si>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</si>
  <si>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</si>
  <si>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</si>
  <si>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</si>
  <si>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question11</t>
  </si>
  <si>
    <t>question12</t>
  </si>
  <si>
    <t>question13</t>
  </si>
  <si>
    <t>question14</t>
  </si>
  <si>
    <t>question15</t>
  </si>
  <si>
    <t>question16</t>
  </si>
  <si>
    <t>question17</t>
  </si>
  <si>
    <t>question18</t>
  </si>
  <si>
    <t>question19</t>
  </si>
  <si>
    <t>question20</t>
  </si>
  <si>
    <t>TOTAL</t>
  </si>
  <si>
    <t>DF</t>
  </si>
  <si>
    <t>Likes</t>
  </si>
  <si>
    <t>Dislikes</t>
  </si>
  <si>
    <t>Neutral</t>
  </si>
  <si>
    <t>User Profile</t>
  </si>
  <si>
    <t>Videogames</t>
  </si>
  <si>
    <t>User1</t>
  </si>
  <si>
    <t>User2</t>
  </si>
  <si>
    <t>User3</t>
  </si>
  <si>
    <t>User4</t>
  </si>
  <si>
    <t># topics</t>
  </si>
  <si>
    <t>IDF</t>
  </si>
  <si>
    <t>Unit weights</t>
  </si>
  <si>
    <t xml:space="preserve">The top 5 questions for each user is highlighted in yellow </t>
  </si>
  <si>
    <t>The top 5 predictions for each user are highlighted in yellow</t>
  </si>
  <si>
    <t>1/# topics</t>
  </si>
  <si>
    <t>1/# users</t>
  </si>
  <si>
    <t>#users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</si>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</sst>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0">
    <font>
      <sz val="12"/>
      <color indexed="8"/>
      <name val="Verdana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color indexed="9"/>
      <name val="Calibri"/>
      <family val="2"/>
    </font>
    <font>
      <sz val="13"/>
      <color indexed="13"/>
      <name val="Helvetica Neue Medium"/>
    </font>
    <font>
      <sz val="10"/>
      <color indexed="9"/>
      <name val="Arial"/>
      <family val="2"/>
    </font>
    <font>
      <sz val="12"/>
      <color indexed="8"/>
      <name val="Verdana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/>
    <xf numFmtId="0" fontId="1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Border="1" applyAlignment="1"/>
    <xf numFmtId="0" fontId="6" fillId="0" borderId="1" xfId="0" applyFont="1" applyBorder="1" applyAlignment="1"/>
    <xf numFmtId="0" fontId="1" fillId="0" borderId="1" xfId="0" applyNumberFormat="1" applyFont="1" applyBorder="1" applyAlignment="1"/>
    <xf numFmtId="0" fontId="7" fillId="3" borderId="1" xfId="0" applyNumberFormat="1" applyFont="1" applyFill="1" applyBorder="1" applyAlignment="1"/>
    <xf numFmtId="0" fontId="3" fillId="3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164" fontId="1" fillId="0" borderId="1" xfId="0" applyNumberFormat="1" applyFont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0" fontId="4" fillId="0" borderId="1" xfId="0" applyNumberFormat="1" applyFont="1" applyBorder="1" applyAlignment="1"/>
    <xf numFmtId="0" fontId="4" fillId="0" borderId="1" xfId="0" applyFont="1" applyBorder="1" applyAlignment="1"/>
    <xf numFmtId="164" fontId="8" fillId="0" borderId="1" xfId="0" applyNumberFormat="1" applyFont="1" applyBorder="1" applyAlignment="1"/>
    <xf numFmtId="1" fontId="9" fillId="0" borderId="1" xfId="0" applyNumberFormat="1" applyFont="1" applyBorder="1" applyAlignment="1"/>
    <xf numFmtId="165" fontId="8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0" fontId="5" fillId="2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/>
    <xf numFmtId="0" fontId="3" fillId="2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/>
    <xf numFmtId="164" fontId="8" fillId="4" borderId="1" xfId="0" applyNumberFormat="1" applyFont="1" applyFill="1" applyBorder="1" applyAlignment="1"/>
    <xf numFmtId="164" fontId="8" fillId="5" borderId="1" xfId="0" applyNumberFormat="1" applyFont="1" applyFill="1" applyBorder="1" applyAlignment="1"/>
    <xf numFmtId="0" fontId="1" fillId="4" borderId="1" xfId="0" applyFont="1" applyFill="1" applyBorder="1" applyAlignment="1"/>
    <xf numFmtId="165" fontId="8" fillId="4" borderId="1" xfId="0" applyNumberFormat="1" applyFont="1" applyFill="1" applyBorder="1" applyAlignment="1"/>
    <xf numFmtId="165" fontId="8" fillId="5" borderId="1" xfId="0" applyNumberFormat="1" applyFont="1" applyFill="1" applyBorder="1" applyAlignment="1"/>
    <xf numFmtId="165" fontId="4" fillId="0" borderId="1" xfId="0" applyNumberFormat="1" applyFont="1" applyBorder="1" applyAlignment="1"/>
    <xf numFmtId="165" fontId="4" fillId="4" borderId="1" xfId="0" applyNumberFormat="1" applyFont="1" applyFill="1" applyBorder="1" applyAlignment="1"/>
    <xf numFmtId="164" fontId="4" fillId="0" borderId="1" xfId="0" applyNumberFormat="1" applyFont="1" applyBorder="1" applyAlignment="1"/>
    <xf numFmtId="165" fontId="4" fillId="5" borderId="1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FBFBF"/>
      <rgbColor rgb="FFAAAAAA"/>
      <rgbColor rgb="FF357CA2"/>
      <rgbColor rgb="FF80839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6"/>
  <sheetViews>
    <sheetView showGridLines="0" zoomScale="77" zoomScaleNormal="77" workbookViewId="0">
      <selection activeCell="Y5" sqref="Y5"/>
    </sheetView>
  </sheetViews>
  <sheetFormatPr defaultColWidth="13" defaultRowHeight="15" customHeight="1"/>
  <cols>
    <col min="1" max="1" width="8.5" style="1" customWidth="1"/>
    <col min="2" max="3" width="6.5" style="1" customWidth="1"/>
    <col min="4" max="4" width="7.3984375" style="1" customWidth="1"/>
    <col min="5" max="5" width="7.09765625" style="1" customWidth="1"/>
    <col min="6" max="6" width="5.09765625" style="1" customWidth="1"/>
    <col min="7" max="7" width="4.8984375" style="1" customWidth="1"/>
    <col min="8" max="8" width="5.59765625" style="1" customWidth="1"/>
    <col min="9" max="9" width="4.59765625" style="1" customWidth="1"/>
    <col min="10" max="11" width="8.3984375" style="1" customWidth="1"/>
    <col min="12" max="12" width="1.296875" style="1" customWidth="1"/>
    <col min="13" max="13" width="1.59765625" style="1" customWidth="1"/>
    <col min="14" max="14" width="1.5" style="1" customWidth="1"/>
    <col min="15" max="15" width="6.5" style="1" customWidth="1"/>
    <col min="16" max="28" width="7.09765625" style="1" customWidth="1"/>
    <col min="29" max="256" width="13" style="1" customWidth="1"/>
  </cols>
  <sheetData>
    <row r="1" spans="1:28" ht="17.100000000000001" customHeight="1">
      <c r="A1" s="2" t="s">
        <v>0</v>
      </c>
      <c r="B1" s="28" t="s">
        <v>1</v>
      </c>
      <c r="C1" s="27"/>
      <c r="D1" s="27"/>
      <c r="E1" s="27"/>
      <c r="F1" s="27"/>
      <c r="G1" s="27"/>
      <c r="H1" s="27"/>
      <c r="I1" s="27"/>
      <c r="J1" s="27"/>
      <c r="K1" s="27"/>
      <c r="L1" s="4"/>
      <c r="M1" s="4"/>
      <c r="N1" s="4"/>
      <c r="O1" s="26" t="s">
        <v>2</v>
      </c>
      <c r="P1" s="27"/>
      <c r="Q1" s="27"/>
      <c r="R1" s="27"/>
      <c r="S1" s="5"/>
      <c r="T1" s="28" t="s">
        <v>3</v>
      </c>
      <c r="U1" s="27"/>
      <c r="V1" s="27"/>
      <c r="W1" s="27"/>
      <c r="X1" s="6"/>
      <c r="Y1" s="29" t="s">
        <v>4</v>
      </c>
      <c r="Z1" s="30"/>
      <c r="AA1" s="30"/>
      <c r="AB1" s="30"/>
    </row>
    <row r="2" spans="1:28" ht="17.100000000000001" customHeight="1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4"/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.100000000000001" customHeight="1">
      <c r="A3" s="3" t="s">
        <v>23</v>
      </c>
      <c r="B3" s="3">
        <v>1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4"/>
      <c r="M3" s="4"/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31">
        <f>SUMPRODUCT($B$28:$K$28,B3:K3)/SUMPRODUCT(SQRT(SUMPRODUCT($B$28:$K$28,$B$28:$K$28)),SQRT(SUMPRODUCT(B3:K3,B3:K3)))</f>
        <v>0.39036002917941331</v>
      </c>
      <c r="Z3" s="21">
        <f>SUMPRODUCT($B$29:$K$29,B3:K3)/SUMPRODUCT(SQRT(SUMPRODUCT($B$29:$K$29,$B$29:$K$29)),SQRT(SUMPRODUCT(B3:K3,B3:K3)))</f>
        <v>-0.29814239699997197</v>
      </c>
      <c r="AA3" s="21">
        <f>SUMPRODUCT($B$30:$K$30,B3:K3)/SUMPRODUCT(SQRT(SUMPRODUCT($B$30:$K$30,$B$30:$K$30)),SQRT(SUMPRODUCT(B3:K3,B3:K3)))</f>
        <v>-0.29277002188455997</v>
      </c>
      <c r="AB3" s="23">
        <f>SUMPRODUCT(B3:K3,$B$31:$K$31)</f>
        <v>0</v>
      </c>
    </row>
    <row r="4" spans="1:28" ht="17.100000000000001" customHeight="1">
      <c r="A4" s="3" t="s">
        <v>24</v>
      </c>
      <c r="B4" s="3">
        <v>0</v>
      </c>
      <c r="C4" s="3">
        <v>1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4"/>
      <c r="M4" s="4"/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21">
        <f>SUMPRODUCT($B$28:$K$28,B4:K4)/SUMPRODUCT(SQRT(SUMPRODUCT($B$28:$K$28,$B$28:$K$28)),SQRT(SUMPRODUCT(B4:K4,B4:K4)))</f>
        <v>-0.43643578047198478</v>
      </c>
      <c r="Z4" s="31">
        <f t="shared" ref="Z4:Z22" si="0">SUMPRODUCT($B$29:$K$29,B4:K4)/SUMPRODUCT(SQRT(SUMPRODUCT($B$29:$K$29,$B$29:$K$29)),SQRT(SUMPRODUCT(B4:K4,B4:K4)))</f>
        <v>0.83333333333333337</v>
      </c>
      <c r="AA4" s="21">
        <f t="shared" ref="AA4:AA22" si="1">SUMPRODUCT($B$30:$K$30,B4:K4)/SUMPRODUCT(SQRT(SUMPRODUCT($B$30:$K$30,$B$30:$K$30)),SQRT(SUMPRODUCT(B4:K4,B4:K4)))</f>
        <v>0</v>
      </c>
      <c r="AB4" s="23">
        <f t="shared" ref="AB4:AB22" si="2">SUMPRODUCT(B4:K4,$B$31:$K$31)</f>
        <v>0</v>
      </c>
    </row>
    <row r="5" spans="1:28" ht="17.100000000000001" customHeight="1">
      <c r="A5" s="3" t="s">
        <v>25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21">
        <f t="shared" ref="Y4:Y22" si="3">SUMPRODUCT($B$28:$K$28,B5:K5)/SUMPRODUCT(SQRT(SUMPRODUCT($B$28:$K$28,$B$28:$K$28)),SQRT(SUMPRODUCT(B5:K5,B5:K5)))</f>
        <v>0.25197631533948484</v>
      </c>
      <c r="Z5" s="21">
        <f t="shared" si="0"/>
        <v>0</v>
      </c>
      <c r="AA5" s="21">
        <f t="shared" si="1"/>
        <v>-0.37796447300922725</v>
      </c>
      <c r="AB5" s="23">
        <f t="shared" si="2"/>
        <v>0</v>
      </c>
    </row>
    <row r="6" spans="1:28" ht="20.65" customHeight="1">
      <c r="A6" s="3" t="s">
        <v>26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7"/>
      <c r="M6" s="4"/>
      <c r="N6" s="7"/>
      <c r="O6" s="4"/>
      <c r="P6" s="3">
        <v>1</v>
      </c>
      <c r="Q6" s="5"/>
      <c r="R6" s="5"/>
      <c r="S6" s="5"/>
      <c r="T6" s="5"/>
      <c r="U6" s="5"/>
      <c r="V6" s="5"/>
      <c r="W6" s="5"/>
      <c r="X6" s="5"/>
      <c r="Y6" s="21">
        <f t="shared" si="3"/>
        <v>-0.3273268353539886</v>
      </c>
      <c r="Z6" s="31">
        <f t="shared" si="0"/>
        <v>0.66666666666666663</v>
      </c>
      <c r="AA6" s="21">
        <f t="shared" si="1"/>
        <v>-0.21821789023599239</v>
      </c>
      <c r="AB6" s="23">
        <f t="shared" si="2"/>
        <v>0</v>
      </c>
    </row>
    <row r="7" spans="1:28" ht="17.100000000000001" customHeight="1">
      <c r="A7" s="3" t="s">
        <v>27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4"/>
      <c r="M7" s="4"/>
      <c r="N7" s="4"/>
      <c r="O7" s="4"/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21">
        <f t="shared" si="3"/>
        <v>-0.12598815766974242</v>
      </c>
      <c r="Z7" s="21">
        <f t="shared" si="0"/>
        <v>9.6225044864937631E-2</v>
      </c>
      <c r="AA7" s="31">
        <f t="shared" si="1"/>
        <v>0.25197631533948484</v>
      </c>
      <c r="AB7" s="23">
        <f t="shared" si="2"/>
        <v>0</v>
      </c>
    </row>
    <row r="8" spans="1:28" ht="17.100000000000001" customHeight="1">
      <c r="A8" s="3" t="s">
        <v>28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/>
      <c r="M8" s="4"/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31">
        <f t="shared" si="3"/>
        <v>0.46291004988627571</v>
      </c>
      <c r="Z8" s="21">
        <f t="shared" si="0"/>
        <v>0.11785113019775791</v>
      </c>
      <c r="AA8" s="21">
        <f t="shared" si="1"/>
        <v>-0.30860669992418382</v>
      </c>
      <c r="AB8" s="23">
        <f t="shared" si="2"/>
        <v>0</v>
      </c>
    </row>
    <row r="9" spans="1:28" ht="17.100000000000001" customHeight="1">
      <c r="A9" s="3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4"/>
      <c r="M9" s="4"/>
      <c r="N9" s="4"/>
      <c r="O9" s="4"/>
      <c r="P9" s="4"/>
      <c r="Q9" s="8">
        <v>-1</v>
      </c>
      <c r="R9" s="4"/>
      <c r="S9" s="4"/>
      <c r="T9" s="4"/>
      <c r="U9" s="4"/>
      <c r="V9" s="4"/>
      <c r="W9" s="4"/>
      <c r="X9" s="4"/>
      <c r="Y9" s="21">
        <f t="shared" si="3"/>
        <v>-0.15430334996209191</v>
      </c>
      <c r="Z9" s="21">
        <f t="shared" si="0"/>
        <v>0.23570226039551581</v>
      </c>
      <c r="AA9" s="21">
        <f t="shared" si="1"/>
        <v>-0.15430334996209191</v>
      </c>
      <c r="AB9" s="23">
        <f t="shared" si="2"/>
        <v>0</v>
      </c>
    </row>
    <row r="10" spans="1:28" ht="17.100000000000001" customHeight="1">
      <c r="A10" s="3" t="s">
        <v>30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4"/>
      <c r="M10" s="4"/>
      <c r="N10" s="4"/>
      <c r="O10" s="4"/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21">
        <f t="shared" si="3"/>
        <v>-0.21821789023599239</v>
      </c>
      <c r="Z10" s="32">
        <f t="shared" si="0"/>
        <v>0.33333333333333331</v>
      </c>
      <c r="AA10" s="31">
        <f t="shared" si="1"/>
        <v>0.10910894511799619</v>
      </c>
      <c r="AB10" s="23">
        <f t="shared" si="2"/>
        <v>0</v>
      </c>
    </row>
    <row r="11" spans="1:28" ht="17.100000000000001" customHeight="1">
      <c r="A11" s="3" t="s">
        <v>31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31">
        <f t="shared" si="3"/>
        <v>0.46291004988627571</v>
      </c>
      <c r="Z11" s="21">
        <f t="shared" si="0"/>
        <v>-0.23570226039551581</v>
      </c>
      <c r="AA11" s="21">
        <f t="shared" si="1"/>
        <v>-0.46291004988627571</v>
      </c>
      <c r="AB11" s="23">
        <f t="shared" si="2"/>
        <v>0</v>
      </c>
    </row>
    <row r="12" spans="1:28" ht="17.100000000000001" customHeight="1">
      <c r="A12" s="3" t="s">
        <v>32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21">
        <f t="shared" si="3"/>
        <v>-0.37796447300922725</v>
      </c>
      <c r="Z12" s="21">
        <f t="shared" si="0"/>
        <v>9.6225044864937631E-2</v>
      </c>
      <c r="AA12" s="21">
        <f t="shared" si="1"/>
        <v>0</v>
      </c>
      <c r="AB12" s="23">
        <f t="shared" si="2"/>
        <v>0</v>
      </c>
    </row>
    <row r="13" spans="1:28" ht="17.100000000000001" customHeight="1">
      <c r="A13" s="3" t="s">
        <v>33</v>
      </c>
      <c r="B13" s="8">
        <v>0</v>
      </c>
      <c r="C13" s="3">
        <v>0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21">
        <f t="shared" si="3"/>
        <v>0</v>
      </c>
      <c r="Z13" s="21">
        <f t="shared" si="0"/>
        <v>9.6225044864937631E-2</v>
      </c>
      <c r="AA13" s="31">
        <f t="shared" si="1"/>
        <v>0.12598815766974242</v>
      </c>
      <c r="AB13" s="23">
        <f t="shared" si="2"/>
        <v>0</v>
      </c>
    </row>
    <row r="14" spans="1:28" ht="17.100000000000001" customHeight="1">
      <c r="A14" s="3" t="s">
        <v>34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4"/>
      <c r="M14" s="4"/>
      <c r="N14" s="4"/>
      <c r="O14" s="4"/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31">
        <f t="shared" si="3"/>
        <v>0.50395263067896967</v>
      </c>
      <c r="Z14" s="21">
        <f t="shared" si="0"/>
        <v>-0.38490017945975052</v>
      </c>
      <c r="AA14" s="21">
        <f t="shared" si="1"/>
        <v>-0.75592894601845451</v>
      </c>
      <c r="AB14" s="23">
        <f t="shared" si="2"/>
        <v>0</v>
      </c>
    </row>
    <row r="15" spans="1:28" ht="17.100000000000001" customHeight="1">
      <c r="A15" s="3" t="s">
        <v>35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4"/>
      <c r="M15" s="4"/>
      <c r="N15" s="4"/>
      <c r="O15" s="4"/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21">
        <f t="shared" si="3"/>
        <v>-0.21821789023599239</v>
      </c>
      <c r="Z15" s="31">
        <f t="shared" si="0"/>
        <v>0.58333333333333337</v>
      </c>
      <c r="AA15" s="21">
        <f t="shared" si="1"/>
        <v>-0.10910894511799619</v>
      </c>
      <c r="AB15" s="23">
        <f t="shared" si="2"/>
        <v>0</v>
      </c>
    </row>
    <row r="16" spans="1:28" ht="17.100000000000001" customHeight="1">
      <c r="A16" s="3" t="s">
        <v>36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21">
        <f t="shared" si="3"/>
        <v>-0.21821789023599239</v>
      </c>
      <c r="Z16" s="31">
        <f t="shared" si="0"/>
        <v>0.58333333333333337</v>
      </c>
      <c r="AA16" s="31">
        <f t="shared" si="1"/>
        <v>0.21821789023599239</v>
      </c>
      <c r="AB16" s="23">
        <f t="shared" si="2"/>
        <v>0</v>
      </c>
    </row>
    <row r="17" spans="1:28" ht="17.100000000000001" customHeight="1">
      <c r="A17" s="3" t="s">
        <v>37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0</v>
      </c>
      <c r="L17" s="4"/>
      <c r="M17" s="4"/>
      <c r="N17" s="4"/>
      <c r="O17" s="4"/>
      <c r="P17" s="4"/>
      <c r="Q17" s="8">
        <v>-1</v>
      </c>
      <c r="R17" s="4"/>
      <c r="S17" s="4"/>
      <c r="T17" s="4"/>
      <c r="U17" s="4"/>
      <c r="V17" s="4"/>
      <c r="W17" s="4"/>
      <c r="X17" s="4"/>
      <c r="Y17" s="21">
        <f t="shared" si="3"/>
        <v>0</v>
      </c>
      <c r="Z17" s="21">
        <f t="shared" si="0"/>
        <v>0.33333333333333331</v>
      </c>
      <c r="AA17" s="21">
        <f t="shared" si="1"/>
        <v>-0.6546536707079772</v>
      </c>
      <c r="AB17" s="23">
        <f t="shared" si="2"/>
        <v>0</v>
      </c>
    </row>
    <row r="18" spans="1:28" ht="17.100000000000001" customHeight="1">
      <c r="A18" s="3" t="s">
        <v>38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4"/>
      <c r="M18" s="4"/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4"/>
      <c r="Y18" s="31">
        <f t="shared" si="3"/>
        <v>0.75592894601845451</v>
      </c>
      <c r="Z18" s="21">
        <f t="shared" si="0"/>
        <v>-0.38490017945975052</v>
      </c>
      <c r="AA18" s="21">
        <f t="shared" si="1"/>
        <v>-0.62994078834871203</v>
      </c>
      <c r="AB18" s="23">
        <f t="shared" si="2"/>
        <v>0</v>
      </c>
    </row>
    <row r="19" spans="1:28" ht="17.100000000000001" customHeight="1">
      <c r="A19" s="3" t="s">
        <v>39</v>
      </c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4"/>
      <c r="M19" s="4"/>
      <c r="N19" s="4"/>
      <c r="O19" s="4"/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5"/>
      <c r="Y19" s="21">
        <f t="shared" si="3"/>
        <v>-0.43643578047198478</v>
      </c>
      <c r="Z19" s="31">
        <f t="shared" si="0"/>
        <v>0.83333333333333337</v>
      </c>
      <c r="AA19" s="21">
        <f t="shared" si="1"/>
        <v>0</v>
      </c>
      <c r="AB19" s="23">
        <f t="shared" si="2"/>
        <v>0</v>
      </c>
    </row>
    <row r="20" spans="1:28" ht="17.100000000000001" customHeight="1">
      <c r="A20" s="3" t="s">
        <v>40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1">
        <f t="shared" si="3"/>
        <v>0.15430334996209191</v>
      </c>
      <c r="Z20" s="21">
        <f t="shared" si="0"/>
        <v>0.35355339059327373</v>
      </c>
      <c r="AA20" s="21">
        <f t="shared" si="1"/>
        <v>0</v>
      </c>
      <c r="AB20" s="23">
        <f t="shared" si="2"/>
        <v>0</v>
      </c>
    </row>
    <row r="21" spans="1:28" ht="17.100000000000001" customHeight="1">
      <c r="A21" s="3" t="s">
        <v>41</v>
      </c>
      <c r="B21" s="3">
        <v>0</v>
      </c>
      <c r="C21" s="3">
        <v>1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4"/>
      <c r="M21" s="4"/>
      <c r="N21" s="4"/>
      <c r="O21" s="3">
        <v>-1</v>
      </c>
      <c r="P21" s="4"/>
      <c r="Q21" s="4"/>
      <c r="R21" s="4"/>
      <c r="S21" s="4"/>
      <c r="T21" s="4"/>
      <c r="U21" s="8">
        <v>-2</v>
      </c>
      <c r="V21" s="8">
        <v>110</v>
      </c>
      <c r="W21" s="4"/>
      <c r="X21" s="4"/>
      <c r="Y21" s="21">
        <f t="shared" si="3"/>
        <v>-0.39036002917941331</v>
      </c>
      <c r="Z21" s="21">
        <f t="shared" si="0"/>
        <v>0.14907119849998599</v>
      </c>
      <c r="AA21" s="31">
        <f t="shared" si="1"/>
        <v>0.19518001458970666</v>
      </c>
      <c r="AB21" s="23">
        <f t="shared" si="2"/>
        <v>0</v>
      </c>
    </row>
    <row r="22" spans="1:28" ht="17.100000000000001" customHeight="1">
      <c r="A22" s="3" t="s">
        <v>42</v>
      </c>
      <c r="B22" s="3">
        <v>0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4"/>
      <c r="M22" s="4"/>
      <c r="N22" s="4"/>
      <c r="O22" s="4"/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21">
        <f t="shared" si="3"/>
        <v>-0.10910894511799619</v>
      </c>
      <c r="Z22" s="21">
        <f t="shared" si="0"/>
        <v>0.41666666666666669</v>
      </c>
      <c r="AA22" s="21">
        <f t="shared" si="1"/>
        <v>0</v>
      </c>
      <c r="AB22" s="23">
        <f t="shared" si="2"/>
        <v>0</v>
      </c>
    </row>
    <row r="23" spans="1:28" ht="15.9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9" t="s">
        <v>43</v>
      </c>
      <c r="Y23" s="24"/>
      <c r="Z23" s="24"/>
      <c r="AA23" s="24"/>
      <c r="AB23" s="25"/>
    </row>
    <row r="24" spans="1:28" ht="17.100000000000001" customHeight="1">
      <c r="A24" s="3" t="s">
        <v>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" t="s">
        <v>45</v>
      </c>
      <c r="Y24" s="4">
        <f>COUNTIF(Y3:Y22,"&gt;0")</f>
        <v>7</v>
      </c>
      <c r="Z24" s="4">
        <f t="shared" ref="Z24:AB24" si="4">COUNTIF(Z3:Z22,"&gt;0")</f>
        <v>15</v>
      </c>
      <c r="AA24" s="4">
        <f t="shared" si="4"/>
        <v>5</v>
      </c>
      <c r="AB24" s="4">
        <f t="shared" si="4"/>
        <v>0</v>
      </c>
    </row>
    <row r="25" spans="1:28" ht="17.100000000000001" customHeight="1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46</v>
      </c>
      <c r="Y25" s="4">
        <f>COUNTIF(Y3:Y22,"&lt;0")</f>
        <v>11</v>
      </c>
      <c r="Z25" s="4">
        <f t="shared" ref="Z25:AB25" si="5">COUNTIF(Z3:Z22,"&lt;0")</f>
        <v>4</v>
      </c>
      <c r="AA25" s="4">
        <f t="shared" si="5"/>
        <v>10</v>
      </c>
      <c r="AB25" s="4">
        <f t="shared" si="5"/>
        <v>0</v>
      </c>
    </row>
    <row r="26" spans="1:28" ht="17.100000000000001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">
        <v>47</v>
      </c>
      <c r="Y26" s="4">
        <f>COUNTIF(Y3:Y22,"=0")</f>
        <v>2</v>
      </c>
      <c r="Z26" s="4">
        <f t="shared" ref="Z26:AB26" si="6">COUNTIF(Z3:Z22,"=0")</f>
        <v>1</v>
      </c>
      <c r="AA26" s="4">
        <f t="shared" si="6"/>
        <v>5</v>
      </c>
      <c r="AB26" s="4">
        <f t="shared" si="6"/>
        <v>20</v>
      </c>
    </row>
    <row r="27" spans="1:28" ht="17.100000000000001" customHeight="1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8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8"/>
    </row>
    <row r="28" spans="1:28" ht="17.100000000000001" customHeight="1">
      <c r="A28" s="3" t="s">
        <v>50</v>
      </c>
      <c r="B28" s="4">
        <f>SUMPRODUCT(B$3:B$22, $O$3:$O$22)</f>
        <v>3</v>
      </c>
      <c r="C28" s="4">
        <f t="shared" ref="C28:K28" si="7">SUMPRODUCT(C$3:C$22, $O$3:$O$22)</f>
        <v>-2</v>
      </c>
      <c r="D28" s="4">
        <f t="shared" si="7"/>
        <v>-1</v>
      </c>
      <c r="E28" s="4">
        <f t="shared" si="7"/>
        <v>0</v>
      </c>
      <c r="F28" s="4">
        <f t="shared" si="7"/>
        <v>0</v>
      </c>
      <c r="G28" s="4">
        <f t="shared" si="7"/>
        <v>2</v>
      </c>
      <c r="H28" s="4">
        <f t="shared" si="7"/>
        <v>-1</v>
      </c>
      <c r="I28" s="4">
        <f t="shared" si="7"/>
        <v>-1</v>
      </c>
      <c r="J28" s="4">
        <f t="shared" si="7"/>
        <v>1</v>
      </c>
      <c r="K28" s="4">
        <f t="shared" si="7"/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8"/>
    </row>
    <row r="29" spans="1:28" ht="17.100000000000001" customHeight="1">
      <c r="A29" s="3" t="s">
        <v>51</v>
      </c>
      <c r="B29" s="4">
        <f>SUMPRODUCT(B$3:B$22, $P$3:$P$22)</f>
        <v>-2</v>
      </c>
      <c r="C29" s="4">
        <f t="shared" ref="C29:K29" si="8">SUMPRODUCT(C$3:C$22, $P$3:$P$22)</f>
        <v>2</v>
      </c>
      <c r="D29" s="4">
        <f t="shared" si="8"/>
        <v>2</v>
      </c>
      <c r="E29" s="4">
        <f t="shared" si="8"/>
        <v>3</v>
      </c>
      <c r="F29" s="4">
        <f t="shared" si="8"/>
        <v>-1</v>
      </c>
      <c r="G29" s="4">
        <f t="shared" si="8"/>
        <v>-2</v>
      </c>
      <c r="H29" s="4">
        <f t="shared" si="8"/>
        <v>0</v>
      </c>
      <c r="I29" s="4">
        <f t="shared" si="8"/>
        <v>3</v>
      </c>
      <c r="J29" s="4">
        <f t="shared" si="8"/>
        <v>0</v>
      </c>
      <c r="K29" s="4">
        <f t="shared" si="8"/>
        <v>-1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33" t="s">
        <v>57</v>
      </c>
      <c r="X29" s="4"/>
      <c r="Y29" s="4"/>
      <c r="Z29" s="4"/>
      <c r="AA29" s="4"/>
      <c r="AB29" s="8"/>
    </row>
    <row r="30" spans="1:28" ht="17.100000000000001" customHeight="1">
      <c r="A30" s="3" t="s">
        <v>52</v>
      </c>
      <c r="B30" s="4">
        <f>SUMPRODUCT(B$3:B$22, $Q$3:$Q$22)</f>
        <v>-2</v>
      </c>
      <c r="C30" s="4">
        <f t="shared" ref="C30:K30" si="9">SUMPRODUCT(C$3:C$22, $Q$3:$Q$22)</f>
        <v>1</v>
      </c>
      <c r="D30" s="4">
        <f t="shared" si="9"/>
        <v>1</v>
      </c>
      <c r="E30" s="4">
        <f t="shared" si="9"/>
        <v>0</v>
      </c>
      <c r="F30" s="4">
        <f t="shared" si="9"/>
        <v>0</v>
      </c>
      <c r="G30" s="4">
        <f t="shared" si="9"/>
        <v>-3</v>
      </c>
      <c r="H30" s="4">
        <f t="shared" si="9"/>
        <v>-1</v>
      </c>
      <c r="I30" s="4">
        <f t="shared" si="9"/>
        <v>-2</v>
      </c>
      <c r="J30" s="4">
        <f t="shared" si="9"/>
        <v>0</v>
      </c>
      <c r="K30" s="4">
        <f t="shared" si="9"/>
        <v>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8"/>
    </row>
    <row r="31" spans="1:28" ht="17.100000000000001" customHeight="1">
      <c r="A31" s="3" t="s">
        <v>53</v>
      </c>
      <c r="B31" s="4">
        <f>SUMPRODUCT(B$3:B$22, $R$3:$R$22)</f>
        <v>0</v>
      </c>
      <c r="C31" s="4">
        <f t="shared" ref="C31:K31" si="10">SUMPRODUCT(C$3:C$22, $R$3:$R$22)</f>
        <v>0</v>
      </c>
      <c r="D31" s="4">
        <f t="shared" si="10"/>
        <v>0</v>
      </c>
      <c r="E31" s="4">
        <f t="shared" si="10"/>
        <v>0</v>
      </c>
      <c r="F31" s="4">
        <f t="shared" si="10"/>
        <v>0</v>
      </c>
      <c r="G31" s="4">
        <f t="shared" si="10"/>
        <v>0</v>
      </c>
      <c r="H31" s="4">
        <f t="shared" si="10"/>
        <v>0</v>
      </c>
      <c r="I31" s="4">
        <f t="shared" si="10"/>
        <v>0</v>
      </c>
      <c r="J31" s="4">
        <f t="shared" si="10"/>
        <v>0</v>
      </c>
      <c r="K31" s="4">
        <f t="shared" si="10"/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8"/>
    </row>
    <row r="32" spans="1:28" ht="17.10000000000000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8"/>
    </row>
    <row r="33" spans="1:28" ht="17.100000000000001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8"/>
    </row>
    <row r="34" spans="1:28" ht="17.10000000000000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8"/>
    </row>
    <row r="35" spans="1:28" ht="17.100000000000001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8"/>
    </row>
    <row r="36" spans="1:28" ht="17.100000000000001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</sheetData>
  <mergeCells count="5">
    <mergeCell ref="Y23:AB23"/>
    <mergeCell ref="O1:R1"/>
    <mergeCell ref="T1:W1"/>
    <mergeCell ref="Y1:AB1"/>
    <mergeCell ref="B1:K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showGridLines="0" zoomScale="73" zoomScaleNormal="73" workbookViewId="0">
      <selection activeCell="Y4" sqref="Y4"/>
    </sheetView>
  </sheetViews>
  <sheetFormatPr defaultColWidth="13" defaultRowHeight="15" customHeight="1"/>
  <cols>
    <col min="1" max="1" width="8.5" style="12" customWidth="1"/>
    <col min="2" max="3" width="6.5" style="12" customWidth="1"/>
    <col min="4" max="4" width="7.3984375" style="12" customWidth="1"/>
    <col min="5" max="5" width="7.09765625" style="12" customWidth="1"/>
    <col min="6" max="7" width="5.19921875" style="12" customWidth="1"/>
    <col min="8" max="9" width="6.5" style="12" customWidth="1"/>
    <col min="10" max="11" width="8.19921875" style="12" customWidth="1"/>
    <col min="12" max="12" width="4.3984375" style="12" customWidth="1"/>
    <col min="13" max="13" width="6.8984375" style="12" customWidth="1"/>
    <col min="14" max="14" width="3" style="12" customWidth="1"/>
    <col min="15" max="15" width="6.5" style="12" customWidth="1"/>
    <col min="16" max="28" width="7.09765625" style="12" customWidth="1"/>
    <col min="29" max="256" width="13" style="12" customWidth="1"/>
  </cols>
  <sheetData>
    <row r="1" spans="1:28" ht="17.100000000000001" customHeight="1">
      <c r="A1" s="2" t="s">
        <v>0</v>
      </c>
      <c r="B1" s="28" t="s">
        <v>1</v>
      </c>
      <c r="C1" s="30"/>
      <c r="D1" s="30"/>
      <c r="E1" s="30"/>
      <c r="F1" s="30"/>
      <c r="G1" s="30"/>
      <c r="H1" s="30"/>
      <c r="I1" s="30"/>
      <c r="J1" s="30"/>
      <c r="K1" s="30"/>
      <c r="L1" s="4"/>
      <c r="M1" s="4"/>
      <c r="N1" s="4"/>
      <c r="O1" s="26" t="s">
        <v>2</v>
      </c>
      <c r="P1" s="30"/>
      <c r="Q1" s="30"/>
      <c r="R1" s="30"/>
      <c r="S1" s="5"/>
      <c r="T1" s="28" t="s">
        <v>3</v>
      </c>
      <c r="U1" s="30"/>
      <c r="V1" s="30"/>
      <c r="W1" s="30"/>
      <c r="X1" s="6"/>
      <c r="Y1" s="29" t="s">
        <v>4</v>
      </c>
      <c r="Z1" s="30"/>
      <c r="AA1" s="30"/>
      <c r="AB1" s="30"/>
    </row>
    <row r="2" spans="1:28" ht="17.100000000000001" customHeight="1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18" t="s">
        <v>54</v>
      </c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.100000000000001" customHeight="1">
      <c r="A3" s="3" t="s">
        <v>23</v>
      </c>
      <c r="B3" s="3">
        <v>1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4">
        <f>1/SUM(B3:K3)</f>
        <v>0.2</v>
      </c>
      <c r="M3" s="17"/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34">
        <f>SUMPRODUCT($B$28:$K$28,B35:K35)/SUMPRODUCT(SQRT(SUMPRODUCT($B$28:$K$28,$B$28:$K$28)),SQRT(SUMPRODUCT(B35:K35,B35:K35)))</f>
        <v>0.42793449764222158</v>
      </c>
      <c r="Z3" s="23">
        <f>SUMPRODUCT($B$29:$K$29,B35:K35)/SUMPRODUCT(SQRT(SUMPRODUCT($B$29:$K$29,$B$29:$K$29)),SQRT(SUMPRODUCT(B35:K35,B35:K35)))</f>
        <v>-0.26837252006084661</v>
      </c>
      <c r="AA3" s="23">
        <f>SUMPRODUCT($B$30:$K$30,B35:K35)/SUMPRODUCT(SQRT(SUMPRODUCT($B$30:$K$30,$B$30:$K$30)),SQRT(SUMPRODUCT(B35:K35,B35:K35)))</f>
        <v>-0.38223539357821912</v>
      </c>
      <c r="AB3" s="23">
        <f>0</f>
        <v>0</v>
      </c>
    </row>
    <row r="4" spans="1:28" ht="17.100000000000001" customHeight="1">
      <c r="A4" s="3" t="s">
        <v>24</v>
      </c>
      <c r="B4" s="3">
        <v>0</v>
      </c>
      <c r="C4" s="3">
        <v>1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4"/>
      <c r="M4" s="17"/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23">
        <f t="shared" ref="Y4:Y22" si="0">SUMPRODUCT($B$28:$K$28,B36:K36)/SUMPRODUCT(SQRT(SUMPRODUCT($B$28:$K$28,$B$28:$K$28)),SQRT(SUMPRODUCT(B36:K36,B36:K36)))</f>
        <v>-0.25436333113354237</v>
      </c>
      <c r="Z4" s="34">
        <f t="shared" ref="Z4:Z22" si="1">SUMPRODUCT($B$29:$K$29,B36:K36)/SUMPRODUCT(SQRT(SUMPRODUCT($B$29:$K$29,$B$29:$K$29)),SQRT(SUMPRODUCT(B36:K36,B36:K36)))</f>
        <v>0.83468343015267077</v>
      </c>
      <c r="AA4" s="23">
        <f t="shared" ref="AA4:AA22" si="2">SUMPRODUCT($B$30:$K$30,B36:K36)/SUMPRODUCT(SQRT(SUMPRODUCT($B$30:$K$30,$B$30:$K$30)),SQRT(SUMPRODUCT(B36:K36,B36:K36)))</f>
        <v>-5.6980288229819001E-2</v>
      </c>
      <c r="AB4" s="23">
        <f>0</f>
        <v>0</v>
      </c>
    </row>
    <row r="5" spans="1:28" ht="17.100000000000001" customHeight="1">
      <c r="A5" s="3" t="s">
        <v>25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4"/>
      <c r="M5" s="1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35">
        <f t="shared" si="0"/>
        <v>0.3286793653328699</v>
      </c>
      <c r="Z5" s="23">
        <f t="shared" si="1"/>
        <v>6.299407883487161E-3</v>
      </c>
      <c r="AA5" s="23">
        <f t="shared" si="2"/>
        <v>-0.36187343222787288</v>
      </c>
      <c r="AB5" s="23">
        <f>0</f>
        <v>0</v>
      </c>
    </row>
    <row r="6" spans="1:28" ht="17.100000000000001" customHeight="1">
      <c r="A6" s="3" t="s">
        <v>26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4"/>
      <c r="M6" s="17"/>
      <c r="N6" s="4"/>
      <c r="O6" s="4"/>
      <c r="P6" s="3">
        <v>1</v>
      </c>
      <c r="Q6" s="5"/>
      <c r="R6" s="5"/>
      <c r="S6" s="5"/>
      <c r="T6" s="5"/>
      <c r="U6" s="5"/>
      <c r="V6" s="5"/>
      <c r="W6" s="5"/>
      <c r="X6" s="5"/>
      <c r="Y6" s="23">
        <f t="shared" si="0"/>
        <v>-0.16351928430013438</v>
      </c>
      <c r="Z6" s="34">
        <f t="shared" si="1"/>
        <v>0.64374277619617748</v>
      </c>
      <c r="AA6" s="23">
        <f t="shared" si="2"/>
        <v>-0.28490144114909483</v>
      </c>
      <c r="AB6" s="23">
        <f>0</f>
        <v>0</v>
      </c>
    </row>
    <row r="7" spans="1:28" ht="17.100000000000001" customHeight="1">
      <c r="A7" s="3" t="s">
        <v>27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4"/>
      <c r="M7" s="17"/>
      <c r="N7" s="4"/>
      <c r="O7" s="4"/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23">
        <f t="shared" si="0"/>
        <v>-4.8952245900640207E-2</v>
      </c>
      <c r="Z7" s="23">
        <f t="shared" si="1"/>
        <v>0.11338934190276816</v>
      </c>
      <c r="AA7" s="34">
        <f t="shared" si="2"/>
        <v>0.16448792373994223</v>
      </c>
      <c r="AB7" s="23">
        <f>0</f>
        <v>0</v>
      </c>
    </row>
    <row r="8" spans="1:28" ht="17.100000000000001" customHeight="1">
      <c r="A8" s="3" t="s">
        <v>28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/>
      <c r="M8" s="17"/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34">
        <f t="shared" si="0"/>
        <v>0.65949413320899919</v>
      </c>
      <c r="Z8" s="23">
        <f t="shared" si="1"/>
        <v>0.10029717747535974</v>
      </c>
      <c r="AA8" s="23">
        <f t="shared" si="2"/>
        <v>-0.32232918561015206</v>
      </c>
      <c r="AB8" s="23">
        <f>0</f>
        <v>0</v>
      </c>
    </row>
    <row r="9" spans="1:28" ht="17.100000000000001" customHeight="1">
      <c r="A9" s="3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4"/>
      <c r="M9" s="17"/>
      <c r="N9" s="4"/>
      <c r="O9" s="4"/>
      <c r="P9" s="4"/>
      <c r="Q9" s="8">
        <v>-1</v>
      </c>
      <c r="R9" s="4"/>
      <c r="S9" s="4"/>
      <c r="T9" s="4"/>
      <c r="U9" s="4"/>
      <c r="V9" s="4"/>
      <c r="W9" s="4"/>
      <c r="X9" s="4"/>
      <c r="Y9" s="23">
        <f t="shared" si="0"/>
        <v>-0.12847288309266219</v>
      </c>
      <c r="Z9" s="23">
        <f t="shared" si="1"/>
        <v>0.25460052743745165</v>
      </c>
      <c r="AA9" s="23">
        <f t="shared" si="2"/>
        <v>-0.32232918561015211</v>
      </c>
      <c r="AB9" s="23">
        <f>0</f>
        <v>0</v>
      </c>
    </row>
    <row r="10" spans="1:28" ht="17.100000000000001" customHeight="1">
      <c r="A10" s="3" t="s">
        <v>30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4"/>
      <c r="M10" s="17"/>
      <c r="N10" s="4"/>
      <c r="O10" s="4"/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23">
        <f t="shared" si="0"/>
        <v>-7.2675237466726397E-2</v>
      </c>
      <c r="Z10" s="23">
        <f t="shared" si="1"/>
        <v>0.3327822826098884</v>
      </c>
      <c r="AA10" s="23">
        <f t="shared" si="2"/>
        <v>0</v>
      </c>
      <c r="AB10" s="23">
        <f>0</f>
        <v>0</v>
      </c>
    </row>
    <row r="11" spans="1:28" ht="17.100000000000001" customHeight="1">
      <c r="A11" s="3" t="s">
        <v>31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4"/>
      <c r="M11" s="1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34">
        <f t="shared" si="0"/>
        <v>0.44537266138789561</v>
      </c>
      <c r="Z11" s="23">
        <f t="shared" si="1"/>
        <v>-0.24688535993934704</v>
      </c>
      <c r="AA11" s="23">
        <f t="shared" si="2"/>
        <v>-0.44320263021395906</v>
      </c>
      <c r="AB11" s="23">
        <f>0</f>
        <v>0</v>
      </c>
    </row>
    <row r="12" spans="1:28" ht="17.100000000000001" customHeight="1">
      <c r="A12" s="3" t="s">
        <v>32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4"/>
      <c r="M12" s="1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23">
        <f t="shared" si="0"/>
        <v>-0.27273394144642404</v>
      </c>
      <c r="Z12" s="23">
        <f t="shared" si="1"/>
        <v>8.1892302485332552E-2</v>
      </c>
      <c r="AA12" s="23">
        <f t="shared" si="2"/>
        <v>0</v>
      </c>
      <c r="AB12" s="23">
        <f>0</f>
        <v>0</v>
      </c>
    </row>
    <row r="13" spans="1:28" ht="17.100000000000001" customHeight="1">
      <c r="A13" s="3" t="s">
        <v>33</v>
      </c>
      <c r="B13" s="8">
        <v>0</v>
      </c>
      <c r="C13" s="3">
        <v>0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4"/>
      <c r="M13" s="1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23">
        <f t="shared" si="0"/>
        <v>3.4965889929028715E-2</v>
      </c>
      <c r="Z13" s="23">
        <f t="shared" si="1"/>
        <v>0.13228756555322954</v>
      </c>
      <c r="AA13" s="34">
        <f t="shared" si="2"/>
        <v>9.8692754243965355E-2</v>
      </c>
      <c r="AB13" s="23">
        <f>0</f>
        <v>0</v>
      </c>
    </row>
    <row r="14" spans="1:28" ht="17.100000000000001" customHeight="1">
      <c r="A14" s="3" t="s">
        <v>34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4"/>
      <c r="M14" s="17"/>
      <c r="N14" s="4"/>
      <c r="O14" s="4"/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34">
        <f t="shared" si="0"/>
        <v>0.5734405948360709</v>
      </c>
      <c r="Z14" s="23">
        <f t="shared" si="1"/>
        <v>-0.43465914396061128</v>
      </c>
      <c r="AA14" s="23">
        <f t="shared" si="2"/>
        <v>-0.7566444492037343</v>
      </c>
      <c r="AB14" s="23">
        <f>0</f>
        <v>0</v>
      </c>
    </row>
    <row r="15" spans="1:28" ht="17.100000000000001" customHeight="1">
      <c r="A15" s="3" t="s">
        <v>35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4"/>
      <c r="M15" s="17"/>
      <c r="N15" s="4"/>
      <c r="O15" s="4"/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23">
        <f t="shared" si="0"/>
        <v>-9.0844046833407993E-2</v>
      </c>
      <c r="Z15" s="34">
        <f t="shared" si="1"/>
        <v>0.6055546454048788</v>
      </c>
      <c r="AA15" s="23">
        <f t="shared" si="2"/>
        <v>-0.17094086468945693</v>
      </c>
      <c r="AB15" s="23">
        <f>0</f>
        <v>0</v>
      </c>
    </row>
    <row r="16" spans="1:28" ht="17.100000000000001" customHeight="1">
      <c r="A16" s="3" t="s">
        <v>36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4"/>
      <c r="M16" s="1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23">
        <f t="shared" si="0"/>
        <v>-4.2393888522257055E-2</v>
      </c>
      <c r="Z16" s="34">
        <f t="shared" si="1"/>
        <v>0.58918830363717944</v>
      </c>
      <c r="AA16" s="34">
        <f t="shared" si="2"/>
        <v>0.19943100880436637</v>
      </c>
      <c r="AB16" s="23">
        <f>0</f>
        <v>0</v>
      </c>
    </row>
    <row r="17" spans="1:28" ht="17.100000000000001" customHeight="1">
      <c r="A17" s="3" t="s">
        <v>37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0</v>
      </c>
      <c r="L17" s="4"/>
      <c r="M17" s="17"/>
      <c r="N17" s="4"/>
      <c r="O17" s="4"/>
      <c r="P17" s="4"/>
      <c r="Q17" s="8">
        <v>-1</v>
      </c>
      <c r="R17" s="4"/>
      <c r="S17" s="4"/>
      <c r="T17" s="4"/>
      <c r="U17" s="4"/>
      <c r="V17" s="4"/>
      <c r="W17" s="4"/>
      <c r="X17" s="4"/>
      <c r="Y17" s="23">
        <f t="shared" si="0"/>
        <v>0.1211253957778773</v>
      </c>
      <c r="Z17" s="23">
        <f t="shared" si="1"/>
        <v>0.28913870456268986</v>
      </c>
      <c r="AA17" s="23">
        <f t="shared" si="2"/>
        <v>-0.68376345875782762</v>
      </c>
      <c r="AB17" s="23">
        <f>0</f>
        <v>0</v>
      </c>
    </row>
    <row r="18" spans="1:28" ht="17.100000000000001" customHeight="1">
      <c r="A18" s="3" t="s">
        <v>38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4"/>
      <c r="M18" s="17"/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4"/>
      <c r="Y18" s="34">
        <f t="shared" si="0"/>
        <v>0.79722229038185477</v>
      </c>
      <c r="Z18" s="23">
        <f t="shared" si="1"/>
        <v>-0.40316210454317564</v>
      </c>
      <c r="AA18" s="23">
        <f t="shared" si="2"/>
        <v>-0.62505411021178048</v>
      </c>
      <c r="AB18" s="23">
        <f>0</f>
        <v>0</v>
      </c>
    </row>
    <row r="19" spans="1:28" ht="17.100000000000001" customHeight="1">
      <c r="A19" s="3" t="s">
        <v>39</v>
      </c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4"/>
      <c r="M19" s="17"/>
      <c r="N19" s="4"/>
      <c r="O19" s="4"/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5"/>
      <c r="Y19" s="23">
        <f t="shared" si="0"/>
        <v>-0.25436333113354237</v>
      </c>
      <c r="Z19" s="34">
        <f t="shared" si="1"/>
        <v>0.83468343015267077</v>
      </c>
      <c r="AA19" s="23">
        <f t="shared" si="2"/>
        <v>-5.6980288229819001E-2</v>
      </c>
      <c r="AB19" s="23">
        <f>0</f>
        <v>0</v>
      </c>
    </row>
    <row r="20" spans="1:28" ht="17.100000000000001" customHeight="1">
      <c r="A20" s="3" t="s">
        <v>40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4"/>
      <c r="M20" s="1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3">
        <f t="shared" si="0"/>
        <v>0.29977006054954508</v>
      </c>
      <c r="Z20" s="23">
        <f t="shared" si="1"/>
        <v>0.34718253741470678</v>
      </c>
      <c r="AA20" s="23">
        <f t="shared" si="2"/>
        <v>0</v>
      </c>
      <c r="AB20" s="23">
        <f>0</f>
        <v>0</v>
      </c>
    </row>
    <row r="21" spans="1:28" ht="17.100000000000001" customHeight="1">
      <c r="A21" s="3" t="s">
        <v>41</v>
      </c>
      <c r="B21" s="3">
        <v>0</v>
      </c>
      <c r="C21" s="3">
        <v>1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4"/>
      <c r="M21" s="17"/>
      <c r="N21" s="4"/>
      <c r="O21" s="3">
        <v>-1</v>
      </c>
      <c r="P21" s="4"/>
      <c r="Q21" s="4"/>
      <c r="R21" s="4"/>
      <c r="S21" s="4"/>
      <c r="T21" s="4"/>
      <c r="U21" s="8">
        <v>-2</v>
      </c>
      <c r="V21" s="8">
        <v>110</v>
      </c>
      <c r="W21" s="4"/>
      <c r="X21" s="4"/>
      <c r="Y21" s="23">
        <f t="shared" si="0"/>
        <v>-0.29251218826177172</v>
      </c>
      <c r="Z21" s="23">
        <f t="shared" si="1"/>
        <v>0.16590301240125063</v>
      </c>
      <c r="AA21" s="34">
        <f t="shared" si="2"/>
        <v>0.1019294382875251</v>
      </c>
      <c r="AB21" s="23">
        <f>0</f>
        <v>0</v>
      </c>
    </row>
    <row r="22" spans="1:28" ht="17.100000000000001" customHeight="1">
      <c r="A22" s="3" t="s">
        <v>42</v>
      </c>
      <c r="B22" s="3">
        <v>0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4"/>
      <c r="M22" s="17"/>
      <c r="N22" s="4"/>
      <c r="O22" s="4"/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23">
        <f t="shared" si="0"/>
        <v>4.8450158311150918E-2</v>
      </c>
      <c r="Z22" s="23">
        <f t="shared" si="1"/>
        <v>0.3982476496806861</v>
      </c>
      <c r="AA22" s="23">
        <f t="shared" si="2"/>
        <v>-2.849014411490948E-2</v>
      </c>
      <c r="AB22" s="23">
        <f>0</f>
        <v>0</v>
      </c>
    </row>
    <row r="23" spans="1:28" ht="15.9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9" t="s">
        <v>43</v>
      </c>
      <c r="Y23" s="24"/>
      <c r="Z23" s="24"/>
      <c r="AA23" s="24"/>
      <c r="AB23" s="24"/>
    </row>
    <row r="24" spans="1:28" ht="17.100000000000001" customHeight="1">
      <c r="A24" s="3" t="s">
        <v>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" t="s">
        <v>45</v>
      </c>
      <c r="Y24" s="17">
        <f t="shared" ref="Y24:AB24" si="3">COUNTIF(Y3:Y22,"&gt;0")</f>
        <v>10</v>
      </c>
      <c r="Z24" s="4">
        <f t="shared" si="3"/>
        <v>16</v>
      </c>
      <c r="AA24" s="4">
        <f t="shared" si="3"/>
        <v>4</v>
      </c>
      <c r="AB24" s="4">
        <f t="shared" si="3"/>
        <v>0</v>
      </c>
    </row>
    <row r="25" spans="1:28" ht="17.100000000000001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46</v>
      </c>
      <c r="Y25" s="4">
        <f>COUNTIF(Y3:Y22,"&lt;0")</f>
        <v>10</v>
      </c>
      <c r="Z25" s="4">
        <f>COUNTIF(Z3:Z22,"&lt;0")</f>
        <v>4</v>
      </c>
      <c r="AA25" s="4">
        <f>COUNTIF(AA3:AA22,"&lt;0")</f>
        <v>13</v>
      </c>
      <c r="AB25" s="4">
        <f>COUNTIF(AB3:AB22,"&lt;0")</f>
        <v>0</v>
      </c>
    </row>
    <row r="26" spans="1:28" ht="17.100000000000001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">
        <v>47</v>
      </c>
      <c r="Y26" s="4">
        <f>COUNTIF(Y3:Y22,"=0")</f>
        <v>0</v>
      </c>
      <c r="Z26" s="4">
        <f>COUNTIF(Z3:Z22,"=0")</f>
        <v>0</v>
      </c>
      <c r="AA26" s="4">
        <f>COUNTIF(AA3:AA22,"=0")</f>
        <v>3</v>
      </c>
      <c r="AB26" s="4">
        <f>COUNTIF(AB3:AB22,"=0")</f>
        <v>20</v>
      </c>
    </row>
    <row r="27" spans="1:28" ht="17.100000000000001" customHeight="1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.100000000000001" customHeight="1">
      <c r="A28" s="3" t="s">
        <v>50</v>
      </c>
      <c r="B28" s="4">
        <f t="shared" ref="B28:K28" si="4">SUMPRODUCT(B$35:B$54,$O$3:$O$22)</f>
        <v>1.0333333333333332</v>
      </c>
      <c r="C28" s="4">
        <f t="shared" si="4"/>
        <v>-0.45</v>
      </c>
      <c r="D28" s="4">
        <f t="shared" si="4"/>
        <v>-0.25</v>
      </c>
      <c r="E28" s="4">
        <f t="shared" si="4"/>
        <v>0.25</v>
      </c>
      <c r="F28" s="4">
        <f t="shared" si="4"/>
        <v>0</v>
      </c>
      <c r="G28" s="4">
        <f t="shared" si="4"/>
        <v>0.53333333333333333</v>
      </c>
      <c r="H28" s="4">
        <f t="shared" si="4"/>
        <v>-0.2</v>
      </c>
      <c r="I28" s="4">
        <f t="shared" si="4"/>
        <v>-0.25</v>
      </c>
      <c r="J28" s="4">
        <f t="shared" si="4"/>
        <v>0.33333333333333331</v>
      </c>
      <c r="K28" s="4">
        <f t="shared" si="4"/>
        <v>0</v>
      </c>
      <c r="L28" s="4"/>
      <c r="M28" s="4"/>
      <c r="N28" s="4"/>
      <c r="O28" s="4"/>
      <c r="P28" s="4"/>
      <c r="Q28" s="4"/>
      <c r="R28" s="4"/>
      <c r="S28" s="4"/>
      <c r="T28" s="4"/>
      <c r="U28" s="33" t="s">
        <v>58</v>
      </c>
      <c r="V28" s="4"/>
      <c r="W28" s="4"/>
      <c r="X28" s="4"/>
      <c r="Y28" s="4"/>
      <c r="Z28" s="4"/>
      <c r="AA28" s="4"/>
      <c r="AB28" s="4"/>
    </row>
    <row r="29" spans="1:28" ht="17.100000000000001" customHeight="1">
      <c r="A29" s="3" t="s">
        <v>51</v>
      </c>
      <c r="B29" s="4">
        <f>SUMPRODUCT(B$35:B$54,$P$3:$P$22)</f>
        <v>-0.53333333333333333</v>
      </c>
      <c r="C29" s="4">
        <f t="shared" ref="C29:K29" si="5">SUMPRODUCT(C$35:C$54,$P$3:$P$22)</f>
        <v>0.5</v>
      </c>
      <c r="D29" s="4">
        <f t="shared" si="5"/>
        <v>0.55000000000000004</v>
      </c>
      <c r="E29" s="4">
        <f t="shared" si="5"/>
        <v>0.75</v>
      </c>
      <c r="F29" s="4">
        <f t="shared" si="5"/>
        <v>-0.2</v>
      </c>
      <c r="G29" s="4">
        <f t="shared" si="5"/>
        <v>-0.53333333333333333</v>
      </c>
      <c r="H29" s="4">
        <f t="shared" si="5"/>
        <v>-8.3333333333333315E-2</v>
      </c>
      <c r="I29" s="4">
        <f t="shared" si="5"/>
        <v>0.75</v>
      </c>
      <c r="J29" s="4">
        <f t="shared" si="5"/>
        <v>0</v>
      </c>
      <c r="K29" s="4">
        <f t="shared" si="5"/>
        <v>-0.2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.100000000000001" customHeight="1">
      <c r="A30" s="3" t="s">
        <v>52</v>
      </c>
      <c r="B30" s="4">
        <f>SUMPRODUCT(B$35:B$54,$Q$3:$Q$22)</f>
        <v>-0.66666666666666663</v>
      </c>
      <c r="C30" s="4">
        <f t="shared" ref="C30:K30" si="6">SUMPRODUCT(C$35:C$54,$Q$3:$Q$22)</f>
        <v>0.33333333333333331</v>
      </c>
      <c r="D30" s="4">
        <f t="shared" si="6"/>
        <v>0.25</v>
      </c>
      <c r="E30" s="4">
        <f t="shared" si="6"/>
        <v>0</v>
      </c>
      <c r="F30" s="4">
        <f t="shared" si="6"/>
        <v>0</v>
      </c>
      <c r="G30" s="4">
        <f t="shared" si="6"/>
        <v>-0.91666666666666652</v>
      </c>
      <c r="H30" s="4">
        <f t="shared" si="6"/>
        <v>-0.33333333333333331</v>
      </c>
      <c r="I30" s="4">
        <f t="shared" si="6"/>
        <v>-0.75</v>
      </c>
      <c r="J30" s="4">
        <f t="shared" si="6"/>
        <v>0</v>
      </c>
      <c r="K30" s="4">
        <f t="shared" si="6"/>
        <v>8.3333333333333315E-2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.100000000000001" customHeight="1">
      <c r="A31" s="3" t="s">
        <v>53</v>
      </c>
      <c r="B31" s="4">
        <f>SUMPRODUCT(B$35:B$54,$R$3:$R$22)</f>
        <v>0</v>
      </c>
      <c r="C31" s="4">
        <f t="shared" ref="C31:K31" si="7">SUMPRODUCT(C$35:C$54,$R$3:$R$22)</f>
        <v>0</v>
      </c>
      <c r="D31" s="4">
        <f t="shared" si="7"/>
        <v>0</v>
      </c>
      <c r="E31" s="4">
        <f t="shared" si="7"/>
        <v>0</v>
      </c>
      <c r="F31" s="4">
        <f t="shared" si="7"/>
        <v>0</v>
      </c>
      <c r="G31" s="4">
        <f t="shared" si="7"/>
        <v>0</v>
      </c>
      <c r="H31" s="4">
        <f t="shared" si="7"/>
        <v>0</v>
      </c>
      <c r="I31" s="4">
        <f t="shared" si="7"/>
        <v>0</v>
      </c>
      <c r="J31" s="4">
        <f t="shared" si="7"/>
        <v>0</v>
      </c>
      <c r="K31" s="4">
        <f t="shared" si="7"/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.10000000000000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100000000000001" customHeight="1">
      <c r="A33" s="22" t="s">
        <v>56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100000000000001" customHeight="1">
      <c r="A34" s="4"/>
      <c r="B34" s="3" t="s">
        <v>5</v>
      </c>
      <c r="C34" s="3" t="s">
        <v>6</v>
      </c>
      <c r="D34" s="3" t="s">
        <v>7</v>
      </c>
      <c r="E34" s="3" t="s">
        <v>8</v>
      </c>
      <c r="F34" s="3" t="s">
        <v>9</v>
      </c>
      <c r="G34" s="3" t="s">
        <v>10</v>
      </c>
      <c r="H34" s="3" t="s">
        <v>11</v>
      </c>
      <c r="I34" s="3" t="s">
        <v>12</v>
      </c>
      <c r="J34" s="3" t="s">
        <v>13</v>
      </c>
      <c r="K34" s="3" t="s">
        <v>14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100000000000001" customHeight="1">
      <c r="A35" s="3" t="s">
        <v>23</v>
      </c>
      <c r="B35" s="3">
        <f>B3/SUM($B3:$K3)</f>
        <v>0.2</v>
      </c>
      <c r="C35" s="3">
        <f t="shared" ref="C35:K35" si="8">C3/SUM($B3:$K3)</f>
        <v>0</v>
      </c>
      <c r="D35" s="3">
        <f t="shared" si="8"/>
        <v>0.2</v>
      </c>
      <c r="E35" s="3">
        <f t="shared" si="8"/>
        <v>0</v>
      </c>
      <c r="F35" s="3">
        <f t="shared" si="8"/>
        <v>0.2</v>
      </c>
      <c r="G35" s="3">
        <f t="shared" si="8"/>
        <v>0.2</v>
      </c>
      <c r="H35" s="3">
        <f t="shared" si="8"/>
        <v>0</v>
      </c>
      <c r="I35" s="3">
        <f t="shared" si="8"/>
        <v>0</v>
      </c>
      <c r="J35" s="3">
        <f t="shared" si="8"/>
        <v>0</v>
      </c>
      <c r="K35" s="3">
        <f t="shared" si="8"/>
        <v>0.2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100000000000001" customHeight="1">
      <c r="A36" s="3" t="s">
        <v>24</v>
      </c>
      <c r="B36" s="3">
        <f t="shared" ref="B36:K54" si="9">B4/SUM($B4:$K4)</f>
        <v>0</v>
      </c>
      <c r="C36" s="3">
        <f t="shared" si="9"/>
        <v>0.25</v>
      </c>
      <c r="D36" s="3">
        <f t="shared" si="9"/>
        <v>0.25</v>
      </c>
      <c r="E36" s="3">
        <f t="shared" si="9"/>
        <v>0.25</v>
      </c>
      <c r="F36" s="3">
        <f t="shared" si="9"/>
        <v>0</v>
      </c>
      <c r="G36" s="3">
        <f t="shared" si="9"/>
        <v>0</v>
      </c>
      <c r="H36" s="3">
        <f t="shared" si="9"/>
        <v>0</v>
      </c>
      <c r="I36" s="3">
        <f t="shared" si="9"/>
        <v>0.25</v>
      </c>
      <c r="J36" s="3">
        <f t="shared" si="9"/>
        <v>0</v>
      </c>
      <c r="K36" s="3">
        <f t="shared" si="9"/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" customHeight="1">
      <c r="A37" s="3" t="s">
        <v>25</v>
      </c>
      <c r="B37" s="3">
        <f t="shared" si="9"/>
        <v>0</v>
      </c>
      <c r="C37" s="3">
        <f t="shared" si="9"/>
        <v>0</v>
      </c>
      <c r="D37" s="3">
        <f t="shared" si="9"/>
        <v>0</v>
      </c>
      <c r="E37" s="3">
        <f t="shared" si="9"/>
        <v>0.33333333333333331</v>
      </c>
      <c r="F37" s="3">
        <f t="shared" si="9"/>
        <v>0.33333333333333331</v>
      </c>
      <c r="G37" s="3">
        <f t="shared" si="9"/>
        <v>0.33333333333333331</v>
      </c>
      <c r="H37" s="3">
        <f t="shared" si="9"/>
        <v>0</v>
      </c>
      <c r="I37" s="3">
        <f t="shared" si="9"/>
        <v>0</v>
      </c>
      <c r="J37" s="3">
        <f t="shared" si="9"/>
        <v>0</v>
      </c>
      <c r="K37" s="3">
        <f t="shared" si="9"/>
        <v>0</v>
      </c>
    </row>
    <row r="38" spans="1:28" ht="15" customHeight="1">
      <c r="A38" s="3" t="s">
        <v>26</v>
      </c>
      <c r="B38" s="3">
        <f t="shared" si="9"/>
        <v>0</v>
      </c>
      <c r="C38" s="3">
        <f t="shared" si="9"/>
        <v>0</v>
      </c>
      <c r="D38" s="3">
        <f t="shared" si="9"/>
        <v>0.25</v>
      </c>
      <c r="E38" s="3">
        <f t="shared" si="9"/>
        <v>0.25</v>
      </c>
      <c r="F38" s="3">
        <f t="shared" si="9"/>
        <v>0</v>
      </c>
      <c r="G38" s="3">
        <f t="shared" si="9"/>
        <v>0</v>
      </c>
      <c r="H38" s="3">
        <f t="shared" si="9"/>
        <v>0.25</v>
      </c>
      <c r="I38" s="3">
        <f t="shared" si="9"/>
        <v>0.25</v>
      </c>
      <c r="J38" s="3">
        <f t="shared" si="9"/>
        <v>0</v>
      </c>
      <c r="K38" s="3">
        <f t="shared" si="9"/>
        <v>0</v>
      </c>
    </row>
    <row r="39" spans="1:28" ht="15" customHeight="1">
      <c r="A39" s="3" t="s">
        <v>27</v>
      </c>
      <c r="B39" s="3">
        <f t="shared" si="9"/>
        <v>0</v>
      </c>
      <c r="C39" s="3">
        <f t="shared" si="9"/>
        <v>0.33333333333333331</v>
      </c>
      <c r="D39" s="3">
        <f t="shared" si="9"/>
        <v>0</v>
      </c>
      <c r="E39" s="3">
        <f t="shared" si="9"/>
        <v>0</v>
      </c>
      <c r="F39" s="3">
        <f t="shared" si="9"/>
        <v>0</v>
      </c>
      <c r="G39" s="3">
        <f t="shared" si="9"/>
        <v>0</v>
      </c>
      <c r="H39" s="3">
        <f t="shared" si="9"/>
        <v>0</v>
      </c>
      <c r="I39" s="3">
        <f t="shared" si="9"/>
        <v>0</v>
      </c>
      <c r="J39" s="3">
        <f t="shared" si="9"/>
        <v>0.33333333333333331</v>
      </c>
      <c r="K39" s="3">
        <f t="shared" si="9"/>
        <v>0.33333333333333331</v>
      </c>
    </row>
    <row r="40" spans="1:28" ht="15" customHeight="1">
      <c r="A40" s="3" t="s">
        <v>28</v>
      </c>
      <c r="B40" s="3">
        <f t="shared" si="9"/>
        <v>0.5</v>
      </c>
      <c r="C40" s="3">
        <f t="shared" si="9"/>
        <v>0</v>
      </c>
      <c r="D40" s="3">
        <f t="shared" si="9"/>
        <v>0</v>
      </c>
      <c r="E40" s="3">
        <f t="shared" si="9"/>
        <v>0.5</v>
      </c>
      <c r="F40" s="3">
        <f t="shared" si="9"/>
        <v>0</v>
      </c>
      <c r="G40" s="3">
        <f t="shared" si="9"/>
        <v>0</v>
      </c>
      <c r="H40" s="3">
        <f t="shared" si="9"/>
        <v>0</v>
      </c>
      <c r="I40" s="3">
        <f t="shared" si="9"/>
        <v>0</v>
      </c>
      <c r="J40" s="3">
        <f t="shared" si="9"/>
        <v>0</v>
      </c>
      <c r="K40" s="3">
        <f t="shared" si="9"/>
        <v>0</v>
      </c>
    </row>
    <row r="41" spans="1:28" ht="15" customHeight="1">
      <c r="A41" s="3" t="s">
        <v>29</v>
      </c>
      <c r="B41" s="3">
        <f t="shared" si="9"/>
        <v>0</v>
      </c>
      <c r="C41" s="3">
        <f t="shared" si="9"/>
        <v>0</v>
      </c>
      <c r="D41" s="3">
        <f t="shared" si="9"/>
        <v>0</v>
      </c>
      <c r="E41" s="3">
        <f t="shared" si="9"/>
        <v>0</v>
      </c>
      <c r="F41" s="3">
        <f t="shared" si="9"/>
        <v>0</v>
      </c>
      <c r="G41" s="3">
        <f t="shared" si="9"/>
        <v>0</v>
      </c>
      <c r="H41" s="3">
        <f t="shared" si="9"/>
        <v>0</v>
      </c>
      <c r="I41" s="3">
        <f t="shared" si="9"/>
        <v>0.5</v>
      </c>
      <c r="J41" s="3">
        <f t="shared" si="9"/>
        <v>0</v>
      </c>
      <c r="K41" s="3">
        <f t="shared" si="9"/>
        <v>0.5</v>
      </c>
    </row>
    <row r="42" spans="1:28" ht="15" customHeight="1">
      <c r="A42" s="3" t="s">
        <v>30</v>
      </c>
      <c r="B42" s="3">
        <f t="shared" si="9"/>
        <v>0</v>
      </c>
      <c r="C42" s="3">
        <f t="shared" si="9"/>
        <v>0</v>
      </c>
      <c r="D42" s="3">
        <f t="shared" si="9"/>
        <v>0.25</v>
      </c>
      <c r="E42" s="3">
        <f t="shared" si="9"/>
        <v>0.25</v>
      </c>
      <c r="F42" s="3">
        <f t="shared" si="9"/>
        <v>0</v>
      </c>
      <c r="G42" s="3">
        <f t="shared" si="9"/>
        <v>0</v>
      </c>
      <c r="H42" s="3">
        <f t="shared" si="9"/>
        <v>0.25</v>
      </c>
      <c r="I42" s="3">
        <f t="shared" si="9"/>
        <v>0</v>
      </c>
      <c r="J42" s="3">
        <f t="shared" si="9"/>
        <v>0</v>
      </c>
      <c r="K42" s="3">
        <f t="shared" si="9"/>
        <v>0.25</v>
      </c>
    </row>
    <row r="43" spans="1:28" ht="15" customHeight="1">
      <c r="A43" s="3" t="s">
        <v>31</v>
      </c>
      <c r="B43" s="3">
        <f t="shared" si="9"/>
        <v>0</v>
      </c>
      <c r="C43" s="3">
        <f t="shared" si="9"/>
        <v>0</v>
      </c>
      <c r="D43" s="3">
        <f t="shared" si="9"/>
        <v>0</v>
      </c>
      <c r="E43" s="3">
        <f t="shared" si="9"/>
        <v>0</v>
      </c>
      <c r="F43" s="3">
        <f t="shared" si="9"/>
        <v>0</v>
      </c>
      <c r="G43" s="3">
        <f t="shared" si="9"/>
        <v>0.5</v>
      </c>
      <c r="H43" s="3">
        <f t="shared" si="9"/>
        <v>0</v>
      </c>
      <c r="I43" s="3">
        <f t="shared" si="9"/>
        <v>0</v>
      </c>
      <c r="J43" s="3">
        <f t="shared" si="9"/>
        <v>0.5</v>
      </c>
      <c r="K43" s="3">
        <f t="shared" si="9"/>
        <v>0</v>
      </c>
    </row>
    <row r="44" spans="1:28" ht="15" customHeight="1">
      <c r="A44" s="3" t="s">
        <v>32</v>
      </c>
      <c r="B44" s="3">
        <f t="shared" si="9"/>
        <v>0</v>
      </c>
      <c r="C44" s="3">
        <f t="shared" si="9"/>
        <v>0.33333333333333331</v>
      </c>
      <c r="D44" s="3">
        <f t="shared" si="9"/>
        <v>0</v>
      </c>
      <c r="E44" s="3">
        <f t="shared" si="9"/>
        <v>0</v>
      </c>
      <c r="F44" s="3">
        <f t="shared" si="9"/>
        <v>0.33333333333333331</v>
      </c>
      <c r="G44" s="3">
        <f t="shared" si="9"/>
        <v>0</v>
      </c>
      <c r="H44" s="3">
        <f t="shared" si="9"/>
        <v>0.33333333333333331</v>
      </c>
      <c r="I44" s="3">
        <f t="shared" si="9"/>
        <v>0</v>
      </c>
      <c r="J44" s="3">
        <f t="shared" si="9"/>
        <v>0</v>
      </c>
      <c r="K44" s="3">
        <f t="shared" si="9"/>
        <v>0</v>
      </c>
    </row>
    <row r="45" spans="1:28" ht="15" customHeight="1">
      <c r="A45" s="3" t="s">
        <v>33</v>
      </c>
      <c r="B45" s="3">
        <f t="shared" si="9"/>
        <v>0</v>
      </c>
      <c r="C45" s="3">
        <f t="shared" si="9"/>
        <v>0</v>
      </c>
      <c r="D45" s="3">
        <f t="shared" si="9"/>
        <v>0.33333333333333331</v>
      </c>
      <c r="E45" s="3">
        <f t="shared" si="9"/>
        <v>0</v>
      </c>
      <c r="F45" s="3">
        <f t="shared" si="9"/>
        <v>0.33333333333333331</v>
      </c>
      <c r="G45" s="3">
        <f t="shared" si="9"/>
        <v>0</v>
      </c>
      <c r="H45" s="3">
        <f t="shared" si="9"/>
        <v>0</v>
      </c>
      <c r="I45" s="3">
        <f t="shared" si="9"/>
        <v>0</v>
      </c>
      <c r="J45" s="3">
        <f t="shared" si="9"/>
        <v>0.33333333333333331</v>
      </c>
      <c r="K45" s="3">
        <f t="shared" si="9"/>
        <v>0</v>
      </c>
    </row>
    <row r="46" spans="1:28" ht="15" customHeight="1">
      <c r="A46" s="3" t="s">
        <v>34</v>
      </c>
      <c r="B46" s="3">
        <f t="shared" si="9"/>
        <v>0.33333333333333331</v>
      </c>
      <c r="C46" s="3">
        <f t="shared" si="9"/>
        <v>0</v>
      </c>
      <c r="D46" s="3">
        <f t="shared" si="9"/>
        <v>0</v>
      </c>
      <c r="E46" s="3">
        <f t="shared" si="9"/>
        <v>0</v>
      </c>
      <c r="F46" s="3">
        <f t="shared" si="9"/>
        <v>0</v>
      </c>
      <c r="G46" s="3">
        <f t="shared" si="9"/>
        <v>0.33333333333333331</v>
      </c>
      <c r="H46" s="3">
        <f t="shared" si="9"/>
        <v>0.33333333333333331</v>
      </c>
      <c r="I46" s="3">
        <f t="shared" si="9"/>
        <v>0</v>
      </c>
      <c r="J46" s="3">
        <f t="shared" si="9"/>
        <v>0</v>
      </c>
      <c r="K46" s="3">
        <f t="shared" si="9"/>
        <v>0</v>
      </c>
    </row>
    <row r="47" spans="1:28" ht="15" customHeight="1">
      <c r="A47" s="3" t="s">
        <v>35</v>
      </c>
      <c r="B47" s="3">
        <f t="shared" si="9"/>
        <v>0</v>
      </c>
      <c r="C47" s="3">
        <f t="shared" si="9"/>
        <v>0</v>
      </c>
      <c r="D47" s="3">
        <f t="shared" si="9"/>
        <v>0.25</v>
      </c>
      <c r="E47" s="3">
        <f t="shared" si="9"/>
        <v>0.25</v>
      </c>
      <c r="F47" s="3">
        <f t="shared" si="9"/>
        <v>0.25</v>
      </c>
      <c r="G47" s="3">
        <f t="shared" si="9"/>
        <v>0</v>
      </c>
      <c r="H47" s="3">
        <f t="shared" si="9"/>
        <v>0</v>
      </c>
      <c r="I47" s="3">
        <f t="shared" si="9"/>
        <v>0.25</v>
      </c>
      <c r="J47" s="3">
        <f t="shared" si="9"/>
        <v>0</v>
      </c>
      <c r="K47" s="3">
        <f t="shared" si="9"/>
        <v>0</v>
      </c>
    </row>
    <row r="48" spans="1:28" ht="15" customHeight="1">
      <c r="A48" s="3" t="s">
        <v>36</v>
      </c>
      <c r="B48" s="3">
        <f t="shared" si="9"/>
        <v>0</v>
      </c>
      <c r="C48" s="3">
        <f t="shared" si="9"/>
        <v>0.25</v>
      </c>
      <c r="D48" s="3">
        <f t="shared" si="9"/>
        <v>0.25</v>
      </c>
      <c r="E48" s="3">
        <f t="shared" si="9"/>
        <v>0.25</v>
      </c>
      <c r="F48" s="3">
        <f t="shared" si="9"/>
        <v>0</v>
      </c>
      <c r="G48" s="3">
        <f t="shared" si="9"/>
        <v>0</v>
      </c>
      <c r="H48" s="3">
        <f t="shared" si="9"/>
        <v>0</v>
      </c>
      <c r="I48" s="3">
        <f t="shared" si="9"/>
        <v>0</v>
      </c>
      <c r="J48" s="3">
        <f t="shared" si="9"/>
        <v>0.25</v>
      </c>
      <c r="K48" s="3">
        <f t="shared" si="9"/>
        <v>0</v>
      </c>
    </row>
    <row r="49" spans="1:11" ht="15" customHeight="1">
      <c r="A49" s="3" t="s">
        <v>37</v>
      </c>
      <c r="B49" s="3">
        <f t="shared" si="9"/>
        <v>0</v>
      </c>
      <c r="C49" s="3">
        <f t="shared" si="9"/>
        <v>0</v>
      </c>
      <c r="D49" s="3">
        <f t="shared" si="9"/>
        <v>0</v>
      </c>
      <c r="E49" s="3">
        <f t="shared" si="9"/>
        <v>0.25</v>
      </c>
      <c r="F49" s="3">
        <f t="shared" si="9"/>
        <v>0</v>
      </c>
      <c r="G49" s="3">
        <f t="shared" si="9"/>
        <v>0.25</v>
      </c>
      <c r="H49" s="3">
        <f t="shared" si="9"/>
        <v>0.25</v>
      </c>
      <c r="I49" s="3">
        <f t="shared" si="9"/>
        <v>0.25</v>
      </c>
      <c r="J49" s="3">
        <f t="shared" si="9"/>
        <v>0</v>
      </c>
      <c r="K49" s="3">
        <f t="shared" si="9"/>
        <v>0</v>
      </c>
    </row>
    <row r="50" spans="1:11" ht="15" customHeight="1">
      <c r="A50" s="3" t="s">
        <v>38</v>
      </c>
      <c r="B50" s="3">
        <f t="shared" si="9"/>
        <v>0.33333333333333331</v>
      </c>
      <c r="C50" s="3">
        <f t="shared" si="9"/>
        <v>0</v>
      </c>
      <c r="D50" s="3">
        <f t="shared" si="9"/>
        <v>0</v>
      </c>
      <c r="E50" s="3">
        <f t="shared" si="9"/>
        <v>0</v>
      </c>
      <c r="F50" s="3">
        <f t="shared" si="9"/>
        <v>0</v>
      </c>
      <c r="G50" s="3">
        <f t="shared" si="9"/>
        <v>0.33333333333333331</v>
      </c>
      <c r="H50" s="3">
        <f t="shared" si="9"/>
        <v>0</v>
      </c>
      <c r="I50" s="3">
        <f t="shared" si="9"/>
        <v>0</v>
      </c>
      <c r="J50" s="3">
        <f t="shared" si="9"/>
        <v>0.33333333333333331</v>
      </c>
      <c r="K50" s="3">
        <f t="shared" si="9"/>
        <v>0</v>
      </c>
    </row>
    <row r="51" spans="1:11" ht="15" customHeight="1">
      <c r="A51" s="3" t="s">
        <v>39</v>
      </c>
      <c r="B51" s="3">
        <f t="shared" si="9"/>
        <v>0</v>
      </c>
      <c r="C51" s="3">
        <f t="shared" si="9"/>
        <v>0.25</v>
      </c>
      <c r="D51" s="3">
        <f t="shared" si="9"/>
        <v>0.25</v>
      </c>
      <c r="E51" s="3">
        <f t="shared" si="9"/>
        <v>0.25</v>
      </c>
      <c r="F51" s="3">
        <f t="shared" si="9"/>
        <v>0</v>
      </c>
      <c r="G51" s="3">
        <f t="shared" si="9"/>
        <v>0</v>
      </c>
      <c r="H51" s="3">
        <f t="shared" si="9"/>
        <v>0</v>
      </c>
      <c r="I51" s="3">
        <f t="shared" si="9"/>
        <v>0.25</v>
      </c>
      <c r="J51" s="3">
        <f t="shared" si="9"/>
        <v>0</v>
      </c>
      <c r="K51" s="3">
        <f t="shared" si="9"/>
        <v>0</v>
      </c>
    </row>
    <row r="52" spans="1:11" ht="15" customHeight="1">
      <c r="A52" s="3" t="s">
        <v>40</v>
      </c>
      <c r="B52" s="3">
        <f t="shared" si="9"/>
        <v>0</v>
      </c>
      <c r="C52" s="3">
        <f t="shared" si="9"/>
        <v>0</v>
      </c>
      <c r="D52" s="3">
        <f t="shared" si="9"/>
        <v>0</v>
      </c>
      <c r="E52" s="3">
        <f t="shared" si="9"/>
        <v>0.5</v>
      </c>
      <c r="F52" s="3">
        <f t="shared" si="9"/>
        <v>0</v>
      </c>
      <c r="G52" s="3">
        <f t="shared" si="9"/>
        <v>0</v>
      </c>
      <c r="H52" s="3">
        <f t="shared" si="9"/>
        <v>0</v>
      </c>
      <c r="I52" s="3">
        <f t="shared" si="9"/>
        <v>0</v>
      </c>
      <c r="J52" s="3">
        <f t="shared" si="9"/>
        <v>0.5</v>
      </c>
      <c r="K52" s="3">
        <f t="shared" si="9"/>
        <v>0</v>
      </c>
    </row>
    <row r="53" spans="1:11" ht="15" customHeight="1">
      <c r="A53" s="3" t="s">
        <v>41</v>
      </c>
      <c r="B53" s="3">
        <f t="shared" si="9"/>
        <v>0</v>
      </c>
      <c r="C53" s="3">
        <f t="shared" si="9"/>
        <v>0.2</v>
      </c>
      <c r="D53" s="3">
        <f t="shared" si="9"/>
        <v>0.2</v>
      </c>
      <c r="E53" s="3">
        <f t="shared" si="9"/>
        <v>0</v>
      </c>
      <c r="F53" s="3">
        <f t="shared" si="9"/>
        <v>0.2</v>
      </c>
      <c r="G53" s="3">
        <f t="shared" si="9"/>
        <v>0</v>
      </c>
      <c r="H53" s="3">
        <f t="shared" si="9"/>
        <v>0.2</v>
      </c>
      <c r="I53" s="3">
        <f t="shared" si="9"/>
        <v>0</v>
      </c>
      <c r="J53" s="3">
        <f t="shared" si="9"/>
        <v>0</v>
      </c>
      <c r="K53" s="3">
        <f t="shared" si="9"/>
        <v>0.2</v>
      </c>
    </row>
    <row r="54" spans="1:11" ht="15" customHeight="1">
      <c r="A54" s="3" t="s">
        <v>42</v>
      </c>
      <c r="B54" s="3">
        <f t="shared" si="9"/>
        <v>0</v>
      </c>
      <c r="C54" s="3">
        <f t="shared" si="9"/>
        <v>0</v>
      </c>
      <c r="D54" s="3">
        <f t="shared" si="9"/>
        <v>0.25</v>
      </c>
      <c r="E54" s="3">
        <f t="shared" si="9"/>
        <v>0.25</v>
      </c>
      <c r="F54" s="3">
        <f t="shared" si="9"/>
        <v>0</v>
      </c>
      <c r="G54" s="3">
        <f t="shared" si="9"/>
        <v>0</v>
      </c>
      <c r="H54" s="3">
        <f t="shared" si="9"/>
        <v>0.25</v>
      </c>
      <c r="I54" s="3">
        <f t="shared" si="9"/>
        <v>0</v>
      </c>
      <c r="J54" s="3">
        <f t="shared" si="9"/>
        <v>0.25</v>
      </c>
      <c r="K54" s="3">
        <f t="shared" si="9"/>
        <v>0</v>
      </c>
    </row>
  </sheetData>
  <mergeCells count="5">
    <mergeCell ref="Y23:AB23"/>
    <mergeCell ref="Y1:AB1"/>
    <mergeCell ref="T1:W1"/>
    <mergeCell ref="B1:K1"/>
    <mergeCell ref="O1:R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showGridLines="0" zoomScale="66" zoomScaleNormal="66" workbookViewId="0">
      <selection activeCell="Y3" sqref="Y3"/>
    </sheetView>
  </sheetViews>
  <sheetFormatPr defaultColWidth="13" defaultRowHeight="15" customHeight="1"/>
  <cols>
    <col min="1" max="1" width="8.5" style="13" customWidth="1"/>
    <col min="2" max="3" width="6.5" style="13" customWidth="1"/>
    <col min="4" max="4" width="7.3984375" style="13" customWidth="1"/>
    <col min="5" max="5" width="7.09765625" style="13" customWidth="1"/>
    <col min="6" max="9" width="6.5" style="13" customWidth="1"/>
    <col min="10" max="11" width="8.19921875" style="13" customWidth="1"/>
    <col min="12" max="12" width="4.3984375" style="13" customWidth="1"/>
    <col min="13" max="13" width="6.8984375" style="13" customWidth="1"/>
    <col min="14" max="14" width="3" style="13" customWidth="1"/>
    <col min="15" max="15" width="6.5" style="13" customWidth="1"/>
    <col min="16" max="28" width="7.09765625" style="13" customWidth="1"/>
    <col min="29" max="256" width="13" style="13" customWidth="1"/>
  </cols>
  <sheetData>
    <row r="1" spans="1:28" ht="17.100000000000001" customHeight="1">
      <c r="A1" s="2" t="s">
        <v>0</v>
      </c>
      <c r="B1" s="28" t="s">
        <v>1</v>
      </c>
      <c r="C1" s="30"/>
      <c r="D1" s="30"/>
      <c r="E1" s="30"/>
      <c r="F1" s="30"/>
      <c r="G1" s="30"/>
      <c r="H1" s="30"/>
      <c r="I1" s="30"/>
      <c r="J1" s="30"/>
      <c r="K1" s="30"/>
      <c r="L1" s="4"/>
      <c r="M1" s="4"/>
      <c r="N1" s="4"/>
      <c r="O1" s="26" t="s">
        <v>2</v>
      </c>
      <c r="P1" s="30"/>
      <c r="Q1" s="30"/>
      <c r="R1" s="30"/>
      <c r="S1" s="5"/>
      <c r="T1" s="28" t="s">
        <v>3</v>
      </c>
      <c r="U1" s="30"/>
      <c r="V1" s="30"/>
      <c r="W1" s="30"/>
      <c r="X1" s="6"/>
      <c r="Y1" s="29" t="s">
        <v>4</v>
      </c>
      <c r="Z1" s="30"/>
      <c r="AA1" s="30"/>
      <c r="AB1" s="30"/>
    </row>
    <row r="2" spans="1:28" ht="17.100000000000001" customHeight="1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18" t="s">
        <v>54</v>
      </c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.100000000000001" customHeight="1">
      <c r="A3" s="3" t="s">
        <v>23</v>
      </c>
      <c r="B3" s="3">
        <v>1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4"/>
      <c r="M3" s="17">
        <f>1/SUM(B3:K3)</f>
        <v>0.2</v>
      </c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37">
        <f>SUMPRODUCT(B3:K3,$B$28:$K$28)/SUMPRODUCT(SQRT(SUMPRODUCT(B3:K3,B3:K3)),SQRT(SUMPRODUCT($B$28:$K$28,$B$28:$K$28)))</f>
        <v>0.49030910595021104</v>
      </c>
      <c r="Z3" s="36">
        <f>SUMPRODUCT(B3:K3,$B$29:$K$29) /SUMPRODUCT(SQRT(SUMPRODUCT(B3:K3,B3:K3)),SQRT(SUMPRODUCT($B$29:$K$29,$B$29:$K$29)))</f>
        <v>-0.43636285954818366</v>
      </c>
      <c r="AA3" s="36">
        <f>SUMPRODUCT(B3:K3,$B$30:$K$30)/SUMPRODUCT(SQRT(SUMPRODUCT(B3:K3,B3:K3)),SQRT(SUMPRODUCT($B$30:$K$30,$B$30:$K$30)))</f>
        <v>-0.45052633313546708</v>
      </c>
      <c r="AB3" s="36">
        <f>SUMPRODUCT(B3:K3,$B$31:$K$31)</f>
        <v>0</v>
      </c>
    </row>
    <row r="4" spans="1:28" ht="17.100000000000001" customHeight="1">
      <c r="A4" s="3" t="s">
        <v>24</v>
      </c>
      <c r="B4" s="3">
        <v>0</v>
      </c>
      <c r="C4" s="3">
        <v>1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4"/>
      <c r="M4" s="17">
        <f t="shared" ref="M4:M22" si="0">1/SUM(B4:K4)</f>
        <v>0.25</v>
      </c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36">
        <f t="shared" ref="Y4:Y22" si="1">SUMPRODUCT(B4:K4,$B$28:$K$28)/SUMPRODUCT(SQRT(SUMPRODUCT(B4:K4,B4:K4)),SQRT(SUMPRODUCT($B$28:$K$28,$B$28:$K$28)))</f>
        <v>-0.22283194067768253</v>
      </c>
      <c r="Z4" s="37">
        <f t="shared" ref="Z4:Z22" si="2">SUMPRODUCT(B4:K4,$B$29:$K$29) /SUMPRODUCT(SQRT(SUMPRODUCT(B4:K4,B4:K4)),SQRT(SUMPRODUCT($B$29:$K$29,$B$29:$K$29)))</f>
        <v>0.69563291727727983</v>
      </c>
      <c r="AA4" s="36">
        <f t="shared" ref="AA4:AA22" si="3">SUMPRODUCT(B4:K4,$B$30:$K$30)/SUMPRODUCT(SQRT(SUMPRODUCT(B4:K4,B4:K4)),SQRT(SUMPRODUCT($B$30:$K$30,$B$30:$K$30)))</f>
        <v>-8.7615969935746135E-2</v>
      </c>
      <c r="AB4" s="36">
        <f t="shared" ref="AB4:AB22" si="4">SUMPRODUCT(B4:K4,$B$31:$K$31)</f>
        <v>0</v>
      </c>
    </row>
    <row r="5" spans="1:28" ht="17.100000000000001" customHeight="1">
      <c r="A5" s="3" t="s">
        <v>25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4"/>
      <c r="M5" s="17">
        <f t="shared" si="0"/>
        <v>0.33333333333333331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37">
        <f t="shared" si="1"/>
        <v>0.23502692661934393</v>
      </c>
      <c r="Z5" s="36">
        <f t="shared" si="2"/>
        <v>-0.14950892503159183</v>
      </c>
      <c r="AA5" s="36">
        <f t="shared" si="3"/>
        <v>-0.34003155034624738</v>
      </c>
      <c r="AB5" s="36">
        <f t="shared" si="4"/>
        <v>0</v>
      </c>
    </row>
    <row r="6" spans="1:28" ht="17.100000000000001" customHeight="1">
      <c r="A6" s="3" t="s">
        <v>26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4"/>
      <c r="M6" s="17">
        <f t="shared" si="0"/>
        <v>0.25</v>
      </c>
      <c r="N6" s="4"/>
      <c r="O6" s="4"/>
      <c r="P6" s="3">
        <v>1</v>
      </c>
      <c r="Q6" s="5"/>
      <c r="R6" s="5"/>
      <c r="S6" s="5"/>
      <c r="T6" s="5"/>
      <c r="U6" s="5"/>
      <c r="V6" s="5"/>
      <c r="W6" s="5"/>
      <c r="X6" s="5"/>
      <c r="Y6" s="36">
        <f t="shared" si="1"/>
        <v>-0.13750986332036558</v>
      </c>
      <c r="Z6" s="37">
        <f t="shared" si="2"/>
        <v>0.49019116168185956</v>
      </c>
      <c r="AA6" s="36">
        <f t="shared" si="3"/>
        <v>-0.28807003772164297</v>
      </c>
      <c r="AB6" s="36">
        <f t="shared" si="4"/>
        <v>0</v>
      </c>
    </row>
    <row r="7" spans="1:28" ht="17.100000000000001" customHeight="1">
      <c r="A7" s="3" t="s">
        <v>27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4"/>
      <c r="M7" s="17">
        <f t="shared" si="0"/>
        <v>0.33333333333333331</v>
      </c>
      <c r="N7" s="4"/>
      <c r="O7" s="4"/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36">
        <f t="shared" si="1"/>
        <v>-5.6961182501018122E-2</v>
      </c>
      <c r="Z7" s="36">
        <f t="shared" si="2"/>
        <v>0.11172769168173678</v>
      </c>
      <c r="AA7" s="37">
        <f t="shared" si="3"/>
        <v>0.15924089512721404</v>
      </c>
      <c r="AB7" s="36">
        <f t="shared" si="4"/>
        <v>0</v>
      </c>
    </row>
    <row r="8" spans="1:28" ht="17.100000000000001" customHeight="1">
      <c r="A8" s="3" t="s">
        <v>28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/>
      <c r="M8" s="17">
        <f t="shared" si="0"/>
        <v>0.5</v>
      </c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37">
        <f t="shared" si="1"/>
        <v>0.65911062394499487</v>
      </c>
      <c r="Z8" s="36">
        <f t="shared" si="2"/>
        <v>-0.17276656382636013</v>
      </c>
      <c r="AA8" s="36">
        <f t="shared" si="3"/>
        <v>-0.40487382195709948</v>
      </c>
      <c r="AB8" s="36">
        <f t="shared" si="4"/>
        <v>0</v>
      </c>
    </row>
    <row r="9" spans="1:28" ht="17.100000000000001" customHeight="1">
      <c r="A9" s="3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4"/>
      <c r="M9" s="17">
        <f t="shared" si="0"/>
        <v>0.5</v>
      </c>
      <c r="N9" s="4"/>
      <c r="O9" s="4"/>
      <c r="P9" s="4"/>
      <c r="Q9" s="8">
        <v>-1</v>
      </c>
      <c r="R9" s="4"/>
      <c r="S9" s="4"/>
      <c r="T9" s="4"/>
      <c r="U9" s="4"/>
      <c r="V9" s="4"/>
      <c r="W9" s="4"/>
      <c r="X9" s="4"/>
      <c r="Y9" s="36">
        <f t="shared" si="1"/>
        <v>-0.10945262400923697</v>
      </c>
      <c r="Z9" s="36">
        <f t="shared" si="2"/>
        <v>0.26367435403517137</v>
      </c>
      <c r="AA9" s="36">
        <f t="shared" si="3"/>
        <v>-0.29714095457465389</v>
      </c>
      <c r="AB9" s="36">
        <f t="shared" si="4"/>
        <v>0</v>
      </c>
    </row>
    <row r="10" spans="1:28" ht="17.100000000000001" customHeight="1">
      <c r="A10" s="3" t="s">
        <v>30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4"/>
      <c r="M10" s="17">
        <f t="shared" si="0"/>
        <v>0.25</v>
      </c>
      <c r="N10" s="4"/>
      <c r="O10" s="4"/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36">
        <f t="shared" si="1"/>
        <v>-6.0115170664772594E-2</v>
      </c>
      <c r="Z10" s="36">
        <f t="shared" si="2"/>
        <v>0.13851565868107477</v>
      </c>
      <c r="AA10" s="36">
        <f t="shared" si="3"/>
        <v>-1.631066781643941E-2</v>
      </c>
      <c r="AB10" s="36">
        <f t="shared" si="4"/>
        <v>0</v>
      </c>
    </row>
    <row r="11" spans="1:28" ht="17.100000000000001" customHeight="1">
      <c r="A11" s="3" t="s">
        <v>31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4"/>
      <c r="M11" s="17">
        <f t="shared" si="0"/>
        <v>0.5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37">
        <f t="shared" si="1"/>
        <v>0.36075073829980986</v>
      </c>
      <c r="Z11" s="36">
        <f t="shared" si="2"/>
        <v>-0.27058439819849289</v>
      </c>
      <c r="AA11" s="36">
        <f t="shared" si="3"/>
        <v>-0.41645189739789734</v>
      </c>
      <c r="AB11" s="36">
        <f t="shared" si="4"/>
        <v>0</v>
      </c>
    </row>
    <row r="12" spans="1:28" ht="17.100000000000001" customHeight="1">
      <c r="A12" s="3" t="s">
        <v>32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4"/>
      <c r="M12" s="17">
        <f t="shared" si="0"/>
        <v>0.33333333333333331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6">
        <f t="shared" si="1"/>
        <v>-0.22320224713746573</v>
      </c>
      <c r="Z12" s="36">
        <f t="shared" si="2"/>
        <v>9.4173148180573388E-2</v>
      </c>
      <c r="AA12" s="37">
        <f t="shared" si="3"/>
        <v>1.5831252986402998E-2</v>
      </c>
      <c r="AB12" s="36">
        <f t="shared" si="4"/>
        <v>0</v>
      </c>
    </row>
    <row r="13" spans="1:28" ht="17.100000000000001" customHeight="1">
      <c r="A13" s="3" t="s">
        <v>33</v>
      </c>
      <c r="B13" s="8">
        <v>0</v>
      </c>
      <c r="C13" s="3">
        <v>0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4"/>
      <c r="M13" s="17">
        <f t="shared" si="0"/>
        <v>0.33333333333333331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36">
        <f t="shared" si="1"/>
        <v>5.245019707689802E-2</v>
      </c>
      <c r="Z13" s="36">
        <f t="shared" si="2"/>
        <v>4.8319381826911381E-2</v>
      </c>
      <c r="AA13" s="37">
        <f t="shared" si="3"/>
        <v>5.3389587956504281E-2</v>
      </c>
      <c r="AB13" s="36">
        <f t="shared" si="4"/>
        <v>0</v>
      </c>
    </row>
    <row r="14" spans="1:28" ht="17.100000000000001" customHeight="1">
      <c r="A14" s="3" t="s">
        <v>34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4"/>
      <c r="M14" s="17">
        <f t="shared" si="0"/>
        <v>0.33333333333333331</v>
      </c>
      <c r="N14" s="4"/>
      <c r="O14" s="4"/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37">
        <f t="shared" si="1"/>
        <v>0.6220964030285524</v>
      </c>
      <c r="Z14" s="36">
        <f t="shared" si="2"/>
        <v>-0.54636674114621608</v>
      </c>
      <c r="AA14" s="36">
        <f t="shared" si="3"/>
        <v>-0.77842622518450144</v>
      </c>
      <c r="AB14" s="36">
        <f t="shared" si="4"/>
        <v>0</v>
      </c>
    </row>
    <row r="15" spans="1:28" ht="17.100000000000001" customHeight="1">
      <c r="A15" s="3" t="s">
        <v>35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4"/>
      <c r="M15" s="17">
        <f t="shared" si="0"/>
        <v>0.25</v>
      </c>
      <c r="N15" s="4"/>
      <c r="O15" s="4"/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36">
        <f t="shared" si="1"/>
        <v>-8.3521493897615137E-2</v>
      </c>
      <c r="Z15" s="37">
        <f t="shared" si="2"/>
        <v>0.44450958478739577</v>
      </c>
      <c r="AA15" s="36">
        <f t="shared" si="3"/>
        <v>-0.19469813745867617</v>
      </c>
      <c r="AB15" s="36">
        <f t="shared" si="4"/>
        <v>0</v>
      </c>
    </row>
    <row r="16" spans="1:28" ht="17.100000000000001" customHeight="1">
      <c r="A16" s="3" t="s">
        <v>36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4"/>
      <c r="M16" s="17">
        <f t="shared" si="0"/>
        <v>0.25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36">
        <f t="shared" si="1"/>
        <v>-5.5456632317505472E-2</v>
      </c>
      <c r="Z16" s="37">
        <f t="shared" si="2"/>
        <v>0.42657220389526129</v>
      </c>
      <c r="AA16" s="37">
        <f t="shared" si="3"/>
        <v>0.15331890699084647</v>
      </c>
      <c r="AB16" s="36">
        <f t="shared" si="4"/>
        <v>0</v>
      </c>
    </row>
    <row r="17" spans="1:28" ht="17.100000000000001" customHeight="1">
      <c r="A17" s="3" t="s">
        <v>37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0</v>
      </c>
      <c r="L17" s="4"/>
      <c r="M17" s="17">
        <f t="shared" si="0"/>
        <v>0.25</v>
      </c>
      <c r="N17" s="4"/>
      <c r="O17" s="4"/>
      <c r="P17" s="4"/>
      <c r="Q17" s="8">
        <v>-1</v>
      </c>
      <c r="R17" s="4"/>
      <c r="S17" s="4"/>
      <c r="T17" s="4"/>
      <c r="U17" s="4"/>
      <c r="V17" s="4"/>
      <c r="W17" s="4"/>
      <c r="X17" s="4"/>
      <c r="Y17" s="36">
        <f t="shared" si="1"/>
        <v>7.2156226947389532E-2</v>
      </c>
      <c r="Z17" s="36">
        <f t="shared" si="2"/>
        <v>0.18526376310662054</v>
      </c>
      <c r="AA17" s="36">
        <f t="shared" si="3"/>
        <v>-0.62878273787761696</v>
      </c>
      <c r="AB17" s="36">
        <f t="shared" si="4"/>
        <v>0</v>
      </c>
    </row>
    <row r="18" spans="1:28" ht="17.100000000000001" customHeight="1">
      <c r="A18" s="3" t="s">
        <v>38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4"/>
      <c r="M18" s="17">
        <f t="shared" si="0"/>
        <v>0.33333333333333331</v>
      </c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4"/>
      <c r="Y18" s="37">
        <f t="shared" si="1"/>
        <v>0.78833746766500001</v>
      </c>
      <c r="Z18" s="36">
        <f t="shared" si="2"/>
        <v>-0.5162660690872205</v>
      </c>
      <c r="AA18" s="36">
        <f t="shared" si="3"/>
        <v>-0.67060964168136006</v>
      </c>
      <c r="AB18" s="36">
        <f t="shared" si="4"/>
        <v>0</v>
      </c>
    </row>
    <row r="19" spans="1:28" ht="17.100000000000001" customHeight="1">
      <c r="A19" s="3" t="s">
        <v>39</v>
      </c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4"/>
      <c r="M19" s="17">
        <f t="shared" si="0"/>
        <v>0.25</v>
      </c>
      <c r="N19" s="4"/>
      <c r="O19" s="4"/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5"/>
      <c r="Y19" s="36">
        <f t="shared" si="1"/>
        <v>-0.22283194067768253</v>
      </c>
      <c r="Z19" s="37">
        <f t="shared" si="2"/>
        <v>0.69563291727727983</v>
      </c>
      <c r="AA19" s="36">
        <f t="shared" si="3"/>
        <v>-8.7615969935746135E-2</v>
      </c>
      <c r="AB19" s="36">
        <f t="shared" si="4"/>
        <v>0</v>
      </c>
    </row>
    <row r="20" spans="1:28" ht="17.100000000000001" customHeight="1">
      <c r="A20" s="3" t="s">
        <v>40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4"/>
      <c r="M20" s="17">
        <f t="shared" si="0"/>
        <v>0.5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36">
        <f t="shared" si="1"/>
        <v>0.18160089887636757</v>
      </c>
      <c r="Z20" s="36">
        <f t="shared" si="2"/>
        <v>0.18894325836321607</v>
      </c>
      <c r="AA20" s="36">
        <f t="shared" si="3"/>
        <v>0</v>
      </c>
      <c r="AB20" s="36">
        <f t="shared" si="4"/>
        <v>0</v>
      </c>
    </row>
    <row r="21" spans="1:28" ht="17.100000000000001" customHeight="1">
      <c r="A21" s="3" t="s">
        <v>41</v>
      </c>
      <c r="B21" s="3">
        <v>0</v>
      </c>
      <c r="C21" s="3">
        <v>1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4"/>
      <c r="M21" s="17">
        <f t="shared" si="0"/>
        <v>0.2</v>
      </c>
      <c r="N21" s="4"/>
      <c r="O21" s="3">
        <v>-1</v>
      </c>
      <c r="P21" s="14"/>
      <c r="Q21" s="4"/>
      <c r="R21" s="4"/>
      <c r="S21" s="4"/>
      <c r="T21" s="4"/>
      <c r="U21" s="8">
        <v>-2</v>
      </c>
      <c r="V21" s="8">
        <v>110</v>
      </c>
      <c r="W21" s="4"/>
      <c r="X21" s="4"/>
      <c r="Y21" s="36">
        <f t="shared" si="1"/>
        <v>-0.21274507859216479</v>
      </c>
      <c r="Z21" s="36">
        <f t="shared" si="2"/>
        <v>0.10065604974281765</v>
      </c>
      <c r="AA21" s="37">
        <f t="shared" si="3"/>
        <v>8.1188497505326099E-2</v>
      </c>
      <c r="AB21" s="36">
        <f t="shared" si="4"/>
        <v>0</v>
      </c>
    </row>
    <row r="22" spans="1:28" ht="17.100000000000001" customHeight="1">
      <c r="A22" s="3" t="s">
        <v>42</v>
      </c>
      <c r="B22" s="3">
        <v>0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4"/>
      <c r="M22" s="17">
        <f t="shared" si="0"/>
        <v>0.25</v>
      </c>
      <c r="N22" s="4"/>
      <c r="O22" s="4"/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36">
        <f t="shared" si="1"/>
        <v>2.9865445039811471E-2</v>
      </c>
      <c r="Z22" s="36">
        <f t="shared" si="2"/>
        <v>0.22113044829984105</v>
      </c>
      <c r="AA22" s="36">
        <f t="shared" si="3"/>
        <v>-4.7135160795050354E-2</v>
      </c>
      <c r="AB22" s="36">
        <f t="shared" si="4"/>
        <v>0</v>
      </c>
    </row>
    <row r="23" spans="1:28" ht="15.9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9" t="s">
        <v>43</v>
      </c>
      <c r="Y23" s="24"/>
      <c r="Z23" s="24"/>
      <c r="AA23" s="24"/>
      <c r="AB23" s="24"/>
    </row>
    <row r="24" spans="1:28" ht="17.100000000000001" customHeight="1">
      <c r="A24" s="3" t="s">
        <v>44</v>
      </c>
      <c r="B24" s="6">
        <f>SUM(B3:B22)</f>
        <v>4</v>
      </c>
      <c r="C24" s="6">
        <f>SUM(C3:C22)</f>
        <v>6</v>
      </c>
      <c r="D24" s="6">
        <f>SUM(D3:D22)</f>
        <v>10</v>
      </c>
      <c r="E24" s="6">
        <f>SUM(E3:E22)</f>
        <v>11</v>
      </c>
      <c r="F24" s="6">
        <f>SUM(F3:F22)</f>
        <v>6</v>
      </c>
      <c r="G24" s="6">
        <f>SUM(G3:G22)</f>
        <v>6</v>
      </c>
      <c r="H24" s="6">
        <f>SUM(H3:H22)</f>
        <v>7</v>
      </c>
      <c r="I24" s="6">
        <f>SUM(I3:I22)</f>
        <v>6</v>
      </c>
      <c r="J24" s="6">
        <f>SUM(J3:J22)</f>
        <v>7</v>
      </c>
      <c r="K24" s="6">
        <f>SUM(K3:K22)</f>
        <v>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" t="s">
        <v>45</v>
      </c>
      <c r="Y24" s="17">
        <f t="shared" ref="Y24:AB24" si="5">COUNTIF(Y3:Y22,"&gt;0")</f>
        <v>10</v>
      </c>
      <c r="Z24" s="17">
        <f t="shared" si="5"/>
        <v>14</v>
      </c>
      <c r="AA24" s="17">
        <f t="shared" si="5"/>
        <v>5</v>
      </c>
      <c r="AB24" s="17">
        <f t="shared" si="5"/>
        <v>0</v>
      </c>
    </row>
    <row r="25" spans="1:28" ht="17.100000000000001" customHeight="1">
      <c r="A25" s="3" t="s">
        <v>55</v>
      </c>
      <c r="B25" s="4">
        <f>LOG(COUNT(B3:B22)/COUNTIF(B3:B22,"&gt;0"))</f>
        <v>0.69897000433601886</v>
      </c>
      <c r="C25" s="4">
        <f t="shared" ref="C25:K25" si="6">LOG(COUNT(C3:C22)/COUNTIF(C3:C22,"&gt;0"))</f>
        <v>0.52287874528033762</v>
      </c>
      <c r="D25" s="4">
        <f t="shared" si="6"/>
        <v>0.3010299956639812</v>
      </c>
      <c r="E25" s="4">
        <f t="shared" si="6"/>
        <v>0.25963731050575611</v>
      </c>
      <c r="F25" s="4">
        <f t="shared" si="6"/>
        <v>0.52287874528033762</v>
      </c>
      <c r="G25" s="4">
        <f t="shared" si="6"/>
        <v>0.52287874528033762</v>
      </c>
      <c r="H25" s="4">
        <f t="shared" si="6"/>
        <v>0.45593195564972439</v>
      </c>
      <c r="I25" s="4">
        <f t="shared" si="6"/>
        <v>0.52287874528033762</v>
      </c>
      <c r="J25" s="4">
        <f t="shared" si="6"/>
        <v>0.45593195564972439</v>
      </c>
      <c r="K25" s="4">
        <f t="shared" si="6"/>
        <v>0.6020599913279624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46</v>
      </c>
      <c r="Y25" s="17">
        <f>COUNTIF(Y3:Y22,"&lt;0")</f>
        <v>10</v>
      </c>
      <c r="Z25" s="17">
        <f>COUNTIF(Z3:Z22,"&lt;0")</f>
        <v>6</v>
      </c>
      <c r="AA25" s="17">
        <f>COUNTIF(AA3:AA22,"&lt;0")</f>
        <v>14</v>
      </c>
      <c r="AB25" s="17">
        <f>COUNTIF(AB3:AB22,"&lt;0")</f>
        <v>0</v>
      </c>
    </row>
    <row r="26" spans="1:28" ht="17.100000000000001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">
        <v>47</v>
      </c>
      <c r="Y26" s="17">
        <f>COUNTIF(Y3:Y22,"=0")</f>
        <v>0</v>
      </c>
      <c r="Z26" s="17">
        <f>COUNTIF(Z3:Z22,"=0")</f>
        <v>0</v>
      </c>
      <c r="AA26" s="17">
        <f>COUNTIF(AA3:AA22,"=0")</f>
        <v>1</v>
      </c>
      <c r="AB26" s="17">
        <f>COUNTIF(AB3:AB22,"=0")</f>
        <v>20</v>
      </c>
    </row>
    <row r="27" spans="1:28" ht="17.100000000000001" customHeight="1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.100000000000001" customHeight="1">
      <c r="A28" s="3" t="s">
        <v>50</v>
      </c>
      <c r="B28" s="17">
        <f>SUMPRODUCT(B3:B22,$O$3:$O$22,$M$3:$M$22)*B25</f>
        <v>0.72226900448055276</v>
      </c>
      <c r="C28" s="17">
        <f t="shared" ref="C28:K28" si="7">SUMPRODUCT(C3:C22,$O$3:$O$22,$M$3:$M$22)*C25</f>
        <v>-0.23529543537615194</v>
      </c>
      <c r="D28" s="17">
        <f t="shared" si="7"/>
        <v>-7.52574989159953E-2</v>
      </c>
      <c r="E28" s="17">
        <f t="shared" si="7"/>
        <v>6.4909327626439028E-2</v>
      </c>
      <c r="F28" s="17">
        <f t="shared" si="7"/>
        <v>0</v>
      </c>
      <c r="G28" s="17">
        <f t="shared" si="7"/>
        <v>0.27886866414951339</v>
      </c>
      <c r="H28" s="17">
        <f t="shared" si="7"/>
        <v>-9.118639112994488E-2</v>
      </c>
      <c r="I28" s="17">
        <f t="shared" si="7"/>
        <v>-0.13071968632008441</v>
      </c>
      <c r="J28" s="17">
        <f t="shared" si="7"/>
        <v>0.15197731854990812</v>
      </c>
      <c r="K28" s="17">
        <f t="shared" si="7"/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33" t="s">
        <v>58</v>
      </c>
      <c r="Y28" s="4"/>
      <c r="Z28" s="4"/>
      <c r="AA28" s="4"/>
      <c r="AB28" s="4"/>
    </row>
    <row r="29" spans="1:28" ht="17.100000000000001" customHeight="1">
      <c r="A29" s="3" t="s">
        <v>51</v>
      </c>
      <c r="B29" s="17">
        <f>SUMPRODUCT(B3:B22,$P$3:$P$22,$M$3:$M$22)*B25</f>
        <v>-0.37278400231254338</v>
      </c>
      <c r="C29" s="17">
        <f t="shared" ref="C29:K29" si="8">SUMPRODUCT(C3:C22,$P$3:$P$22,$M$3:$M$22)*C25</f>
        <v>0.26143937264016881</v>
      </c>
      <c r="D29" s="17">
        <f t="shared" si="8"/>
        <v>0.16556649761518968</v>
      </c>
      <c r="E29" s="17">
        <f t="shared" si="8"/>
        <v>0.19472798287931709</v>
      </c>
      <c r="F29" s="17">
        <f t="shared" si="8"/>
        <v>-0.10457574905606754</v>
      </c>
      <c r="G29" s="17">
        <f t="shared" si="8"/>
        <v>-0.27886866414951339</v>
      </c>
      <c r="H29" s="17">
        <f t="shared" si="8"/>
        <v>-3.7994329637477023E-2</v>
      </c>
      <c r="I29" s="17">
        <f t="shared" si="8"/>
        <v>0.39215905896025322</v>
      </c>
      <c r="J29" s="17">
        <f t="shared" si="8"/>
        <v>0</v>
      </c>
      <c r="K29" s="17">
        <f t="shared" si="8"/>
        <v>-0.12041199826559248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.100000000000001" customHeight="1">
      <c r="A30" s="3" t="s">
        <v>52</v>
      </c>
      <c r="B30" s="17">
        <f>SUMPRODUCT(B3:B22,$Q$3:$Q$22,$M$3:$M$22)*B25</f>
        <v>-0.4659800028906792</v>
      </c>
      <c r="C30" s="17">
        <f t="shared" ref="C30:K30" si="9">SUMPRODUCT(C3:C22,$Q$3:$Q$22,$M$3:$M$22)*C25</f>
        <v>0.17429291509344585</v>
      </c>
      <c r="D30" s="17">
        <f t="shared" si="9"/>
        <v>7.52574989159953E-2</v>
      </c>
      <c r="E30" s="17">
        <f t="shared" si="9"/>
        <v>0</v>
      </c>
      <c r="F30" s="17">
        <f t="shared" si="9"/>
        <v>0</v>
      </c>
      <c r="G30" s="17">
        <f t="shared" si="9"/>
        <v>-0.47930551650697606</v>
      </c>
      <c r="H30" s="17">
        <f t="shared" si="9"/>
        <v>-0.15197731854990812</v>
      </c>
      <c r="I30" s="17">
        <f t="shared" si="9"/>
        <v>-0.39215905896025322</v>
      </c>
      <c r="J30" s="17">
        <f t="shared" si="9"/>
        <v>0</v>
      </c>
      <c r="K30" s="17">
        <f t="shared" si="9"/>
        <v>5.0171665943996857E-2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.100000000000001" customHeight="1">
      <c r="A31" s="3" t="s">
        <v>53</v>
      </c>
      <c r="B31" s="17">
        <f>SUMPRODUCT(B3:B22,$R$3:$R$22,$M$3:$M$22)*B25</f>
        <v>0</v>
      </c>
      <c r="C31" s="17">
        <f t="shared" ref="C31:K31" si="10">SUMPRODUCT(C3:C22,$R$3:$R$22,$M$3:$M$22)*C25</f>
        <v>0</v>
      </c>
      <c r="D31" s="17">
        <f t="shared" si="10"/>
        <v>0</v>
      </c>
      <c r="E31" s="17">
        <f t="shared" si="10"/>
        <v>0</v>
      </c>
      <c r="F31" s="17">
        <f t="shared" si="10"/>
        <v>0</v>
      </c>
      <c r="G31" s="17">
        <f t="shared" si="10"/>
        <v>0</v>
      </c>
      <c r="H31" s="17">
        <f t="shared" si="10"/>
        <v>0</v>
      </c>
      <c r="I31" s="17">
        <f t="shared" si="10"/>
        <v>0</v>
      </c>
      <c r="J31" s="17">
        <f t="shared" si="10"/>
        <v>0</v>
      </c>
      <c r="K31" s="17">
        <f t="shared" si="10"/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.10000000000000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100000000000001" customHeight="1">
      <c r="A33" s="22" t="s">
        <v>56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100000000000001" customHeight="1">
      <c r="A34" s="4"/>
      <c r="B34" s="3" t="s">
        <v>5</v>
      </c>
      <c r="C34" s="3" t="s">
        <v>6</v>
      </c>
      <c r="D34" s="3" t="s">
        <v>7</v>
      </c>
      <c r="E34" s="3" t="s">
        <v>8</v>
      </c>
      <c r="F34" s="3" t="s">
        <v>9</v>
      </c>
      <c r="G34" s="3" t="s">
        <v>10</v>
      </c>
      <c r="H34" s="3" t="s">
        <v>11</v>
      </c>
      <c r="I34" s="3" t="s">
        <v>12</v>
      </c>
      <c r="J34" s="3" t="s">
        <v>13</v>
      </c>
      <c r="K34" s="3" t="s">
        <v>14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100000000000001" customHeight="1">
      <c r="A35" s="3" t="s">
        <v>23</v>
      </c>
      <c r="B35" s="3">
        <f>B3/SUM($B3:$K3)</f>
        <v>0.2</v>
      </c>
      <c r="C35" s="3">
        <f t="shared" ref="C35:K35" si="11">C3/SUM($B3:$K3)</f>
        <v>0</v>
      </c>
      <c r="D35" s="3">
        <f t="shared" si="11"/>
        <v>0.2</v>
      </c>
      <c r="E35" s="3">
        <f t="shared" si="11"/>
        <v>0</v>
      </c>
      <c r="F35" s="3">
        <f t="shared" si="11"/>
        <v>0.2</v>
      </c>
      <c r="G35" s="3">
        <f t="shared" si="11"/>
        <v>0.2</v>
      </c>
      <c r="H35" s="3">
        <f t="shared" si="11"/>
        <v>0</v>
      </c>
      <c r="I35" s="3">
        <f t="shared" si="11"/>
        <v>0</v>
      </c>
      <c r="J35" s="3">
        <f t="shared" si="11"/>
        <v>0</v>
      </c>
      <c r="K35" s="3">
        <f t="shared" si="11"/>
        <v>0.2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100000000000001" customHeight="1">
      <c r="A36" s="3" t="s">
        <v>24</v>
      </c>
      <c r="B36" s="3">
        <f t="shared" ref="B36:K51" si="12">B4/SUM($B4:$K4)</f>
        <v>0</v>
      </c>
      <c r="C36" s="3">
        <f t="shared" si="12"/>
        <v>0.25</v>
      </c>
      <c r="D36" s="3">
        <f t="shared" si="12"/>
        <v>0.25</v>
      </c>
      <c r="E36" s="3">
        <f t="shared" si="12"/>
        <v>0.25</v>
      </c>
      <c r="F36" s="3">
        <f t="shared" si="12"/>
        <v>0</v>
      </c>
      <c r="G36" s="3">
        <f t="shared" si="12"/>
        <v>0</v>
      </c>
      <c r="H36" s="3">
        <f t="shared" si="12"/>
        <v>0</v>
      </c>
      <c r="I36" s="3">
        <f t="shared" si="12"/>
        <v>0.25</v>
      </c>
      <c r="J36" s="3">
        <f t="shared" si="12"/>
        <v>0</v>
      </c>
      <c r="K36" s="3">
        <f t="shared" si="12"/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" customHeight="1">
      <c r="A37" s="3" t="s">
        <v>25</v>
      </c>
      <c r="B37" s="3">
        <f t="shared" si="12"/>
        <v>0</v>
      </c>
      <c r="C37" s="3">
        <f t="shared" si="12"/>
        <v>0</v>
      </c>
      <c r="D37" s="3">
        <f t="shared" si="12"/>
        <v>0</v>
      </c>
      <c r="E37" s="3">
        <f t="shared" si="12"/>
        <v>0.33333333333333331</v>
      </c>
      <c r="F37" s="3">
        <f t="shared" si="12"/>
        <v>0.33333333333333331</v>
      </c>
      <c r="G37" s="3">
        <f t="shared" si="12"/>
        <v>0.33333333333333331</v>
      </c>
      <c r="H37" s="3">
        <f t="shared" si="12"/>
        <v>0</v>
      </c>
      <c r="I37" s="3">
        <f t="shared" si="12"/>
        <v>0</v>
      </c>
      <c r="J37" s="3">
        <f t="shared" si="12"/>
        <v>0</v>
      </c>
      <c r="K37" s="3">
        <f t="shared" si="12"/>
        <v>0</v>
      </c>
    </row>
    <row r="38" spans="1:28" ht="15" customHeight="1">
      <c r="A38" s="3" t="s">
        <v>26</v>
      </c>
      <c r="B38" s="3">
        <f t="shared" si="12"/>
        <v>0</v>
      </c>
      <c r="C38" s="3">
        <f t="shared" si="12"/>
        <v>0</v>
      </c>
      <c r="D38" s="3">
        <f t="shared" si="12"/>
        <v>0.25</v>
      </c>
      <c r="E38" s="3">
        <f t="shared" si="12"/>
        <v>0.25</v>
      </c>
      <c r="F38" s="3">
        <f t="shared" si="12"/>
        <v>0</v>
      </c>
      <c r="G38" s="3">
        <f t="shared" si="12"/>
        <v>0</v>
      </c>
      <c r="H38" s="3">
        <f t="shared" si="12"/>
        <v>0.25</v>
      </c>
      <c r="I38" s="3">
        <f t="shared" si="12"/>
        <v>0.25</v>
      </c>
      <c r="J38" s="3">
        <f t="shared" si="12"/>
        <v>0</v>
      </c>
      <c r="K38" s="3">
        <f t="shared" si="12"/>
        <v>0</v>
      </c>
    </row>
    <row r="39" spans="1:28" ht="15" customHeight="1">
      <c r="A39" s="3" t="s">
        <v>27</v>
      </c>
      <c r="B39" s="3">
        <f t="shared" si="12"/>
        <v>0</v>
      </c>
      <c r="C39" s="3">
        <f t="shared" si="12"/>
        <v>0.33333333333333331</v>
      </c>
      <c r="D39" s="3">
        <f t="shared" si="12"/>
        <v>0</v>
      </c>
      <c r="E39" s="3">
        <f t="shared" si="12"/>
        <v>0</v>
      </c>
      <c r="F39" s="3">
        <f t="shared" si="12"/>
        <v>0</v>
      </c>
      <c r="G39" s="3">
        <f t="shared" si="12"/>
        <v>0</v>
      </c>
      <c r="H39" s="3">
        <f t="shared" si="12"/>
        <v>0</v>
      </c>
      <c r="I39" s="3">
        <f t="shared" si="12"/>
        <v>0</v>
      </c>
      <c r="J39" s="3">
        <f t="shared" si="12"/>
        <v>0.33333333333333331</v>
      </c>
      <c r="K39" s="3">
        <f t="shared" si="12"/>
        <v>0.33333333333333331</v>
      </c>
    </row>
    <row r="40" spans="1:28" ht="15" customHeight="1">
      <c r="A40" s="3" t="s">
        <v>28</v>
      </c>
      <c r="B40" s="3">
        <f t="shared" si="12"/>
        <v>0.5</v>
      </c>
      <c r="C40" s="3">
        <f t="shared" si="12"/>
        <v>0</v>
      </c>
      <c r="D40" s="3">
        <f t="shared" si="12"/>
        <v>0</v>
      </c>
      <c r="E40" s="3">
        <f t="shared" si="12"/>
        <v>0.5</v>
      </c>
      <c r="F40" s="3">
        <f t="shared" si="12"/>
        <v>0</v>
      </c>
      <c r="G40" s="3">
        <f t="shared" si="12"/>
        <v>0</v>
      </c>
      <c r="H40" s="3">
        <f t="shared" si="12"/>
        <v>0</v>
      </c>
      <c r="I40" s="3">
        <f t="shared" si="12"/>
        <v>0</v>
      </c>
      <c r="J40" s="3">
        <f t="shared" si="12"/>
        <v>0</v>
      </c>
      <c r="K40" s="3">
        <f t="shared" si="12"/>
        <v>0</v>
      </c>
    </row>
    <row r="41" spans="1:28" ht="15" customHeight="1">
      <c r="A41" s="3" t="s">
        <v>29</v>
      </c>
      <c r="B41" s="3">
        <f t="shared" si="12"/>
        <v>0</v>
      </c>
      <c r="C41" s="3">
        <f t="shared" si="12"/>
        <v>0</v>
      </c>
      <c r="D41" s="3">
        <f t="shared" si="12"/>
        <v>0</v>
      </c>
      <c r="E41" s="3">
        <f t="shared" si="12"/>
        <v>0</v>
      </c>
      <c r="F41" s="3">
        <f t="shared" si="12"/>
        <v>0</v>
      </c>
      <c r="G41" s="3">
        <f t="shared" si="12"/>
        <v>0</v>
      </c>
      <c r="H41" s="3">
        <f t="shared" si="12"/>
        <v>0</v>
      </c>
      <c r="I41" s="3">
        <f t="shared" si="12"/>
        <v>0.5</v>
      </c>
      <c r="J41" s="3">
        <f t="shared" si="12"/>
        <v>0</v>
      </c>
      <c r="K41" s="3">
        <f t="shared" si="12"/>
        <v>0.5</v>
      </c>
    </row>
    <row r="42" spans="1:28" ht="15" customHeight="1">
      <c r="A42" s="3" t="s">
        <v>30</v>
      </c>
      <c r="B42" s="3">
        <f t="shared" si="12"/>
        <v>0</v>
      </c>
      <c r="C42" s="3">
        <f t="shared" si="12"/>
        <v>0</v>
      </c>
      <c r="D42" s="3">
        <f t="shared" si="12"/>
        <v>0.25</v>
      </c>
      <c r="E42" s="3">
        <f t="shared" si="12"/>
        <v>0.25</v>
      </c>
      <c r="F42" s="3">
        <f t="shared" si="12"/>
        <v>0</v>
      </c>
      <c r="G42" s="3">
        <f t="shared" si="12"/>
        <v>0</v>
      </c>
      <c r="H42" s="3">
        <f t="shared" si="12"/>
        <v>0.25</v>
      </c>
      <c r="I42" s="3">
        <f t="shared" si="12"/>
        <v>0</v>
      </c>
      <c r="J42" s="3">
        <f t="shared" si="12"/>
        <v>0</v>
      </c>
      <c r="K42" s="3">
        <f t="shared" si="12"/>
        <v>0.25</v>
      </c>
    </row>
    <row r="43" spans="1:28" ht="15" customHeight="1">
      <c r="A43" s="3" t="s">
        <v>31</v>
      </c>
      <c r="B43" s="3">
        <f t="shared" si="12"/>
        <v>0</v>
      </c>
      <c r="C43" s="3">
        <f t="shared" si="12"/>
        <v>0</v>
      </c>
      <c r="D43" s="3">
        <f t="shared" si="12"/>
        <v>0</v>
      </c>
      <c r="E43" s="3">
        <f t="shared" si="12"/>
        <v>0</v>
      </c>
      <c r="F43" s="3">
        <f t="shared" si="12"/>
        <v>0</v>
      </c>
      <c r="G43" s="3">
        <f t="shared" si="12"/>
        <v>0.5</v>
      </c>
      <c r="H43" s="3">
        <f t="shared" si="12"/>
        <v>0</v>
      </c>
      <c r="I43" s="3">
        <f t="shared" si="12"/>
        <v>0</v>
      </c>
      <c r="J43" s="3">
        <f t="shared" si="12"/>
        <v>0.5</v>
      </c>
      <c r="K43" s="3">
        <f t="shared" si="12"/>
        <v>0</v>
      </c>
    </row>
    <row r="44" spans="1:28" ht="15" customHeight="1">
      <c r="A44" s="3" t="s">
        <v>32</v>
      </c>
      <c r="B44" s="3">
        <f t="shared" si="12"/>
        <v>0</v>
      </c>
      <c r="C44" s="3">
        <f t="shared" si="12"/>
        <v>0.33333333333333331</v>
      </c>
      <c r="D44" s="3">
        <f t="shared" si="12"/>
        <v>0</v>
      </c>
      <c r="E44" s="3">
        <f t="shared" si="12"/>
        <v>0</v>
      </c>
      <c r="F44" s="3">
        <f t="shared" si="12"/>
        <v>0.33333333333333331</v>
      </c>
      <c r="G44" s="3">
        <f t="shared" si="12"/>
        <v>0</v>
      </c>
      <c r="H44" s="3">
        <f t="shared" si="12"/>
        <v>0.33333333333333331</v>
      </c>
      <c r="I44" s="3">
        <f t="shared" si="12"/>
        <v>0</v>
      </c>
      <c r="J44" s="3">
        <f t="shared" si="12"/>
        <v>0</v>
      </c>
      <c r="K44" s="3">
        <f t="shared" si="12"/>
        <v>0</v>
      </c>
    </row>
    <row r="45" spans="1:28" ht="15" customHeight="1">
      <c r="A45" s="3" t="s">
        <v>33</v>
      </c>
      <c r="B45" s="3">
        <f t="shared" si="12"/>
        <v>0</v>
      </c>
      <c r="C45" s="3">
        <f t="shared" si="12"/>
        <v>0</v>
      </c>
      <c r="D45" s="3">
        <f t="shared" si="12"/>
        <v>0.33333333333333331</v>
      </c>
      <c r="E45" s="3">
        <f t="shared" si="12"/>
        <v>0</v>
      </c>
      <c r="F45" s="3">
        <f t="shared" si="12"/>
        <v>0.33333333333333331</v>
      </c>
      <c r="G45" s="3">
        <f t="shared" si="12"/>
        <v>0</v>
      </c>
      <c r="H45" s="3">
        <f t="shared" si="12"/>
        <v>0</v>
      </c>
      <c r="I45" s="3">
        <f t="shared" si="12"/>
        <v>0</v>
      </c>
      <c r="J45" s="3">
        <f t="shared" si="12"/>
        <v>0.33333333333333331</v>
      </c>
      <c r="K45" s="3">
        <f t="shared" si="12"/>
        <v>0</v>
      </c>
    </row>
    <row r="46" spans="1:28" ht="15" customHeight="1">
      <c r="A46" s="3" t="s">
        <v>34</v>
      </c>
      <c r="B46" s="3">
        <f t="shared" si="12"/>
        <v>0.33333333333333331</v>
      </c>
      <c r="C46" s="3">
        <f t="shared" si="12"/>
        <v>0</v>
      </c>
      <c r="D46" s="3">
        <f t="shared" si="12"/>
        <v>0</v>
      </c>
      <c r="E46" s="3">
        <f t="shared" si="12"/>
        <v>0</v>
      </c>
      <c r="F46" s="3">
        <f t="shared" si="12"/>
        <v>0</v>
      </c>
      <c r="G46" s="3">
        <f t="shared" si="12"/>
        <v>0.33333333333333331</v>
      </c>
      <c r="H46" s="3">
        <f t="shared" si="12"/>
        <v>0.33333333333333331</v>
      </c>
      <c r="I46" s="3">
        <f t="shared" si="12"/>
        <v>0</v>
      </c>
      <c r="J46" s="3">
        <f t="shared" si="12"/>
        <v>0</v>
      </c>
      <c r="K46" s="3">
        <f t="shared" si="12"/>
        <v>0</v>
      </c>
    </row>
    <row r="47" spans="1:28" ht="15" customHeight="1">
      <c r="A47" s="3" t="s">
        <v>35</v>
      </c>
      <c r="B47" s="3">
        <f t="shared" si="12"/>
        <v>0</v>
      </c>
      <c r="C47" s="3">
        <f t="shared" si="12"/>
        <v>0</v>
      </c>
      <c r="D47" s="3">
        <f t="shared" si="12"/>
        <v>0.25</v>
      </c>
      <c r="E47" s="3">
        <f t="shared" si="12"/>
        <v>0.25</v>
      </c>
      <c r="F47" s="3">
        <f t="shared" si="12"/>
        <v>0.25</v>
      </c>
      <c r="G47" s="3">
        <f t="shared" si="12"/>
        <v>0</v>
      </c>
      <c r="H47" s="3">
        <f t="shared" si="12"/>
        <v>0</v>
      </c>
      <c r="I47" s="3">
        <f t="shared" si="12"/>
        <v>0.25</v>
      </c>
      <c r="J47" s="3">
        <f t="shared" si="12"/>
        <v>0</v>
      </c>
      <c r="K47" s="3">
        <f t="shared" si="12"/>
        <v>0</v>
      </c>
    </row>
    <row r="48" spans="1:28" ht="15" customHeight="1">
      <c r="A48" s="3" t="s">
        <v>36</v>
      </c>
      <c r="B48" s="3">
        <f t="shared" si="12"/>
        <v>0</v>
      </c>
      <c r="C48" s="3">
        <f t="shared" si="12"/>
        <v>0.25</v>
      </c>
      <c r="D48" s="3">
        <f t="shared" si="12"/>
        <v>0.25</v>
      </c>
      <c r="E48" s="3">
        <f t="shared" si="12"/>
        <v>0.25</v>
      </c>
      <c r="F48" s="3">
        <f t="shared" si="12"/>
        <v>0</v>
      </c>
      <c r="G48" s="3">
        <f t="shared" si="12"/>
        <v>0</v>
      </c>
      <c r="H48" s="3">
        <f t="shared" si="12"/>
        <v>0</v>
      </c>
      <c r="I48" s="3">
        <f t="shared" si="12"/>
        <v>0</v>
      </c>
      <c r="J48" s="3">
        <f t="shared" si="12"/>
        <v>0.25</v>
      </c>
      <c r="K48" s="3">
        <f t="shared" si="12"/>
        <v>0</v>
      </c>
    </row>
    <row r="49" spans="1:11" ht="15" customHeight="1">
      <c r="A49" s="3" t="s">
        <v>37</v>
      </c>
      <c r="B49" s="3">
        <f t="shared" si="12"/>
        <v>0</v>
      </c>
      <c r="C49" s="3">
        <f t="shared" si="12"/>
        <v>0</v>
      </c>
      <c r="D49" s="3">
        <f t="shared" si="12"/>
        <v>0</v>
      </c>
      <c r="E49" s="3">
        <f t="shared" si="12"/>
        <v>0.25</v>
      </c>
      <c r="F49" s="3">
        <f t="shared" si="12"/>
        <v>0</v>
      </c>
      <c r="G49" s="3">
        <f t="shared" si="12"/>
        <v>0.25</v>
      </c>
      <c r="H49" s="3">
        <f t="shared" si="12"/>
        <v>0.25</v>
      </c>
      <c r="I49" s="3">
        <f t="shared" si="12"/>
        <v>0.25</v>
      </c>
      <c r="J49" s="3">
        <f t="shared" si="12"/>
        <v>0</v>
      </c>
      <c r="K49" s="3">
        <f t="shared" si="12"/>
        <v>0</v>
      </c>
    </row>
    <row r="50" spans="1:11" ht="15" customHeight="1">
      <c r="A50" s="3" t="s">
        <v>38</v>
      </c>
      <c r="B50" s="3">
        <f t="shared" si="12"/>
        <v>0.33333333333333331</v>
      </c>
      <c r="C50" s="3">
        <f t="shared" si="12"/>
        <v>0</v>
      </c>
      <c r="D50" s="3">
        <f t="shared" si="12"/>
        <v>0</v>
      </c>
      <c r="E50" s="3">
        <f t="shared" si="12"/>
        <v>0</v>
      </c>
      <c r="F50" s="3">
        <f t="shared" si="12"/>
        <v>0</v>
      </c>
      <c r="G50" s="3">
        <f t="shared" si="12"/>
        <v>0.33333333333333331</v>
      </c>
      <c r="H50" s="3">
        <f t="shared" si="12"/>
        <v>0</v>
      </c>
      <c r="I50" s="3">
        <f t="shared" si="12"/>
        <v>0</v>
      </c>
      <c r="J50" s="3">
        <f t="shared" si="12"/>
        <v>0.33333333333333331</v>
      </c>
      <c r="K50" s="3">
        <f t="shared" si="12"/>
        <v>0</v>
      </c>
    </row>
    <row r="51" spans="1:11" ht="15" customHeight="1">
      <c r="A51" s="3" t="s">
        <v>39</v>
      </c>
      <c r="B51" s="3">
        <f t="shared" si="12"/>
        <v>0</v>
      </c>
      <c r="C51" s="3">
        <f t="shared" si="12"/>
        <v>0.25</v>
      </c>
      <c r="D51" s="3">
        <f t="shared" si="12"/>
        <v>0.25</v>
      </c>
      <c r="E51" s="3">
        <f t="shared" si="12"/>
        <v>0.25</v>
      </c>
      <c r="F51" s="3">
        <f t="shared" si="12"/>
        <v>0</v>
      </c>
      <c r="G51" s="3">
        <f t="shared" si="12"/>
        <v>0</v>
      </c>
      <c r="H51" s="3">
        <f t="shared" si="12"/>
        <v>0</v>
      </c>
      <c r="I51" s="3">
        <f t="shared" si="12"/>
        <v>0.25</v>
      </c>
      <c r="J51" s="3">
        <f t="shared" si="12"/>
        <v>0</v>
      </c>
      <c r="K51" s="3">
        <f t="shared" si="12"/>
        <v>0</v>
      </c>
    </row>
    <row r="52" spans="1:11" ht="15" customHeight="1">
      <c r="A52" s="3" t="s">
        <v>40</v>
      </c>
      <c r="B52" s="3">
        <f t="shared" ref="B52:K54" si="13">B20/SUM($B20:$K20)</f>
        <v>0</v>
      </c>
      <c r="C52" s="3">
        <f t="shared" si="13"/>
        <v>0</v>
      </c>
      <c r="D52" s="3">
        <f t="shared" si="13"/>
        <v>0</v>
      </c>
      <c r="E52" s="3">
        <f t="shared" si="13"/>
        <v>0.5</v>
      </c>
      <c r="F52" s="3">
        <f t="shared" si="13"/>
        <v>0</v>
      </c>
      <c r="G52" s="3">
        <f t="shared" si="13"/>
        <v>0</v>
      </c>
      <c r="H52" s="3">
        <f t="shared" si="13"/>
        <v>0</v>
      </c>
      <c r="I52" s="3">
        <f t="shared" si="13"/>
        <v>0</v>
      </c>
      <c r="J52" s="3">
        <f t="shared" si="13"/>
        <v>0.5</v>
      </c>
      <c r="K52" s="3">
        <f t="shared" si="13"/>
        <v>0</v>
      </c>
    </row>
    <row r="53" spans="1:11" ht="15" customHeight="1">
      <c r="A53" s="3" t="s">
        <v>41</v>
      </c>
      <c r="B53" s="3">
        <f t="shared" si="13"/>
        <v>0</v>
      </c>
      <c r="C53" s="3">
        <f t="shared" si="13"/>
        <v>0.2</v>
      </c>
      <c r="D53" s="3">
        <f t="shared" si="13"/>
        <v>0.2</v>
      </c>
      <c r="E53" s="3">
        <f t="shared" si="13"/>
        <v>0</v>
      </c>
      <c r="F53" s="3">
        <f t="shared" si="13"/>
        <v>0.2</v>
      </c>
      <c r="G53" s="3">
        <f t="shared" si="13"/>
        <v>0</v>
      </c>
      <c r="H53" s="3">
        <f t="shared" si="13"/>
        <v>0.2</v>
      </c>
      <c r="I53" s="3">
        <f t="shared" si="13"/>
        <v>0</v>
      </c>
      <c r="J53" s="3">
        <f t="shared" si="13"/>
        <v>0</v>
      </c>
      <c r="K53" s="3">
        <f t="shared" si="13"/>
        <v>0.2</v>
      </c>
    </row>
    <row r="54" spans="1:11" ht="15" customHeight="1">
      <c r="A54" s="3" t="s">
        <v>42</v>
      </c>
      <c r="B54" s="3">
        <f t="shared" si="13"/>
        <v>0</v>
      </c>
      <c r="C54" s="3">
        <f t="shared" si="13"/>
        <v>0</v>
      </c>
      <c r="D54" s="3">
        <f t="shared" si="13"/>
        <v>0.25</v>
      </c>
      <c r="E54" s="3">
        <f t="shared" si="13"/>
        <v>0.25</v>
      </c>
      <c r="F54" s="3">
        <f t="shared" si="13"/>
        <v>0</v>
      </c>
      <c r="G54" s="3">
        <f t="shared" si="13"/>
        <v>0</v>
      </c>
      <c r="H54" s="3">
        <f t="shared" si="13"/>
        <v>0.25</v>
      </c>
      <c r="I54" s="3">
        <f t="shared" si="13"/>
        <v>0</v>
      </c>
      <c r="J54" s="3">
        <f t="shared" si="13"/>
        <v>0.25</v>
      </c>
      <c r="K54" s="3">
        <f t="shared" si="13"/>
        <v>0</v>
      </c>
    </row>
  </sheetData>
  <mergeCells count="5">
    <mergeCell ref="Y23:AB23"/>
    <mergeCell ref="O1:R1"/>
    <mergeCell ref="B1:K1"/>
    <mergeCell ref="T1:W1"/>
    <mergeCell ref="Y1:AB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showGridLines="0" tabSelected="1" zoomScale="60" zoomScaleNormal="60" workbookViewId="0">
      <selection activeCell="Y32" sqref="Y32"/>
    </sheetView>
  </sheetViews>
  <sheetFormatPr defaultColWidth="13" defaultRowHeight="15" customHeight="1"/>
  <cols>
    <col min="1" max="1" width="8.5" style="15" customWidth="1"/>
    <col min="2" max="3" width="6.5" style="15" customWidth="1"/>
    <col min="4" max="4" width="7.3984375" style="15" customWidth="1"/>
    <col min="5" max="5" width="7.09765625" style="15" customWidth="1"/>
    <col min="6" max="9" width="6.5" style="15" customWidth="1"/>
    <col min="10" max="11" width="8.19921875" style="15" customWidth="1"/>
    <col min="12" max="12" width="4.3984375" style="15" customWidth="1"/>
    <col min="13" max="13" width="6.8984375" style="15" customWidth="1"/>
    <col min="14" max="15" width="6.8984375" style="16" customWidth="1"/>
    <col min="16" max="16" width="3" style="15" customWidth="1"/>
    <col min="17" max="17" width="6.5" style="15" customWidth="1"/>
    <col min="18" max="30" width="7.09765625" style="15" customWidth="1"/>
    <col min="31" max="258" width="13" style="15" customWidth="1"/>
  </cols>
  <sheetData>
    <row r="1" spans="1:30" ht="17.100000000000001" customHeight="1">
      <c r="A1" s="2" t="s">
        <v>0</v>
      </c>
      <c r="B1" s="28" t="s">
        <v>1</v>
      </c>
      <c r="C1" s="30"/>
      <c r="D1" s="30"/>
      <c r="E1" s="30"/>
      <c r="F1" s="30"/>
      <c r="G1" s="30"/>
      <c r="H1" s="30"/>
      <c r="I1" s="30"/>
      <c r="J1" s="30"/>
      <c r="K1" s="30"/>
      <c r="L1" s="17"/>
      <c r="M1" s="17"/>
      <c r="N1" s="17"/>
      <c r="O1" s="17"/>
      <c r="P1" s="17"/>
      <c r="Q1" s="26" t="s">
        <v>2</v>
      </c>
      <c r="R1" s="30"/>
      <c r="S1" s="30"/>
      <c r="T1" s="30"/>
      <c r="U1" s="5"/>
      <c r="V1" s="28" t="s">
        <v>3</v>
      </c>
      <c r="W1" s="30"/>
      <c r="X1" s="30"/>
      <c r="Y1" s="30"/>
      <c r="Z1" s="20"/>
      <c r="AA1" s="29" t="s">
        <v>4</v>
      </c>
      <c r="AB1" s="30"/>
      <c r="AC1" s="30"/>
      <c r="AD1" s="30"/>
    </row>
    <row r="2" spans="1:30" ht="17.100000000000001" customHeight="1">
      <c r="A2" s="17"/>
      <c r="B2" s="19" t="s">
        <v>5</v>
      </c>
      <c r="C2" s="19" t="s">
        <v>6</v>
      </c>
      <c r="D2" s="19" t="s">
        <v>7</v>
      </c>
      <c r="E2" s="19" t="s">
        <v>8</v>
      </c>
      <c r="F2" s="19" t="s">
        <v>9</v>
      </c>
      <c r="G2" s="19" t="s">
        <v>10</v>
      </c>
      <c r="H2" s="19" t="s">
        <v>11</v>
      </c>
      <c r="I2" s="19" t="s">
        <v>12</v>
      </c>
      <c r="J2" s="19" t="s">
        <v>13</v>
      </c>
      <c r="K2" s="19" t="s">
        <v>14</v>
      </c>
      <c r="L2" s="17"/>
      <c r="M2" s="18" t="s">
        <v>59</v>
      </c>
      <c r="N2" s="18" t="s">
        <v>60</v>
      </c>
      <c r="O2" s="18" t="s">
        <v>61</v>
      </c>
      <c r="P2" s="17"/>
      <c r="Q2" s="19" t="s">
        <v>15</v>
      </c>
      <c r="R2" s="19" t="s">
        <v>16</v>
      </c>
      <c r="S2" s="19" t="s">
        <v>17</v>
      </c>
      <c r="T2" s="19" t="s">
        <v>18</v>
      </c>
      <c r="U2" s="5"/>
      <c r="V2" s="19" t="s">
        <v>15</v>
      </c>
      <c r="W2" s="19" t="s">
        <v>16</v>
      </c>
      <c r="X2" s="19" t="s">
        <v>17</v>
      </c>
      <c r="Y2" s="19" t="s">
        <v>18</v>
      </c>
      <c r="Z2" s="20"/>
      <c r="AA2" s="19" t="s">
        <v>19</v>
      </c>
      <c r="AB2" s="19" t="s">
        <v>20</v>
      </c>
      <c r="AC2" s="19" t="s">
        <v>21</v>
      </c>
      <c r="AD2" s="19" t="s">
        <v>22</v>
      </c>
    </row>
    <row r="3" spans="1:30" ht="17.100000000000001" customHeight="1">
      <c r="A3" s="19" t="s">
        <v>23</v>
      </c>
      <c r="B3" s="19">
        <v>1</v>
      </c>
      <c r="C3" s="19">
        <v>0</v>
      </c>
      <c r="D3" s="19">
        <v>1</v>
      </c>
      <c r="E3" s="19">
        <v>0</v>
      </c>
      <c r="F3" s="19">
        <v>1</v>
      </c>
      <c r="G3" s="19">
        <v>1</v>
      </c>
      <c r="H3" s="19">
        <v>0</v>
      </c>
      <c r="I3" s="19">
        <v>0</v>
      </c>
      <c r="J3" s="19">
        <v>0</v>
      </c>
      <c r="K3" s="19">
        <v>1</v>
      </c>
      <c r="L3" s="17"/>
      <c r="M3" s="17">
        <f>1/SUM(B3:K3)</f>
        <v>0.2</v>
      </c>
      <c r="N3" s="17">
        <f>IF(COUNT(Q3:T3)=0,0,1/COUNT(Q3:T3))</f>
        <v>0.5</v>
      </c>
      <c r="O3" s="17">
        <f>COUNT(Q3:T3)</f>
        <v>2</v>
      </c>
      <c r="P3" s="17"/>
      <c r="Q3" s="19">
        <v>1</v>
      </c>
      <c r="R3" s="19">
        <v>-1</v>
      </c>
      <c r="S3" s="17"/>
      <c r="T3" s="5"/>
      <c r="U3" s="5"/>
      <c r="V3" s="5">
        <v>15</v>
      </c>
      <c r="W3" s="5"/>
      <c r="X3" s="5"/>
      <c r="Y3" s="5"/>
      <c r="Z3" s="5"/>
      <c r="AA3" s="37">
        <f t="shared" ref="AA3:AA22" si="0">SUMPRODUCT(B3:K3,$B$29:$K$29)/SUMPRODUCT(SQRT(SUMPRODUCT(B3:K3,B3:K3)),SQRT(SUMPRODUCT($B$29:$K$29,$B$29:$K$29)))</f>
        <v>0.49030910595021104</v>
      </c>
      <c r="AB3" s="36">
        <f t="shared" ref="AB3:AB22" si="1">SUMPRODUCT(B3:K3,$B$30:$K$30) /SUMPRODUCT(SQRT(SUMPRODUCT(B3:K3,B3:K3)),SQRT(SUMPRODUCT($B$30:$K$30,$B$30:$K$30)))</f>
        <v>-0.43400982932055765</v>
      </c>
      <c r="AC3" s="36">
        <f t="shared" ref="AC3:AC22" si="2">SUMPRODUCT(B3:K3,$B$31:$K$31)/SUMPRODUCT(SQRT(SUMPRODUCT(B3:K3,B3:K3)),SQRT(SUMPRODUCT($B$31:$K$31,$B$31:$K$31)))</f>
        <v>-0.478273360792764</v>
      </c>
      <c r="AD3" s="36">
        <f t="shared" ref="AD3:AD22" si="3">SUMPRODUCT(B3:K3,$B$32:$K$32)</f>
        <v>-0.21911265850671774</v>
      </c>
    </row>
    <row r="4" spans="1:30" ht="17.100000000000001" customHeight="1">
      <c r="A4" s="19" t="s">
        <v>24</v>
      </c>
      <c r="B4" s="19">
        <v>0</v>
      </c>
      <c r="C4" s="19">
        <v>1</v>
      </c>
      <c r="D4" s="19">
        <v>1</v>
      </c>
      <c r="E4" s="19">
        <v>1</v>
      </c>
      <c r="F4" s="19">
        <v>0</v>
      </c>
      <c r="G4" s="19">
        <v>0</v>
      </c>
      <c r="H4" s="19">
        <v>0</v>
      </c>
      <c r="I4" s="19">
        <v>1</v>
      </c>
      <c r="J4" s="19">
        <v>0</v>
      </c>
      <c r="K4" s="19">
        <v>0</v>
      </c>
      <c r="L4" s="17"/>
      <c r="M4" s="17">
        <f t="shared" ref="M4:M22" si="4">1/SUM(B4:K4)</f>
        <v>0.25</v>
      </c>
      <c r="N4" s="17">
        <f t="shared" ref="N4:N22" si="5">IF(COUNT(Q4:T4)=0,0,1/COUNT(Q4:T4))</f>
        <v>0.5</v>
      </c>
      <c r="O4" s="17">
        <f t="shared" ref="O4:O22" si="6">COUNT(Q4:T4)</f>
        <v>2</v>
      </c>
      <c r="P4" s="17"/>
      <c r="Q4" s="19">
        <v>-1</v>
      </c>
      <c r="R4" s="19">
        <v>1</v>
      </c>
      <c r="S4" s="17"/>
      <c r="T4" s="5"/>
      <c r="U4" s="5"/>
      <c r="V4" s="5"/>
      <c r="W4" s="17"/>
      <c r="X4" s="5">
        <v>40</v>
      </c>
      <c r="Y4" s="5"/>
      <c r="Z4" s="5"/>
      <c r="AA4" s="36">
        <f t="shared" si="0"/>
        <v>-0.22283194067768253</v>
      </c>
      <c r="AB4" s="37">
        <f t="shared" si="1"/>
        <v>0.69188180682901679</v>
      </c>
      <c r="AC4" s="36">
        <f t="shared" si="2"/>
        <v>-8.7435689725637422E-2</v>
      </c>
      <c r="AD4" s="37">
        <f t="shared" si="3"/>
        <v>0.1649736580527747</v>
      </c>
    </row>
    <row r="5" spans="1:30" ht="17.100000000000001" customHeight="1">
      <c r="A5" s="19" t="s">
        <v>25</v>
      </c>
      <c r="B5" s="19">
        <v>0</v>
      </c>
      <c r="C5" s="19">
        <v>0</v>
      </c>
      <c r="D5" s="19">
        <v>0</v>
      </c>
      <c r="E5" s="19">
        <v>1</v>
      </c>
      <c r="F5" s="19">
        <v>1</v>
      </c>
      <c r="G5" s="19">
        <v>1</v>
      </c>
      <c r="H5" s="19">
        <v>0</v>
      </c>
      <c r="I5" s="19">
        <v>0</v>
      </c>
      <c r="J5" s="19">
        <v>0</v>
      </c>
      <c r="K5" s="19">
        <v>0</v>
      </c>
      <c r="L5" s="17"/>
      <c r="M5" s="17">
        <f t="shared" si="4"/>
        <v>0.33333333333333331</v>
      </c>
      <c r="N5" s="17">
        <f t="shared" si="5"/>
        <v>0</v>
      </c>
      <c r="O5" s="17">
        <f t="shared" si="6"/>
        <v>0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36">
        <f t="shared" si="0"/>
        <v>0.23502692661934393</v>
      </c>
      <c r="AB5" s="36">
        <f t="shared" si="1"/>
        <v>-0.14870271750911052</v>
      </c>
      <c r="AC5" s="36">
        <f t="shared" si="2"/>
        <v>-0.37634992019317631</v>
      </c>
      <c r="AD5" s="36">
        <f t="shared" si="3"/>
        <v>-0.12551060986177379</v>
      </c>
    </row>
    <row r="6" spans="1:30" ht="17.100000000000001" customHeight="1">
      <c r="A6" s="19" t="s">
        <v>26</v>
      </c>
      <c r="B6" s="19">
        <v>0</v>
      </c>
      <c r="C6" s="19">
        <v>0</v>
      </c>
      <c r="D6" s="19">
        <v>1</v>
      </c>
      <c r="E6" s="19">
        <v>1</v>
      </c>
      <c r="F6" s="19">
        <v>0</v>
      </c>
      <c r="G6" s="19">
        <v>0</v>
      </c>
      <c r="H6" s="19">
        <v>1</v>
      </c>
      <c r="I6" s="19">
        <v>1</v>
      </c>
      <c r="J6" s="19">
        <v>0</v>
      </c>
      <c r="K6" s="19">
        <v>0</v>
      </c>
      <c r="L6" s="17"/>
      <c r="M6" s="17">
        <f t="shared" si="4"/>
        <v>0.25</v>
      </c>
      <c r="N6" s="17">
        <f t="shared" si="5"/>
        <v>1</v>
      </c>
      <c r="O6" s="17">
        <f t="shared" si="6"/>
        <v>1</v>
      </c>
      <c r="P6" s="17"/>
      <c r="Q6" s="17"/>
      <c r="R6" s="19">
        <v>1</v>
      </c>
      <c r="S6" s="5"/>
      <c r="T6" s="5"/>
      <c r="U6" s="5"/>
      <c r="V6" s="5"/>
      <c r="W6" s="5"/>
      <c r="X6" s="5"/>
      <c r="Y6" s="5"/>
      <c r="Z6" s="5"/>
      <c r="AA6" s="36">
        <f t="shared" si="0"/>
        <v>-0.13750986332036558</v>
      </c>
      <c r="AB6" s="37">
        <f t="shared" si="1"/>
        <v>0.48754786930370708</v>
      </c>
      <c r="AC6" s="36">
        <f t="shared" si="2"/>
        <v>-0.28747729958309848</v>
      </c>
      <c r="AD6" s="36">
        <f t="shared" si="3"/>
        <v>4.4420274945104199E-3</v>
      </c>
    </row>
    <row r="7" spans="1:30" ht="17.100000000000001" customHeight="1">
      <c r="A7" s="19" t="s">
        <v>27</v>
      </c>
      <c r="B7" s="19">
        <v>0</v>
      </c>
      <c r="C7" s="19">
        <v>1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1</v>
      </c>
      <c r="K7" s="19">
        <v>1</v>
      </c>
      <c r="L7" s="17"/>
      <c r="M7" s="17">
        <f t="shared" si="4"/>
        <v>0.33333333333333331</v>
      </c>
      <c r="N7" s="17">
        <f t="shared" si="5"/>
        <v>1</v>
      </c>
      <c r="O7" s="17">
        <f t="shared" si="6"/>
        <v>1</v>
      </c>
      <c r="P7" s="17"/>
      <c r="Q7" s="17"/>
      <c r="R7" s="17"/>
      <c r="S7" s="18">
        <v>1</v>
      </c>
      <c r="T7" s="17"/>
      <c r="U7" s="17"/>
      <c r="V7" s="17"/>
      <c r="W7" s="18">
        <v>2</v>
      </c>
      <c r="X7" s="17"/>
      <c r="Y7" s="17"/>
      <c r="Z7" s="17"/>
      <c r="AA7" s="36">
        <f t="shared" si="0"/>
        <v>-5.6961182501018122E-2</v>
      </c>
      <c r="AB7" s="36">
        <f t="shared" si="1"/>
        <v>0.17100193073248574</v>
      </c>
      <c r="AC7" s="37">
        <f t="shared" si="2"/>
        <v>0.15891323817092529</v>
      </c>
      <c r="AD7" s="39">
        <f t="shared" si="3"/>
        <v>0.11938749928690977</v>
      </c>
    </row>
    <row r="8" spans="1:30" ht="17.100000000000001" customHeight="1">
      <c r="A8" s="19" t="s">
        <v>28</v>
      </c>
      <c r="B8" s="19">
        <v>1</v>
      </c>
      <c r="C8" s="19">
        <v>0</v>
      </c>
      <c r="D8" s="19">
        <v>0</v>
      </c>
      <c r="E8" s="19">
        <v>1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7"/>
      <c r="M8" s="17">
        <f t="shared" si="4"/>
        <v>0.5</v>
      </c>
      <c r="N8" s="17">
        <f t="shared" si="5"/>
        <v>1</v>
      </c>
      <c r="O8" s="17">
        <f t="shared" si="6"/>
        <v>1</v>
      </c>
      <c r="P8" s="17"/>
      <c r="Q8" s="19">
        <v>1</v>
      </c>
      <c r="R8" s="17"/>
      <c r="S8" s="17"/>
      <c r="T8" s="17"/>
      <c r="U8" s="17"/>
      <c r="V8" s="18">
        <v>25</v>
      </c>
      <c r="W8" s="17"/>
      <c r="X8" s="17"/>
      <c r="Y8" s="17"/>
      <c r="Z8" s="17"/>
      <c r="AA8" s="37">
        <f t="shared" si="0"/>
        <v>0.65911062394499487</v>
      </c>
      <c r="AB8" s="36">
        <f t="shared" si="1"/>
        <v>-0.17183494249766265</v>
      </c>
      <c r="AC8" s="36">
        <f t="shared" si="2"/>
        <v>-0.40404074623193814</v>
      </c>
      <c r="AD8" s="36">
        <f t="shared" si="3"/>
        <v>4.7714103261028741E-2</v>
      </c>
    </row>
    <row r="9" spans="1:30" ht="17.100000000000001" customHeight="1">
      <c r="A9" s="19" t="s">
        <v>29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9">
        <v>0</v>
      </c>
      <c r="K9" s="19">
        <v>1</v>
      </c>
      <c r="L9" s="17"/>
      <c r="M9" s="17">
        <f t="shared" si="4"/>
        <v>0.5</v>
      </c>
      <c r="N9" s="17">
        <f t="shared" si="5"/>
        <v>1</v>
      </c>
      <c r="O9" s="17">
        <f t="shared" si="6"/>
        <v>1</v>
      </c>
      <c r="P9" s="17"/>
      <c r="Q9" s="17"/>
      <c r="R9" s="17"/>
      <c r="S9" s="18">
        <v>-1</v>
      </c>
      <c r="T9" s="17"/>
      <c r="U9" s="17"/>
      <c r="V9" s="17"/>
      <c r="W9" s="17"/>
      <c r="X9" s="17"/>
      <c r="Y9" s="17"/>
      <c r="Z9" s="17"/>
      <c r="AA9" s="36">
        <f t="shared" si="0"/>
        <v>-0.10945262400923697</v>
      </c>
      <c r="AB9" s="36">
        <f t="shared" si="1"/>
        <v>0.26225252421689366</v>
      </c>
      <c r="AC9" s="36">
        <f t="shared" si="2"/>
        <v>-0.29652955195294117</v>
      </c>
      <c r="AD9" s="36">
        <f t="shared" si="3"/>
        <v>-6.6986672880560011E-2</v>
      </c>
    </row>
    <row r="10" spans="1:30" ht="17.100000000000001" customHeight="1">
      <c r="A10" s="19" t="s">
        <v>30</v>
      </c>
      <c r="B10" s="19">
        <v>0</v>
      </c>
      <c r="C10" s="19">
        <v>0</v>
      </c>
      <c r="D10" s="19">
        <v>1</v>
      </c>
      <c r="E10" s="19">
        <v>1</v>
      </c>
      <c r="F10" s="19">
        <v>0</v>
      </c>
      <c r="G10" s="19">
        <v>0</v>
      </c>
      <c r="H10" s="19">
        <v>1</v>
      </c>
      <c r="I10" s="19">
        <v>0</v>
      </c>
      <c r="J10" s="19">
        <v>0</v>
      </c>
      <c r="K10" s="19">
        <v>1</v>
      </c>
      <c r="L10" s="17"/>
      <c r="M10" s="17">
        <f t="shared" si="4"/>
        <v>0.25</v>
      </c>
      <c r="N10" s="17">
        <f t="shared" si="5"/>
        <v>1</v>
      </c>
      <c r="O10" s="17">
        <f t="shared" si="6"/>
        <v>1</v>
      </c>
      <c r="P10" s="17"/>
      <c r="Q10" s="17"/>
      <c r="R10" s="17"/>
      <c r="S10" s="18">
        <v>1</v>
      </c>
      <c r="T10" s="17"/>
      <c r="U10" s="17"/>
      <c r="V10" s="17"/>
      <c r="W10" s="18">
        <v>-4</v>
      </c>
      <c r="X10" s="17"/>
      <c r="Y10" s="17"/>
      <c r="Z10" s="17"/>
      <c r="AA10" s="36">
        <f t="shared" si="0"/>
        <v>-6.0115170664772594E-2</v>
      </c>
      <c r="AB10" s="36">
        <f t="shared" si="1"/>
        <v>0.13776873092417635</v>
      </c>
      <c r="AC10" s="36">
        <f t="shared" si="2"/>
        <v>-1.6277106690275798E-2</v>
      </c>
      <c r="AD10" s="36">
        <f t="shared" si="3"/>
        <v>2.460181216067334E-2</v>
      </c>
    </row>
    <row r="11" spans="1:30" ht="17.100000000000001" customHeight="1">
      <c r="A11" s="19" t="s">
        <v>31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1</v>
      </c>
      <c r="H11" s="19">
        <v>0</v>
      </c>
      <c r="I11" s="19">
        <v>0</v>
      </c>
      <c r="J11" s="19">
        <v>1</v>
      </c>
      <c r="K11" s="19">
        <v>0</v>
      </c>
      <c r="L11" s="17"/>
      <c r="M11" s="17">
        <f t="shared" si="4"/>
        <v>0.5</v>
      </c>
      <c r="N11" s="17">
        <f t="shared" si="5"/>
        <v>0</v>
      </c>
      <c r="O11" s="17">
        <f t="shared" si="6"/>
        <v>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37">
        <f t="shared" si="0"/>
        <v>0.36075073829980986</v>
      </c>
      <c r="AB11" s="36">
        <f t="shared" si="1"/>
        <v>-0.19579160582447563</v>
      </c>
      <c r="AC11" s="36">
        <f t="shared" si="2"/>
        <v>-0.41559499841454856</v>
      </c>
      <c r="AD11" s="36">
        <f t="shared" si="3"/>
        <v>-8.3779846227371321E-2</v>
      </c>
    </row>
    <row r="12" spans="1:30" ht="17.100000000000001" customHeight="1">
      <c r="A12" s="19" t="s">
        <v>32</v>
      </c>
      <c r="B12" s="19">
        <v>0</v>
      </c>
      <c r="C12" s="19">
        <v>1</v>
      </c>
      <c r="D12" s="19">
        <v>0</v>
      </c>
      <c r="E12" s="19">
        <v>0</v>
      </c>
      <c r="F12" s="19">
        <v>1</v>
      </c>
      <c r="G12" s="19">
        <v>0</v>
      </c>
      <c r="H12" s="19">
        <v>1</v>
      </c>
      <c r="I12" s="19">
        <v>0</v>
      </c>
      <c r="J12" s="19">
        <v>0</v>
      </c>
      <c r="K12" s="19">
        <v>0</v>
      </c>
      <c r="L12" s="17"/>
      <c r="M12" s="17">
        <f t="shared" si="4"/>
        <v>0.33333333333333331</v>
      </c>
      <c r="N12" s="17">
        <f t="shared" si="5"/>
        <v>0</v>
      </c>
      <c r="O12" s="17">
        <f t="shared" si="6"/>
        <v>0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36">
        <f t="shared" si="0"/>
        <v>-0.22320224713746573</v>
      </c>
      <c r="AB12" s="36">
        <f t="shared" si="1"/>
        <v>9.3665331670870808E-2</v>
      </c>
      <c r="AC12" s="36">
        <f t="shared" si="2"/>
        <v>-2.1219346624137946E-2</v>
      </c>
      <c r="AD12" s="36">
        <f t="shared" si="3"/>
        <v>-7.9194936847989547E-2</v>
      </c>
    </row>
    <row r="13" spans="1:30" ht="17.100000000000001" customHeight="1">
      <c r="A13" s="19" t="s">
        <v>33</v>
      </c>
      <c r="B13" s="18">
        <v>0</v>
      </c>
      <c r="C13" s="19">
        <v>0</v>
      </c>
      <c r="D13" s="19">
        <v>1</v>
      </c>
      <c r="E13" s="19">
        <v>0</v>
      </c>
      <c r="F13" s="19">
        <v>1</v>
      </c>
      <c r="G13" s="19">
        <v>0</v>
      </c>
      <c r="H13" s="19">
        <v>0</v>
      </c>
      <c r="I13" s="19">
        <v>0</v>
      </c>
      <c r="J13" s="19">
        <v>1</v>
      </c>
      <c r="K13" s="19">
        <v>0</v>
      </c>
      <c r="L13" s="17"/>
      <c r="M13" s="17">
        <f t="shared" si="4"/>
        <v>0.33333333333333331</v>
      </c>
      <c r="N13" s="17">
        <f t="shared" si="5"/>
        <v>0</v>
      </c>
      <c r="O13" s="17">
        <f t="shared" si="6"/>
        <v>0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36">
        <f t="shared" si="0"/>
        <v>5.245019707689802E-2</v>
      </c>
      <c r="AB13" s="36">
        <f t="shared" si="1"/>
        <v>0.10793554197957436</v>
      </c>
      <c r="AC13" s="37">
        <f t="shared" si="2"/>
        <v>1.6261707634185468E-2</v>
      </c>
      <c r="AD13" s="36">
        <f t="shared" si="3"/>
        <v>7.8889617285316849E-2</v>
      </c>
    </row>
    <row r="14" spans="1:30" ht="17.100000000000001" customHeight="1">
      <c r="A14" s="19" t="s">
        <v>34</v>
      </c>
      <c r="B14" s="19">
        <v>1</v>
      </c>
      <c r="C14" s="19">
        <v>0</v>
      </c>
      <c r="D14" s="19">
        <v>0</v>
      </c>
      <c r="E14" s="19">
        <v>0</v>
      </c>
      <c r="F14" s="19">
        <v>0</v>
      </c>
      <c r="G14" s="19">
        <v>1</v>
      </c>
      <c r="H14" s="19">
        <v>1</v>
      </c>
      <c r="I14" s="19">
        <v>0</v>
      </c>
      <c r="J14" s="19">
        <v>0</v>
      </c>
      <c r="K14" s="19">
        <v>0</v>
      </c>
      <c r="L14" s="17"/>
      <c r="M14" s="17">
        <f t="shared" si="4"/>
        <v>0.33333333333333331</v>
      </c>
      <c r="N14" s="17">
        <f t="shared" si="5"/>
        <v>0.5</v>
      </c>
      <c r="O14" s="17">
        <f t="shared" si="6"/>
        <v>2</v>
      </c>
      <c r="P14" s="17"/>
      <c r="Q14" s="17"/>
      <c r="R14" s="19">
        <v>-1</v>
      </c>
      <c r="S14" s="5">
        <v>-1</v>
      </c>
      <c r="T14" s="5"/>
      <c r="U14" s="5"/>
      <c r="V14" s="5"/>
      <c r="W14" s="5"/>
      <c r="X14" s="5"/>
      <c r="Y14" s="5"/>
      <c r="Z14" s="5"/>
      <c r="AA14" s="37">
        <f t="shared" si="0"/>
        <v>0.6220964030285524</v>
      </c>
      <c r="AB14" s="36">
        <f t="shared" si="1"/>
        <v>-0.54342052922841511</v>
      </c>
      <c r="AC14" s="36">
        <f t="shared" si="2"/>
        <v>-0.77682452125389034</v>
      </c>
      <c r="AD14" s="36">
        <f t="shared" si="3"/>
        <v>-0.29231951884899204</v>
      </c>
    </row>
    <row r="15" spans="1:30" ht="17.100000000000001" customHeight="1">
      <c r="A15" s="19" t="s">
        <v>35</v>
      </c>
      <c r="B15" s="19">
        <v>0</v>
      </c>
      <c r="C15" s="19">
        <v>0</v>
      </c>
      <c r="D15" s="19">
        <v>1</v>
      </c>
      <c r="E15" s="19">
        <v>1</v>
      </c>
      <c r="F15" s="19">
        <v>1</v>
      </c>
      <c r="G15" s="19">
        <v>0</v>
      </c>
      <c r="H15" s="19">
        <v>0</v>
      </c>
      <c r="I15" s="19">
        <v>1</v>
      </c>
      <c r="J15" s="19">
        <v>0</v>
      </c>
      <c r="K15" s="19">
        <v>0</v>
      </c>
      <c r="L15" s="17"/>
      <c r="M15" s="17">
        <f t="shared" si="4"/>
        <v>0.25</v>
      </c>
      <c r="N15" s="17">
        <f t="shared" si="5"/>
        <v>0</v>
      </c>
      <c r="O15" s="17">
        <f t="shared" si="6"/>
        <v>0</v>
      </c>
      <c r="P15" s="17"/>
      <c r="Q15" s="17"/>
      <c r="R15" s="17"/>
      <c r="S15" s="17"/>
      <c r="T15" s="17"/>
      <c r="U15" s="17"/>
      <c r="V15" s="17"/>
      <c r="W15" s="18">
        <v>-3</v>
      </c>
      <c r="X15" s="18">
        <v>20</v>
      </c>
      <c r="Y15" s="17"/>
      <c r="Z15" s="17"/>
      <c r="AA15" s="36">
        <f t="shared" si="0"/>
        <v>-8.3521493897615137E-2</v>
      </c>
      <c r="AB15" s="37">
        <f t="shared" si="1"/>
        <v>0.44211262439861015</v>
      </c>
      <c r="AC15" s="36">
        <f t="shared" si="2"/>
        <v>-0.22635607303035807</v>
      </c>
      <c r="AD15" s="36">
        <f t="shared" si="3"/>
        <v>4.5873499405586673E-2</v>
      </c>
    </row>
    <row r="16" spans="1:30" ht="17.100000000000001" customHeight="1">
      <c r="A16" s="19" t="s">
        <v>36</v>
      </c>
      <c r="B16" s="19">
        <v>0</v>
      </c>
      <c r="C16" s="19">
        <v>1</v>
      </c>
      <c r="D16" s="19">
        <v>1</v>
      </c>
      <c r="E16" s="19">
        <v>1</v>
      </c>
      <c r="F16" s="19">
        <v>0</v>
      </c>
      <c r="G16" s="19">
        <v>0</v>
      </c>
      <c r="H16" s="19">
        <v>0</v>
      </c>
      <c r="I16" s="19">
        <v>0</v>
      </c>
      <c r="J16" s="19">
        <v>1</v>
      </c>
      <c r="K16" s="19">
        <v>0</v>
      </c>
      <c r="L16" s="17"/>
      <c r="M16" s="17">
        <f t="shared" si="4"/>
        <v>0.25</v>
      </c>
      <c r="N16" s="17">
        <f t="shared" si="5"/>
        <v>0</v>
      </c>
      <c r="O16" s="17">
        <f t="shared" si="6"/>
        <v>0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36">
        <f t="shared" si="0"/>
        <v>-5.5456632317505472E-2</v>
      </c>
      <c r="AB16" s="37">
        <f t="shared" si="1"/>
        <v>0.4761267258036197</v>
      </c>
      <c r="AC16" s="37">
        <f t="shared" si="2"/>
        <v>0.15300343522484058</v>
      </c>
      <c r="AD16" s="37">
        <f t="shared" si="3"/>
        <v>0.28453554610109022</v>
      </c>
    </row>
    <row r="17" spans="1:258" ht="17.100000000000001" customHeight="1">
      <c r="A17" s="19" t="s">
        <v>37</v>
      </c>
      <c r="B17" s="19">
        <v>0</v>
      </c>
      <c r="C17" s="19">
        <v>0</v>
      </c>
      <c r="D17" s="19">
        <v>0</v>
      </c>
      <c r="E17" s="19">
        <v>1</v>
      </c>
      <c r="F17" s="19">
        <v>0</v>
      </c>
      <c r="G17" s="19">
        <v>1</v>
      </c>
      <c r="H17" s="19">
        <v>1</v>
      </c>
      <c r="I17" s="19">
        <v>1</v>
      </c>
      <c r="J17" s="19">
        <v>0</v>
      </c>
      <c r="K17" s="19">
        <v>0</v>
      </c>
      <c r="L17" s="17"/>
      <c r="M17" s="17">
        <f t="shared" si="4"/>
        <v>0.25</v>
      </c>
      <c r="N17" s="17">
        <f t="shared" si="5"/>
        <v>1</v>
      </c>
      <c r="O17" s="17">
        <f t="shared" si="6"/>
        <v>1</v>
      </c>
      <c r="P17" s="17"/>
      <c r="Q17" s="17"/>
      <c r="R17" s="17"/>
      <c r="S17" s="18">
        <v>-1</v>
      </c>
      <c r="T17" s="17"/>
      <c r="U17" s="17"/>
      <c r="V17" s="17"/>
      <c r="W17" s="17"/>
      <c r="X17" s="17"/>
      <c r="Y17" s="17"/>
      <c r="Z17" s="17"/>
      <c r="AA17" s="36">
        <f t="shared" si="0"/>
        <v>7.2156226947389532E-2</v>
      </c>
      <c r="AB17" s="36">
        <f t="shared" si="1"/>
        <v>0.18426475224871894</v>
      </c>
      <c r="AC17" s="36">
        <f t="shared" si="2"/>
        <v>-0.62748894310275527</v>
      </c>
      <c r="AD17" s="36">
        <f t="shared" si="3"/>
        <v>-0.21051531054621148</v>
      </c>
    </row>
    <row r="18" spans="1:258" ht="17.100000000000001" customHeight="1">
      <c r="A18" s="19" t="s">
        <v>38</v>
      </c>
      <c r="B18" s="19">
        <v>1</v>
      </c>
      <c r="C18" s="19">
        <v>0</v>
      </c>
      <c r="D18" s="19">
        <v>0</v>
      </c>
      <c r="E18" s="19">
        <v>0</v>
      </c>
      <c r="F18" s="19">
        <v>0</v>
      </c>
      <c r="G18" s="19">
        <v>1</v>
      </c>
      <c r="H18" s="19">
        <v>0</v>
      </c>
      <c r="I18" s="19">
        <v>0</v>
      </c>
      <c r="J18" s="19">
        <v>1</v>
      </c>
      <c r="K18" s="19">
        <v>0</v>
      </c>
      <c r="L18" s="17"/>
      <c r="M18" s="17">
        <f t="shared" si="4"/>
        <v>0.33333333333333331</v>
      </c>
      <c r="N18" s="17">
        <f t="shared" si="5"/>
        <v>0.5</v>
      </c>
      <c r="O18" s="17">
        <f t="shared" si="6"/>
        <v>2</v>
      </c>
      <c r="P18" s="17"/>
      <c r="Q18" s="19">
        <v>1</v>
      </c>
      <c r="R18" s="17"/>
      <c r="S18" s="18">
        <v>-1</v>
      </c>
      <c r="T18" s="17"/>
      <c r="U18" s="17"/>
      <c r="V18" s="18">
        <v>26</v>
      </c>
      <c r="W18" s="17"/>
      <c r="X18" s="17"/>
      <c r="Y18" s="17"/>
      <c r="Z18" s="17"/>
      <c r="AA18" s="37">
        <f t="shared" si="0"/>
        <v>0.78833746766500001</v>
      </c>
      <c r="AB18" s="36">
        <f t="shared" si="1"/>
        <v>-0.453605454982967</v>
      </c>
      <c r="AC18" s="36">
        <f t="shared" si="2"/>
        <v>-0.66922978311000714</v>
      </c>
      <c r="AD18" s="36">
        <f t="shared" si="3"/>
        <v>-0.12261151313492795</v>
      </c>
    </row>
    <row r="19" spans="1:258" ht="17.100000000000001" customHeight="1">
      <c r="A19" s="19" t="s">
        <v>39</v>
      </c>
      <c r="B19" s="19">
        <v>0</v>
      </c>
      <c r="C19" s="19">
        <v>1</v>
      </c>
      <c r="D19" s="19">
        <v>1</v>
      </c>
      <c r="E19" s="19">
        <v>1</v>
      </c>
      <c r="F19" s="19">
        <v>0</v>
      </c>
      <c r="G19" s="19">
        <v>0</v>
      </c>
      <c r="H19" s="19">
        <v>0</v>
      </c>
      <c r="I19" s="19">
        <v>1</v>
      </c>
      <c r="J19" s="19">
        <v>0</v>
      </c>
      <c r="K19" s="19">
        <v>0</v>
      </c>
      <c r="L19" s="17"/>
      <c r="M19" s="17">
        <f t="shared" si="4"/>
        <v>0.25</v>
      </c>
      <c r="N19" s="17">
        <f t="shared" si="5"/>
        <v>1</v>
      </c>
      <c r="O19" s="17">
        <f t="shared" si="6"/>
        <v>1</v>
      </c>
      <c r="P19" s="17"/>
      <c r="Q19" s="17"/>
      <c r="R19" s="19">
        <v>1</v>
      </c>
      <c r="S19" s="17"/>
      <c r="T19" s="5"/>
      <c r="U19" s="5"/>
      <c r="V19" s="5"/>
      <c r="W19" s="5">
        <v>-4</v>
      </c>
      <c r="X19" s="5">
        <v>82</v>
      </c>
      <c r="Y19" s="5"/>
      <c r="Z19" s="5"/>
      <c r="AA19" s="36">
        <f t="shared" si="0"/>
        <v>-0.22283194067768253</v>
      </c>
      <c r="AB19" s="37">
        <f t="shared" si="1"/>
        <v>0.69188180682901679</v>
      </c>
      <c r="AC19" s="36">
        <f t="shared" si="2"/>
        <v>-8.7435689725637422E-2</v>
      </c>
      <c r="AD19" s="37">
        <f t="shared" si="3"/>
        <v>0.1649736580527747</v>
      </c>
    </row>
    <row r="20" spans="1:258" ht="17.100000000000001" customHeight="1">
      <c r="A20" s="19" t="s">
        <v>40</v>
      </c>
      <c r="B20" s="19">
        <v>0</v>
      </c>
      <c r="C20" s="19">
        <v>0</v>
      </c>
      <c r="D20" s="19">
        <v>0</v>
      </c>
      <c r="E20" s="19">
        <v>1</v>
      </c>
      <c r="F20" s="19">
        <v>0</v>
      </c>
      <c r="G20" s="19">
        <v>0</v>
      </c>
      <c r="H20" s="19">
        <v>0</v>
      </c>
      <c r="I20" s="19">
        <v>0</v>
      </c>
      <c r="J20" s="19">
        <v>1</v>
      </c>
      <c r="K20" s="19">
        <v>0</v>
      </c>
      <c r="L20" s="17"/>
      <c r="M20" s="17">
        <f t="shared" si="4"/>
        <v>0.5</v>
      </c>
      <c r="N20" s="17">
        <f t="shared" si="5"/>
        <v>0</v>
      </c>
      <c r="O20" s="17">
        <f t="shared" si="6"/>
        <v>0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36">
        <f t="shared" si="0"/>
        <v>0.18160089887636757</v>
      </c>
      <c r="AB20" s="36">
        <f t="shared" si="1"/>
        <v>0.261258107340677</v>
      </c>
      <c r="AC20" s="36">
        <f t="shared" si="2"/>
        <v>0</v>
      </c>
      <c r="AD20" s="37">
        <f t="shared" si="3"/>
        <v>0.16253442944353941</v>
      </c>
    </row>
    <row r="21" spans="1:258" ht="17.100000000000001" customHeight="1">
      <c r="A21" s="19" t="s">
        <v>41</v>
      </c>
      <c r="B21" s="19">
        <v>0</v>
      </c>
      <c r="C21" s="19">
        <v>1</v>
      </c>
      <c r="D21" s="19">
        <v>1</v>
      </c>
      <c r="E21" s="19">
        <v>0</v>
      </c>
      <c r="F21" s="19">
        <v>1</v>
      </c>
      <c r="G21" s="19">
        <v>0</v>
      </c>
      <c r="H21" s="19">
        <v>1</v>
      </c>
      <c r="I21" s="19">
        <v>0</v>
      </c>
      <c r="J21" s="19">
        <v>0</v>
      </c>
      <c r="K21" s="19">
        <v>1</v>
      </c>
      <c r="L21" s="17"/>
      <c r="M21" s="17">
        <f t="shared" si="4"/>
        <v>0.2</v>
      </c>
      <c r="N21" s="17">
        <f t="shared" si="5"/>
        <v>1</v>
      </c>
      <c r="O21" s="17">
        <f t="shared" si="6"/>
        <v>1</v>
      </c>
      <c r="P21" s="17"/>
      <c r="Q21" s="19">
        <v>-1</v>
      </c>
      <c r="R21" s="17"/>
      <c r="S21" s="17"/>
      <c r="T21" s="17"/>
      <c r="U21" s="17"/>
      <c r="V21" s="17"/>
      <c r="W21" s="18">
        <v>-2</v>
      </c>
      <c r="X21" s="18">
        <v>110</v>
      </c>
      <c r="Y21" s="17"/>
      <c r="Z21" s="17"/>
      <c r="AA21" s="36">
        <f t="shared" si="0"/>
        <v>-0.21274507859216479</v>
      </c>
      <c r="AB21" s="36">
        <f t="shared" si="1"/>
        <v>0.10011327502573124</v>
      </c>
      <c r="AC21" s="37">
        <f t="shared" si="2"/>
        <v>5.2347403761034535E-2</v>
      </c>
      <c r="AD21" s="36">
        <f t="shared" si="3"/>
        <v>-4.7419548416791538E-2</v>
      </c>
    </row>
    <row r="22" spans="1:258" ht="17.100000000000001" customHeight="1">
      <c r="A22" s="19" t="s">
        <v>42</v>
      </c>
      <c r="B22" s="19">
        <v>0</v>
      </c>
      <c r="C22" s="19">
        <v>0</v>
      </c>
      <c r="D22" s="19">
        <v>1</v>
      </c>
      <c r="E22" s="19">
        <v>1</v>
      </c>
      <c r="F22" s="19">
        <v>0</v>
      </c>
      <c r="G22" s="19">
        <v>0</v>
      </c>
      <c r="H22" s="19">
        <v>1</v>
      </c>
      <c r="I22" s="19">
        <v>0</v>
      </c>
      <c r="J22" s="19">
        <v>1</v>
      </c>
      <c r="K22" s="19">
        <v>0</v>
      </c>
      <c r="L22" s="17"/>
      <c r="M22" s="17">
        <f t="shared" si="4"/>
        <v>0.25</v>
      </c>
      <c r="N22" s="17">
        <f t="shared" si="5"/>
        <v>0</v>
      </c>
      <c r="O22" s="17">
        <f t="shared" si="6"/>
        <v>0</v>
      </c>
      <c r="P22" s="17"/>
      <c r="Q22" s="17"/>
      <c r="R22" s="17"/>
      <c r="S22" s="17"/>
      <c r="T22" s="17"/>
      <c r="U22" s="17"/>
      <c r="V22" s="17"/>
      <c r="W22" s="18">
        <v>3</v>
      </c>
      <c r="X22" s="18">
        <v>50</v>
      </c>
      <c r="Y22" s="17"/>
      <c r="Z22" s="17"/>
      <c r="AA22" s="36">
        <f t="shared" si="0"/>
        <v>2.9865445039811471E-2</v>
      </c>
      <c r="AB22" s="36">
        <f t="shared" si="1"/>
        <v>0.27179278827830999</v>
      </c>
      <c r="AC22" s="36">
        <f t="shared" si="2"/>
        <v>-4.7038174632620479E-2</v>
      </c>
      <c r="AD22" s="37">
        <f t="shared" si="3"/>
        <v>0.12400391554282594</v>
      </c>
    </row>
    <row r="23" spans="1:258" ht="17.100000000000001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8"/>
      <c r="X23" s="18"/>
      <c r="Y23" s="17"/>
      <c r="Z23" s="17"/>
      <c r="AA23" s="36"/>
      <c r="AB23" s="36"/>
      <c r="AC23" s="36"/>
      <c r="AD23" s="3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</row>
    <row r="24" spans="1:258" ht="15.95" customHeight="1">
      <c r="A24" s="17" t="s">
        <v>61</v>
      </c>
      <c r="B24" s="17">
        <f>IF(SUMPRODUCT(B3:B22,ABS($Q3:$Q22))=0,0,1) + IF(SUMPRODUCT(B3:B22,ABS($R3:$R22))=0,0,1) + IF(SUMPRODUCT(B3:B22,ABS($S3:$S22))=0,0,1)</f>
        <v>3</v>
      </c>
      <c r="C24" s="17">
        <f t="shared" ref="C24:K24" si="7">IF(SUMPRODUCT(C3:C22,ABS($Q3:$Q22))=0,0,1) + IF(SUMPRODUCT(C3:C22,ABS($R3:$R22))=0,0,1) + IF(SUMPRODUCT(C3:C22,ABS($S3:$S22))=0,0,1)</f>
        <v>3</v>
      </c>
      <c r="D24" s="17">
        <f t="shared" si="7"/>
        <v>3</v>
      </c>
      <c r="E24" s="17">
        <f t="shared" si="7"/>
        <v>3</v>
      </c>
      <c r="F24" s="17">
        <f t="shared" si="7"/>
        <v>2</v>
      </c>
      <c r="G24" s="17">
        <f t="shared" si="7"/>
        <v>3</v>
      </c>
      <c r="H24" s="17">
        <f t="shared" si="7"/>
        <v>3</v>
      </c>
      <c r="I24" s="17">
        <f t="shared" si="7"/>
        <v>3</v>
      </c>
      <c r="J24" s="17">
        <f t="shared" si="7"/>
        <v>2</v>
      </c>
      <c r="K24" s="17">
        <f t="shared" si="7"/>
        <v>3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9" t="s">
        <v>43</v>
      </c>
      <c r="AA24" s="24"/>
      <c r="AB24" s="24"/>
      <c r="AC24" s="24"/>
      <c r="AD24" s="24"/>
    </row>
    <row r="25" spans="1:258" ht="17.100000000000001" customHeight="1">
      <c r="A25" s="19" t="s">
        <v>44</v>
      </c>
      <c r="B25" s="20">
        <f>SUM(B3:B22)</f>
        <v>4</v>
      </c>
      <c r="C25" s="20">
        <f t="shared" ref="C25:K25" si="8">SUM(C3:C22)</f>
        <v>6</v>
      </c>
      <c r="D25" s="20">
        <f t="shared" si="8"/>
        <v>10</v>
      </c>
      <c r="E25" s="20">
        <f t="shared" si="8"/>
        <v>11</v>
      </c>
      <c r="F25" s="20">
        <f t="shared" si="8"/>
        <v>6</v>
      </c>
      <c r="G25" s="20">
        <f t="shared" si="8"/>
        <v>6</v>
      </c>
      <c r="H25" s="20">
        <f t="shared" si="8"/>
        <v>7</v>
      </c>
      <c r="I25" s="20">
        <f t="shared" si="8"/>
        <v>6</v>
      </c>
      <c r="J25" s="20">
        <f t="shared" si="8"/>
        <v>7</v>
      </c>
      <c r="K25" s="20">
        <f t="shared" si="8"/>
        <v>5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9" t="s">
        <v>45</v>
      </c>
      <c r="AA25" s="17">
        <f>COUNTIF(AA3:AA22,"&gt;0")</f>
        <v>10</v>
      </c>
      <c r="AB25" s="17">
        <f t="shared" ref="AB25:AD25" si="9">COUNTIF(AB3:AB22,"&gt;0")</f>
        <v>14</v>
      </c>
      <c r="AC25" s="17">
        <f t="shared" si="9"/>
        <v>4</v>
      </c>
      <c r="AD25" s="17">
        <f t="shared" si="9"/>
        <v>11</v>
      </c>
    </row>
    <row r="26" spans="1:258" ht="17.100000000000001" customHeight="1">
      <c r="A26" s="19" t="s">
        <v>55</v>
      </c>
      <c r="B26" s="17">
        <f>LOG((COUNT(B3:B22)/B25))</f>
        <v>0.69897000433601886</v>
      </c>
      <c r="C26" s="17">
        <f t="shared" ref="C26:K26" si="10">LOG((COUNT(C3:C22)/C25))</f>
        <v>0.52287874528033762</v>
      </c>
      <c r="D26" s="17">
        <f t="shared" si="10"/>
        <v>0.3010299956639812</v>
      </c>
      <c r="E26" s="17">
        <f t="shared" si="10"/>
        <v>0.25963731050575611</v>
      </c>
      <c r="F26" s="17">
        <f t="shared" si="10"/>
        <v>0.52287874528033762</v>
      </c>
      <c r="G26" s="17">
        <f t="shared" si="10"/>
        <v>0.52287874528033762</v>
      </c>
      <c r="H26" s="17">
        <f t="shared" si="10"/>
        <v>0.45593195564972439</v>
      </c>
      <c r="I26" s="17">
        <f t="shared" si="10"/>
        <v>0.52287874528033762</v>
      </c>
      <c r="J26" s="17">
        <f t="shared" si="10"/>
        <v>0.45593195564972439</v>
      </c>
      <c r="K26" s="17">
        <f t="shared" si="10"/>
        <v>0.6020599913279624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9" t="s">
        <v>46</v>
      </c>
      <c r="AA26" s="17">
        <f>COUNTIF(AA3:AA22,"&lt;0")</f>
        <v>10</v>
      </c>
      <c r="AB26" s="17">
        <f t="shared" ref="AB26:AD26" si="11">COUNTIF(AB3:AB22,"&lt;0")</f>
        <v>6</v>
      </c>
      <c r="AC26" s="17">
        <f t="shared" si="11"/>
        <v>15</v>
      </c>
      <c r="AD26" s="17">
        <f t="shared" si="11"/>
        <v>9</v>
      </c>
    </row>
    <row r="27" spans="1:258" ht="17.100000000000001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9" t="s">
        <v>47</v>
      </c>
      <c r="AA27" s="17">
        <f>COUNTIF(AA3:AA22,"=0")</f>
        <v>0</v>
      </c>
      <c r="AB27" s="17">
        <f t="shared" ref="AB27:AD27" si="12">COUNTIF(AB3:AB22,"=0")</f>
        <v>0</v>
      </c>
      <c r="AC27" s="17">
        <f t="shared" si="12"/>
        <v>1</v>
      </c>
      <c r="AD27" s="17">
        <f t="shared" si="12"/>
        <v>0</v>
      </c>
    </row>
    <row r="28" spans="1:258" ht="17.100000000000001" customHeight="1">
      <c r="A28" s="10" t="s">
        <v>48</v>
      </c>
      <c r="B28" s="11" t="s">
        <v>5</v>
      </c>
      <c r="C28" s="11" t="s">
        <v>6</v>
      </c>
      <c r="D28" s="11" t="s">
        <v>7</v>
      </c>
      <c r="E28" s="11" t="s">
        <v>8</v>
      </c>
      <c r="F28" s="11" t="s">
        <v>9</v>
      </c>
      <c r="G28" s="11" t="s">
        <v>10</v>
      </c>
      <c r="H28" s="11" t="s">
        <v>11</v>
      </c>
      <c r="I28" s="11" t="s">
        <v>12</v>
      </c>
      <c r="J28" s="11" t="s">
        <v>49</v>
      </c>
      <c r="K28" s="11" t="s">
        <v>14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 spans="1:258" ht="17.100000000000001" customHeight="1">
      <c r="A29" s="19" t="s">
        <v>50</v>
      </c>
      <c r="B29" s="38">
        <f t="shared" ref="B29:K29" si="13">IF(SUMPRODUCT(B$3:B$22,ABS($Q$3:$Q$22)) = 0,B33,SUMPRODUCT(B3:B22,$Q$3:$Q$22,$M$3:$M$22)*B26)</f>
        <v>0.72226900448055276</v>
      </c>
      <c r="C29" s="38">
        <f t="shared" si="13"/>
        <v>-0.23529543537615194</v>
      </c>
      <c r="D29" s="38">
        <f t="shared" si="13"/>
        <v>-7.52574989159953E-2</v>
      </c>
      <c r="E29" s="38">
        <f t="shared" si="13"/>
        <v>6.4909327626439028E-2</v>
      </c>
      <c r="F29" s="38">
        <f t="shared" si="13"/>
        <v>0</v>
      </c>
      <c r="G29" s="38">
        <f t="shared" si="13"/>
        <v>0.27886866414951339</v>
      </c>
      <c r="H29" s="38">
        <f t="shared" si="13"/>
        <v>-9.118639112994488E-2</v>
      </c>
      <c r="I29" s="38">
        <f t="shared" si="13"/>
        <v>-0.13071968632008441</v>
      </c>
      <c r="J29" s="38">
        <f t="shared" si="13"/>
        <v>0.15197731854990812</v>
      </c>
      <c r="K29" s="38">
        <f t="shared" si="13"/>
        <v>0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3" t="s">
        <v>58</v>
      </c>
      <c r="Y29" s="17"/>
      <c r="Z29" s="17"/>
      <c r="AA29" s="17"/>
      <c r="AB29" s="17"/>
      <c r="AC29" s="17"/>
      <c r="AD29" s="17"/>
    </row>
    <row r="30" spans="1:258" ht="17.100000000000001" customHeight="1">
      <c r="A30" s="19" t="s">
        <v>51</v>
      </c>
      <c r="B30" s="38">
        <f t="shared" ref="B30:K30" si="14">IF(SUMPRODUCT(B$3:B$22,ABS($R$3:$R$22)) = 0,B33,SUMPRODUCT(B3:B22,$R$3:$R$22,$M$3:$M$22)*B26)</f>
        <v>-0.37278400231254338</v>
      </c>
      <c r="C30" s="38">
        <f t="shared" si="14"/>
        <v>0.26143937264016881</v>
      </c>
      <c r="D30" s="38">
        <f t="shared" si="14"/>
        <v>0.16556649761518968</v>
      </c>
      <c r="E30" s="38">
        <f t="shared" si="14"/>
        <v>0.19472798287931709</v>
      </c>
      <c r="F30" s="38">
        <f t="shared" si="14"/>
        <v>-0.10457574905606754</v>
      </c>
      <c r="G30" s="38">
        <f t="shared" si="14"/>
        <v>-0.27886866414951339</v>
      </c>
      <c r="H30" s="38">
        <f t="shared" si="14"/>
        <v>-3.7994329637477023E-2</v>
      </c>
      <c r="I30" s="38">
        <f t="shared" si="14"/>
        <v>0.39215905896025322</v>
      </c>
      <c r="J30" s="38">
        <f t="shared" si="14"/>
        <v>7.598865927495406E-2</v>
      </c>
      <c r="K30" s="38">
        <f t="shared" si="14"/>
        <v>-0.12041199826559248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 spans="1:258" ht="17.100000000000001" customHeight="1">
      <c r="A31" s="19" t="s">
        <v>52</v>
      </c>
      <c r="B31" s="38">
        <f t="shared" ref="B31:K31" si="15">IF(SUMPRODUCT(B$3:B$22,ABS($S$3:$S$22)) = 0,B33,SUMPRODUCT(B3:B22,$S$3:$S$22,$M$3:$M$22)*B26)</f>
        <v>-0.4659800028906792</v>
      </c>
      <c r="C31" s="38">
        <f t="shared" si="15"/>
        <v>0.17429291509344585</v>
      </c>
      <c r="D31" s="38">
        <f t="shared" si="15"/>
        <v>7.52574989159953E-2</v>
      </c>
      <c r="E31" s="38">
        <f t="shared" si="15"/>
        <v>0</v>
      </c>
      <c r="F31" s="38">
        <f t="shared" si="15"/>
        <v>-5.2287874528033768E-2</v>
      </c>
      <c r="G31" s="38">
        <f t="shared" si="15"/>
        <v>-0.47930551650697606</v>
      </c>
      <c r="H31" s="38">
        <f t="shared" si="15"/>
        <v>-0.15197731854990812</v>
      </c>
      <c r="I31" s="38">
        <f t="shared" si="15"/>
        <v>-0.39215905896025322</v>
      </c>
      <c r="J31" s="38">
        <f t="shared" si="15"/>
        <v>0</v>
      </c>
      <c r="K31" s="38">
        <f t="shared" si="15"/>
        <v>5.0171665943996857E-2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spans="1:258" ht="17.100000000000001" customHeight="1">
      <c r="A32" s="19" t="s">
        <v>53</v>
      </c>
      <c r="B32" s="38">
        <f t="shared" ref="B32:K32" si="16">IF(SUMPRODUCT(B$3:B$22,ABS($T$3:$T$22)) = 0,B33,SUMPRODUCT(B3:B22,$T$3:$T$22,$M$3:$M$22)*B26)</f>
        <v>-3.8831666907556621E-2</v>
      </c>
      <c r="C32" s="38">
        <f t="shared" si="16"/>
        <v>6.6812284119154242E-2</v>
      </c>
      <c r="D32" s="38">
        <f t="shared" si="16"/>
        <v>5.5188832538396557E-2</v>
      </c>
      <c r="E32" s="38">
        <f t="shared" si="16"/>
        <v>8.6545770168585362E-2</v>
      </c>
      <c r="F32" s="38">
        <f t="shared" si="16"/>
        <v>-5.2287874528033768E-2</v>
      </c>
      <c r="G32" s="38">
        <f t="shared" si="16"/>
        <v>-0.15976850550232538</v>
      </c>
      <c r="H32" s="38">
        <f t="shared" si="16"/>
        <v>-9.3719346439110021E-2</v>
      </c>
      <c r="I32" s="38">
        <f t="shared" si="16"/>
        <v>-4.3573228773361464E-2</v>
      </c>
      <c r="J32" s="38">
        <f t="shared" si="16"/>
        <v>7.598865927495406E-2</v>
      </c>
      <c r="K32" s="38">
        <f t="shared" si="16"/>
        <v>-2.3413444107198544E-2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spans="1:30" ht="17.100000000000001" customHeight="1">
      <c r="A33" s="5" t="s">
        <v>62</v>
      </c>
      <c r="B33" s="38">
        <f>B26*((SUMPRODUCT(B3:B22,$M3:$M22,$Q3:$Q22)+SUMPRODUCT(B3:B22,$M3:$M22,$R3:$R22)+SUMPRODUCT(B3:B22,$M3:$M22,$S3:$S22))/B24)</f>
        <v>-3.8831666907556621E-2</v>
      </c>
      <c r="C33" s="38">
        <f t="shared" ref="C33:K33" si="17">C26*((SUMPRODUCT(C3:C22,$M3:$M22,$Q3:$Q22)+SUMPRODUCT(C3:C22,$M3:$M22,$R3:$R22)+SUMPRODUCT(C3:C22,$M3:$M22,$S3:$S22))/C24)</f>
        <v>6.6812284119154242E-2</v>
      </c>
      <c r="D33" s="38">
        <f t="shared" si="17"/>
        <v>5.5188832538396557E-2</v>
      </c>
      <c r="E33" s="38">
        <f t="shared" si="17"/>
        <v>8.6545770168585362E-2</v>
      </c>
      <c r="F33" s="38">
        <f t="shared" si="17"/>
        <v>-5.2287874528033768E-2</v>
      </c>
      <c r="G33" s="38">
        <f t="shared" si="17"/>
        <v>-0.15976850550232538</v>
      </c>
      <c r="H33" s="38">
        <f t="shared" si="17"/>
        <v>-9.3719346439110021E-2</v>
      </c>
      <c r="I33" s="38">
        <f t="shared" si="17"/>
        <v>-4.3573228773361464E-2</v>
      </c>
      <c r="J33" s="38">
        <f t="shared" si="17"/>
        <v>7.598865927495406E-2</v>
      </c>
      <c r="K33" s="38">
        <f t="shared" si="17"/>
        <v>-2.3413444107198544E-2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spans="1:30" ht="17.10000000000000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17"/>
      <c r="O34" s="17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7.100000000000001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17"/>
      <c r="O35" s="17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7.100000000000001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17"/>
      <c r="O36" s="17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7.100000000000001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/>
      <c r="N37" s="17"/>
      <c r="O37" s="17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</sheetData>
  <mergeCells count="5">
    <mergeCell ref="AA24:AD24"/>
    <mergeCell ref="AA1:AD1"/>
    <mergeCell ref="V1:Y1"/>
    <mergeCell ref="B1:K1"/>
    <mergeCell ref="Q1:T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CB - Simply Unary</vt:lpstr>
      <vt:lpstr>CB - Unit Weight</vt:lpstr>
      <vt:lpstr>CB - IDF</vt:lpstr>
      <vt:lpstr>Hybrid - Switching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2018-03-01T00:20:05Z</dcterms:modified>
</cp:coreProperties>
</file>