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 Coursework\"/>
    </mc:Choice>
  </mc:AlternateContent>
  <bookViews>
    <workbookView xWindow="-120" yWindow="-120" windowWidth="29040" windowHeight="15840" firstSheet="8" activeTab="13"/>
  </bookViews>
  <sheets>
    <sheet name="Problem 2(a)" sheetId="54" r:id="rId1"/>
    <sheet name="Problem 2(b)" sheetId="5" r:id="rId2"/>
    <sheet name="_PalUtilTempWorksheet" sheetId="7" state="hidden" r:id="rId3"/>
    <sheet name="treeCalc_2" sheetId="6" state="hidden" r:id="rId4"/>
    <sheet name="treeCalc_3" sheetId="56" state="hidden" r:id="rId5"/>
    <sheet name="Strategy D24" sheetId="68" r:id="rId6"/>
    <sheet name="Strategy C17" sheetId="69" r:id="rId7"/>
    <sheet name="Strategy B17" sheetId="70" r:id="rId8"/>
    <sheet name="Strategy C24" sheetId="71" r:id="rId9"/>
    <sheet name="Strategy B18" sheetId="72" r:id="rId10"/>
    <sheet name="Strategy C25" sheetId="73" r:id="rId11"/>
    <sheet name="Strategy D25" sheetId="74" r:id="rId12"/>
    <sheet name="Strategy C18" sheetId="75" r:id="rId13"/>
    <sheet name="Tornado" sheetId="76" r:id="rId14"/>
  </sheets>
  <externalReferences>
    <externalReference r:id="rId15"/>
  </externalReferences>
  <definedNames>
    <definedName name="PalisadeReportWorksheetCreatedBy" localSheetId="7">"PrecisionTree"</definedName>
    <definedName name="PalisadeReportWorksheetCreatedBy" localSheetId="9">"PrecisionTree"</definedName>
    <definedName name="PalisadeReportWorksheetCreatedBy" localSheetId="6">"PrecisionTree"</definedName>
    <definedName name="PalisadeReportWorksheetCreatedBy" localSheetId="12">"PrecisionTree"</definedName>
    <definedName name="PalisadeReportWorksheetCreatedBy" localSheetId="8">"PrecisionTree"</definedName>
    <definedName name="PalisadeReportWorksheetCreatedBy" localSheetId="10">"PrecisionTree"</definedName>
    <definedName name="PalisadeReportWorksheetCreatedBy" localSheetId="5">"PrecisionTree"</definedName>
    <definedName name="PalisadeReportWorksheetCreatedBy" localSheetId="11">"PrecisionTree"</definedName>
    <definedName name="PalisadeReportWorksheetCreatedBy" localSheetId="13">"PrecisionTree"</definedName>
    <definedName name="PTree_SensitivityAnalysis_AnalysisType" hidden="1">0</definedName>
    <definedName name="PTree_SensitivityAnalysis_GraphsDisplayPercentageChange" hidden="1">TRUE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"Independent/Fairly Low/Low"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25</definedName>
    <definedName name="PTree_SensitivityAnalysis_Inputs_1_Minimum" hidden="1">-25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'Problem 2(b)'!$B$17</definedName>
    <definedName name="PTree_SensitivityAnalysis_Inputs_10_AlternateCellLabel" hidden="1">""</definedName>
    <definedName name="PTree_SensitivityAnalysis_Inputs_10_BaseValueIsAutomatic" hidden="1">TRUE</definedName>
    <definedName name="PTree_SensitivityAnalysis_Inputs_10_MaintainProbabilityNormalization" hidden="1">FALSE</definedName>
    <definedName name="PTree_SensitivityAnalysis_Inputs_10_ManualBaseValue" hidden="1">0</definedName>
    <definedName name="PTree_SensitivityAnalysis_Inputs_10_Maximum" hidden="1">25</definedName>
    <definedName name="PTree_SensitivityAnalysis_Inputs_10_Minimum" hidden="1">-25</definedName>
    <definedName name="PTree_SensitivityAnalysis_Inputs_10_OneWayAnalysis" hidden="1">0</definedName>
    <definedName name="PTree_SensitivityAnalysis_Inputs_10_Steps" hidden="1">11</definedName>
    <definedName name="PTree_SensitivityAnalysis_Inputs_10_TwoWayAnalysis" hidden="1">0</definedName>
    <definedName name="PTree_SensitivityAnalysis_Inputs_10_VariationMethod" hidden="1">0</definedName>
    <definedName name="PTree_SensitivityAnalysis_Inputs_10_VaryCell" hidden="1">'Problem 2(b)'!$B$8</definedName>
    <definedName name="PTree_SensitivityAnalysis_Inputs_2_AlternateCellLabel" hidden="1">"Independent/ Fairly Low(Medium)"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25</definedName>
    <definedName name="PTree_SensitivityAnalysis_Inputs_2_Minimum" hidden="1">-25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'Problem 2(b)'!$C$17</definedName>
    <definedName name="PTree_SensitivityAnalysis_Inputs_3_AlternateCellLabel" hidden="1">"Partnership/ Fairly Low(Low)"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25</definedName>
    <definedName name="PTree_SensitivityAnalysis_Inputs_3_Minimum" hidden="1">-25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'Problem 2(b)'!$B$18</definedName>
    <definedName name="PTree_SensitivityAnalysis_Inputs_4_AlternateCellLabel" hidden="1">"Partnership/ fairly Low( Medium)"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25</definedName>
    <definedName name="PTree_SensitivityAnalysis_Inputs_4_Minimum" hidden="1">-25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'Problem 2(b)'!$C$18</definedName>
    <definedName name="PTree_SensitivityAnalysis_Inputs_5_AlternateCellLabel" hidden="1">"Independent/ Fairly High(Medium)"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25</definedName>
    <definedName name="PTree_SensitivityAnalysis_Inputs_5_Minimum" hidden="1">-25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'Problem 2(b)'!$C$24</definedName>
    <definedName name="PTree_SensitivityAnalysis_Inputs_6_AlternateCellLabel" hidden="1">"Partnership/ Fairly High(High)"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25</definedName>
    <definedName name="PTree_SensitivityAnalysis_Inputs_6_Minimum" hidden="1">-25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'Problem 2(b)'!$C$25</definedName>
    <definedName name="PTree_SensitivityAnalysis_Inputs_7_AlternateCellLabel" hidden="1">"Partnership/ Fairly High(High)"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25</definedName>
    <definedName name="PTree_SensitivityAnalysis_Inputs_7_Minimum" hidden="1">-25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hidden="1">'Problem 2(b)'!$D$25</definedName>
    <definedName name="PTree_SensitivityAnalysis_Inputs_8_AlternateCellLabel" hidden="1">"Independent/ Fairly High(High)"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25</definedName>
    <definedName name="PTree_SensitivityAnalysis_Inputs_8_Minimum" hidden="1">-25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hidden="1">'Problem 2(b)'!$D$24</definedName>
    <definedName name="PTree_SensitivityAnalysis_Inputs_9_AlternateCellLabel" hidden="1">""</definedName>
    <definedName name="PTree_SensitivityAnalysis_Inputs_9_BaseValueIsAutomatic" hidden="1">TRUE</definedName>
    <definedName name="PTree_SensitivityAnalysis_Inputs_9_MaintainProbabilityNormalization" hidden="1">FALSE</definedName>
    <definedName name="PTree_SensitivityAnalysis_Inputs_9_ManualBaseValue" hidden="1">0</definedName>
    <definedName name="PTree_SensitivityAnalysis_Inputs_9_Maximum" hidden="1">25</definedName>
    <definedName name="PTree_SensitivityAnalysis_Inputs_9_Minimum" hidden="1">-25</definedName>
    <definedName name="PTree_SensitivityAnalysis_Inputs_9_OneWayAnalysis" hidden="1">0</definedName>
    <definedName name="PTree_SensitivityAnalysis_Inputs_9_Steps" hidden="1">11</definedName>
    <definedName name="PTree_SensitivityAnalysis_Inputs_9_TwoWayAnalysis" hidden="1">0</definedName>
    <definedName name="PTree_SensitivityAnalysis_Inputs_9_VariationMethod" hidden="1">0</definedName>
    <definedName name="PTree_SensitivityAnalysis_Inputs_9_VaryCell" hidden="1">'Problem 2(b)'!$B$7</definedName>
    <definedName name="PTree_SensitivityAnalysis_Inputs_Count" hidden="1">10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treeList" hidden="1">"01100000000000000000000000000000000000000000000000000000000000000000000000000000000000000000000000000000000000000000000000000000000000000000000000000000000000000000000000000000000000000000000000000000"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0" l="1"/>
  <c r="J10" i="5" l="1"/>
  <c r="L10" i="5" s="1"/>
  <c r="J8" i="5"/>
  <c r="L8" i="5" s="1"/>
  <c r="J5" i="5"/>
  <c r="J3" i="5"/>
  <c r="L20" i="5"/>
  <c r="L19" i="5"/>
  <c r="L18" i="5"/>
  <c r="L17" i="5"/>
  <c r="L15" i="5"/>
  <c r="L14" i="5"/>
  <c r="L13" i="5"/>
  <c r="L12" i="5"/>
  <c r="L9" i="5"/>
  <c r="L7" i="5"/>
  <c r="L4" i="5"/>
  <c r="L2" i="5"/>
  <c r="C40" i="54"/>
  <c r="K19" i="56" s="1"/>
  <c r="C38" i="54"/>
  <c r="K18" i="56" s="1"/>
  <c r="C34" i="54"/>
  <c r="K17" i="56" s="1"/>
  <c r="C30" i="54"/>
  <c r="K15" i="56" s="1"/>
  <c r="C28" i="54"/>
  <c r="K14" i="56" s="1"/>
  <c r="C24" i="54"/>
  <c r="K13" i="56" s="1"/>
  <c r="J19" i="56"/>
  <c r="J18" i="56"/>
  <c r="J17" i="56"/>
  <c r="J16" i="56"/>
  <c r="O16" i="56"/>
  <c r="J15" i="56"/>
  <c r="J14" i="56"/>
  <c r="J13" i="56"/>
  <c r="J12" i="56"/>
  <c r="O12" i="56"/>
  <c r="K11" i="56"/>
  <c r="J11" i="56"/>
  <c r="O11" i="56"/>
  <c r="B11" i="56" l="1"/>
  <c r="B2" i="56"/>
  <c r="D43" i="5" l="1"/>
  <c r="D33" i="5"/>
  <c r="E47" i="5"/>
  <c r="E45" i="5"/>
  <c r="E35" i="5"/>
  <c r="E31" i="5"/>
  <c r="D88" i="5"/>
  <c r="D86" i="5"/>
  <c r="D82" i="5"/>
  <c r="E78" i="5"/>
  <c r="E76" i="5"/>
  <c r="E72" i="5"/>
  <c r="E68" i="5"/>
  <c r="E66" i="5"/>
  <c r="E62" i="5"/>
  <c r="D58" i="5"/>
  <c r="D56" i="5"/>
  <c r="D52" i="5"/>
  <c r="E48" i="5"/>
  <c r="E46" i="5"/>
  <c r="E42" i="5"/>
  <c r="C40" i="5"/>
  <c r="E38" i="5"/>
  <c r="E36" i="5"/>
  <c r="E32" i="5"/>
  <c r="D87" i="5" l="1"/>
  <c r="D85" i="5"/>
  <c r="D81" i="5"/>
  <c r="E77" i="5"/>
  <c r="E75" i="5"/>
  <c r="E71" i="5"/>
  <c r="D73" i="5"/>
  <c r="D63" i="5"/>
  <c r="E67" i="5"/>
  <c r="E65" i="5"/>
  <c r="E61" i="5"/>
  <c r="D57" i="5"/>
  <c r="D55" i="5"/>
  <c r="D51" i="5"/>
  <c r="E41" i="5"/>
  <c r="E37" i="5"/>
  <c r="C70" i="5" l="1"/>
  <c r="J27" i="6" s="1"/>
  <c r="K19" i="6"/>
  <c r="J13" i="6"/>
  <c r="K32" i="6"/>
  <c r="J32" i="6"/>
  <c r="K28" i="6"/>
  <c r="J28" i="6"/>
  <c r="O27" i="6"/>
  <c r="K20" i="6"/>
  <c r="J20" i="6"/>
  <c r="J19" i="6"/>
  <c r="O13" i="6"/>
  <c r="K39" i="6" l="1"/>
  <c r="J39" i="6"/>
  <c r="K38" i="6"/>
  <c r="J38" i="6"/>
  <c r="K37" i="6"/>
  <c r="J37" i="6"/>
  <c r="J36" i="6"/>
  <c r="O36" i="6"/>
  <c r="K35" i="6"/>
  <c r="J35" i="6"/>
  <c r="K34" i="6"/>
  <c r="J34" i="6"/>
  <c r="K33" i="6"/>
  <c r="J33" i="6"/>
  <c r="O32" i="6"/>
  <c r="K31" i="6"/>
  <c r="J31" i="6"/>
  <c r="K30" i="6"/>
  <c r="J30" i="6"/>
  <c r="K29" i="6"/>
  <c r="J29" i="6"/>
  <c r="O28" i="6"/>
  <c r="J16" i="6"/>
  <c r="O16" i="6"/>
  <c r="K26" i="6"/>
  <c r="J26" i="6"/>
  <c r="K25" i="6"/>
  <c r="J25" i="6"/>
  <c r="K24" i="6"/>
  <c r="J24" i="6"/>
  <c r="O20" i="6"/>
  <c r="K23" i="6"/>
  <c r="J23" i="6"/>
  <c r="K22" i="6"/>
  <c r="J22" i="6"/>
  <c r="K21" i="6"/>
  <c r="J21" i="6"/>
  <c r="O19" i="6"/>
  <c r="K18" i="6"/>
  <c r="J18" i="6"/>
  <c r="K17" i="6"/>
  <c r="J17" i="6"/>
  <c r="K15" i="6"/>
  <c r="J15" i="6"/>
  <c r="J14" i="6"/>
  <c r="O14" i="6"/>
  <c r="J12" i="6"/>
  <c r="O12" i="6"/>
  <c r="K11" i="6"/>
  <c r="J11" i="6"/>
  <c r="O11" i="6"/>
  <c r="B11" i="6"/>
  <c r="B2" i="6"/>
  <c r="L5" i="5" l="1"/>
  <c r="L3" i="5"/>
  <c r="F2" i="56" l="1"/>
  <c r="F2" i="6"/>
  <c r="D38" i="54"/>
  <c r="D25" i="54"/>
  <c r="D41" i="54"/>
  <c r="D39" i="54"/>
  <c r="B36" i="54"/>
  <c r="D34" i="54"/>
  <c r="B33" i="54"/>
  <c r="D30" i="54"/>
  <c r="D40" i="54"/>
  <c r="B26" i="54"/>
  <c r="C37" i="54"/>
  <c r="C27" i="54"/>
  <c r="D31" i="54"/>
  <c r="D28" i="54"/>
  <c r="D35" i="54"/>
  <c r="D24" i="54"/>
  <c r="D29" i="54"/>
  <c r="A11" i="56"/>
  <c r="A14" i="56"/>
  <c r="A13" i="56"/>
  <c r="A18" i="56"/>
  <c r="A17" i="56"/>
  <c r="A16" i="56"/>
  <c r="A19" i="56"/>
  <c r="A15" i="56"/>
  <c r="A12" i="56"/>
  <c r="E55" i="5"/>
  <c r="E52" i="5"/>
  <c r="C39" i="5"/>
  <c r="F77" i="5"/>
  <c r="E74" i="5"/>
  <c r="F41" i="5"/>
  <c r="F37" i="5"/>
  <c r="C69" i="5"/>
  <c r="C50" i="5"/>
  <c r="F38" i="5"/>
  <c r="E82" i="5"/>
  <c r="F47" i="5"/>
  <c r="C53" i="5"/>
  <c r="E58" i="5"/>
  <c r="F46" i="5"/>
  <c r="F78" i="5"/>
  <c r="E86" i="5"/>
  <c r="F36" i="5"/>
  <c r="D54" i="5"/>
  <c r="F42" i="5"/>
  <c r="E88" i="5"/>
  <c r="E34" i="5"/>
  <c r="F72" i="5"/>
  <c r="F65" i="5"/>
  <c r="F31" i="5"/>
  <c r="D40" i="5"/>
  <c r="E56" i="5"/>
  <c r="F71" i="5"/>
  <c r="F45" i="5"/>
  <c r="D84" i="5"/>
  <c r="B60" i="5"/>
  <c r="E57" i="5"/>
  <c r="F35" i="5"/>
  <c r="B49" i="5"/>
  <c r="F67" i="5"/>
  <c r="F66" i="5"/>
  <c r="B79" i="5"/>
  <c r="E44" i="5"/>
  <c r="D70" i="5"/>
  <c r="E51" i="5"/>
  <c r="F61" i="5"/>
  <c r="F32" i="5"/>
  <c r="E85" i="5"/>
  <c r="E64" i="5"/>
  <c r="C83" i="5"/>
  <c r="E81" i="5"/>
  <c r="F75" i="5"/>
  <c r="C80" i="5"/>
  <c r="F48" i="5"/>
  <c r="E87" i="5"/>
  <c r="F68" i="5"/>
  <c r="F76" i="5"/>
  <c r="F62" i="5"/>
  <c r="A25" i="6"/>
  <c r="A30" i="6"/>
  <c r="A34" i="6"/>
  <c r="A16" i="6"/>
  <c r="A33" i="6"/>
  <c r="A29" i="6"/>
  <c r="A32" i="6"/>
  <c r="A38" i="6"/>
  <c r="A23" i="6"/>
  <c r="A31" i="6"/>
  <c r="A39" i="6"/>
  <c r="A35" i="6"/>
  <c r="A17" i="6"/>
  <c r="A21" i="6"/>
  <c r="A22" i="6"/>
  <c r="A11" i="6"/>
  <c r="A19" i="6"/>
  <c r="A36" i="6"/>
  <c r="A12" i="6"/>
  <c r="A20" i="6"/>
  <c r="A18" i="6"/>
  <c r="A28" i="6"/>
  <c r="A26" i="6"/>
  <c r="A14" i="6"/>
  <c r="A15" i="6"/>
  <c r="A13" i="6"/>
  <c r="A27" i="6"/>
  <c r="A24" i="6"/>
  <c r="A37" i="6"/>
</calcChain>
</file>

<file path=xl/sharedStrings.xml><?xml version="1.0" encoding="utf-8"?>
<sst xmlns="http://schemas.openxmlformats.org/spreadsheetml/2006/main" count="615" uniqueCount="171">
  <si>
    <t>London Coaches (LC)</t>
  </si>
  <si>
    <t>Input Data</t>
  </si>
  <si>
    <t>Payoff Table</t>
  </si>
  <si>
    <t>Probability</t>
  </si>
  <si>
    <t>Profit with independent service</t>
  </si>
  <si>
    <t>Profit with franchise service</t>
  </si>
  <si>
    <t>Number of Passengers</t>
  </si>
  <si>
    <t>Low</t>
  </si>
  <si>
    <t>Medium</t>
  </si>
  <si>
    <t>High</t>
  </si>
  <si>
    <t>–£20,000</t>
  </si>
  <si>
    <t xml:space="preserve">                   operate the service independently?</t>
  </si>
  <si>
    <t>Hire a transport consultant</t>
  </si>
  <si>
    <t>Name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</si>
  <si>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</si>
  <si>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</si>
  <si>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</si>
  <si>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</si>
  <si>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</si>
  <si>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</si>
  <si>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</si>
  <si>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0,2,1,0,0,Exponential, 0,0,-1,0,-1,-1,.0001</t>
  </si>
  <si>
    <t>Creation Version</t>
  </si>
  <si>
    <t>8.0.1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</si>
  <si>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</si>
  <si>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</si>
  <si>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</si>
  <si>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</si>
  <si>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</si>
  <si>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</si>
  <si>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</si>
  <si>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</si>
  <si>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</si>
  <si>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</si>
  <si>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</si>
  <si>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</si>
  <si>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</si>
  <si>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</si>
  <si>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</si>
  <si>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</si>
  <si>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</si>
  <si>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</si>
  <si>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</si>
  <si>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</si>
  <si>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</si>
  <si>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</si>
  <si>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</si>
  <si>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</si>
  <si>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</si>
  <si>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</si>
  <si>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</si>
  <si>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</si>
  <si>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</si>
  <si>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</si>
  <si>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</si>
  <si>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</si>
  <si>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</si>
  <si>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2,0,0,2,2,6,0,0,0</t>
  </si>
  <si>
    <t>0</t>
  </si>
  <si>
    <t>2,0,0,2,3,4,1,0,0</t>
  </si>
  <si>
    <t>YES</t>
  </si>
  <si>
    <t>NO</t>
  </si>
  <si>
    <t>4,0,0,0,4,0,0</t>
  </si>
  <si>
    <t>Probabilities for Fairly Low Forecast</t>
  </si>
  <si>
    <t>Probabilities for Fairly High Forecast</t>
  </si>
  <si>
    <t>254BA177</t>
  </si>
  <si>
    <t>coach service from London to Brussels</t>
  </si>
  <si>
    <t>1,0,0,3,5,7,8,2,0,0</t>
  </si>
  <si>
    <t>4,0,0,0,9,0,0</t>
  </si>
  <si>
    <t>1,0,0,3,11,12,13,3,0,0</t>
  </si>
  <si>
    <t>LOW</t>
  </si>
  <si>
    <t>MEDIUM</t>
  </si>
  <si>
    <t>HIGH</t>
  </si>
  <si>
    <t>4,0,0,0,10,0,0</t>
  </si>
  <si>
    <t>1,0,0,3,14,15,16,3,0,0</t>
  </si>
  <si>
    <t>2,0,0,2,17,26,1,0,0</t>
  </si>
  <si>
    <t>1,0,0,3,19,20,21,17,0,0</t>
  </si>
  <si>
    <t>4,0,0,0,18,0,0</t>
  </si>
  <si>
    <t>1,0,0,3,23,24,25,17,0,0</t>
  </si>
  <si>
    <t>4,0,0,0,22,0,0</t>
  </si>
  <si>
    <t>1,0,0,3,27,28,29,6,0,0</t>
  </si>
  <si>
    <t>4,0,0,0,26,0,0</t>
  </si>
  <si>
    <t>Operate the service Independently</t>
  </si>
  <si>
    <t>HIRE A TRANSPORT CONSULTANT?</t>
  </si>
  <si>
    <t xml:space="preserve">               PROFIT BASED ON POSSIBILITIES?</t>
  </si>
  <si>
    <t xml:space="preserve">               PROFIT BASED ON PROBABILITIES?</t>
  </si>
  <si>
    <t xml:space="preserve">                 PROFIT BASED ON PROBABILITIES?</t>
  </si>
  <si>
    <t>Partnership with the incumbent operator</t>
  </si>
  <si>
    <t>Hire a Transport Consultant(Firly Low)</t>
  </si>
  <si>
    <t>Hire a Transport Consultant(Firly High)</t>
  </si>
  <si>
    <t>FAIRLY LOW?</t>
  </si>
  <si>
    <t>1,0,0,2,9,10,2,0,0</t>
  </si>
  <si>
    <t>1,0,0,2,18,22,6,0,0</t>
  </si>
  <si>
    <t>Probability(Fairly Low/Fairly High)</t>
  </si>
  <si>
    <t>PrecisionTree Sensitivity Analysis - Strategy Region</t>
  </si>
  <si>
    <r>
      <t>Performed By:</t>
    </r>
    <r>
      <rPr>
        <sz val="8"/>
        <color theme="1"/>
        <rFont val="Tahoma"/>
        <family val="2"/>
      </rPr>
      <t xml:space="preserve"> Kamaljeet Kaur Sidhu</t>
    </r>
  </si>
  <si>
    <r>
      <t>Output:</t>
    </r>
    <r>
      <rPr>
        <sz val="8"/>
        <color theme="1"/>
        <rFont val="Tahoma"/>
        <family val="2"/>
      </rPr>
      <t xml:space="preserve"> Decision Tree 'coach service from London to Brussels' (Expected Value of Entire Model)</t>
    </r>
  </si>
  <si>
    <r>
      <t>Input:</t>
    </r>
    <r>
      <rPr>
        <sz val="8"/>
        <color theme="1"/>
        <rFont val="Tahoma"/>
        <family val="2"/>
      </rPr>
      <t xml:space="preserve"> Independent/ Fairly High(High) (D24)</t>
    </r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</si>
  <si>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</si>
  <si>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</si>
  <si>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</si>
  <si>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</si>
  <si>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</si>
  <si>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</si>
  <si>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</si>
  <si>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</si>
  <si>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</si>
  <si>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</si>
  <si>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</si>
  <si>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</si>
  <si>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</si>
  <si>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</si>
  <si>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</si>
  <si>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r>
      <t>Input:</t>
    </r>
    <r>
      <rPr>
        <sz val="8"/>
        <color theme="1"/>
        <rFont val="Tahoma"/>
        <family val="2"/>
      </rPr>
      <t xml:space="preserve"> Independent/ Fairly High(Medium) (C24)</t>
    </r>
  </si>
  <si>
    <r>
      <t>Input:</t>
    </r>
    <r>
      <rPr>
        <sz val="8"/>
        <color theme="1"/>
        <rFont val="Tahoma"/>
        <family val="2"/>
      </rPr>
      <t xml:space="preserve"> Partnership/ Fairly Low(Low) (B18)</t>
    </r>
  </si>
  <si>
    <r>
      <t>Input:</t>
    </r>
    <r>
      <rPr>
        <sz val="8"/>
        <color theme="1"/>
        <rFont val="Tahoma"/>
        <family val="2"/>
      </rPr>
      <t xml:space="preserve"> Partnership/ Fairly High(High) (D25)</t>
    </r>
  </si>
  <si>
    <r>
      <t>Input:</t>
    </r>
    <r>
      <rPr>
        <sz val="8"/>
        <color theme="1"/>
        <rFont val="Tahoma"/>
        <family val="2"/>
      </rPr>
      <t xml:space="preserve"> Partnership/ fairly Low( Medium) (C18)</t>
    </r>
  </si>
  <si>
    <t>PrecisionTree Sensitivity Analysis - Tornado Graph</t>
  </si>
  <si>
    <t>Tornado Graph Data</t>
  </si>
  <si>
    <t>Decision Tree 'coach service from London to Brussels' (Expected Value of Entire Model)</t>
  </si>
  <si>
    <t>Rank</t>
  </si>
  <si>
    <t>Input Name</t>
  </si>
  <si>
    <t>Cell</t>
  </si>
  <si>
    <t>Minimum</t>
  </si>
  <si>
    <t>Output</t>
  </si>
  <si>
    <t>Maximum</t>
  </si>
  <si>
    <t>Independent/ Fairly High(High) (D24)</t>
  </si>
  <si>
    <t>D24</t>
  </si>
  <si>
    <t>C17</t>
  </si>
  <si>
    <t>Independent/ Fairly High(Medium) (C24)</t>
  </si>
  <si>
    <t>C24</t>
  </si>
  <si>
    <t>B17</t>
  </si>
  <si>
    <t>Partnership/ Fairly Low(Low) (B18)</t>
  </si>
  <si>
    <t>B18</t>
  </si>
  <si>
    <t>C25</t>
  </si>
  <si>
    <t>Partnership/ Fairly High(High) (D25)</t>
  </si>
  <si>
    <t>D25</t>
  </si>
  <si>
    <t>Partnership/ fairly Low( Medium) (C18)</t>
  </si>
  <si>
    <t>C18</t>
  </si>
  <si>
    <r>
      <t>Input:</t>
    </r>
    <r>
      <rPr>
        <sz val="8"/>
        <color theme="1"/>
        <rFont val="Tahoma"/>
        <family val="2"/>
      </rPr>
      <t xml:space="preserve"> Independent/ Fairly Low(Medium) (C17)</t>
    </r>
  </si>
  <si>
    <t>Independent/ Fairly Low(Medium) (C17)</t>
  </si>
  <si>
    <t xml:space="preserve">               Probability of Number of Passengers</t>
  </si>
  <si>
    <t>Probability of Number of Passengers</t>
  </si>
  <si>
    <t>operate the service independently</t>
  </si>
  <si>
    <t>1,0,0,3,3,4,5,1,0,0</t>
  </si>
  <si>
    <t>4,0,0,0,2,0,0</t>
  </si>
  <si>
    <t>partnership with the incumbent operator</t>
  </si>
  <si>
    <t>1,0,0,3,7,8,9,1,0,0</t>
  </si>
  <si>
    <t>4,0,0,0,6,0,0</t>
  </si>
  <si>
    <t>0,3,1,0,0,Exponential, 0,0,-1,0,-1,-1,.0001</t>
  </si>
  <si>
    <t>Decision 1</t>
  </si>
  <si>
    <t>Payoff/Profit</t>
  </si>
  <si>
    <t>EMV</t>
  </si>
  <si>
    <t>+</t>
  </si>
  <si>
    <t>-</t>
  </si>
  <si>
    <t>London Coach between London and Brussels1</t>
  </si>
  <si>
    <t>2FC68A05</t>
  </si>
  <si>
    <t>Decision 2</t>
  </si>
  <si>
    <t>Medium(Fairly Low)</t>
  </si>
  <si>
    <t>Median(Farly High)</t>
  </si>
  <si>
    <t>High(Fairly High)</t>
  </si>
  <si>
    <t>Low(Fairly Low)</t>
  </si>
  <si>
    <r>
      <t>Date:</t>
    </r>
    <r>
      <rPr>
        <sz val="8"/>
        <color theme="1"/>
        <rFont val="Tahoma"/>
        <family val="2"/>
      </rPr>
      <t xml:space="preserve"> 17 May 2023 22:03:12</t>
    </r>
  </si>
  <si>
    <r>
      <t>Date:</t>
    </r>
    <r>
      <rPr>
        <sz val="8"/>
        <color theme="1"/>
        <rFont val="Tahoma"/>
        <family val="2"/>
      </rPr>
      <t xml:space="preserve"> 17 May 2023 22:03:13</t>
    </r>
  </si>
  <si>
    <r>
      <t>Input:</t>
    </r>
    <r>
      <rPr>
        <sz val="8"/>
        <color theme="1"/>
        <rFont val="Tahoma"/>
        <family val="2"/>
      </rPr>
      <t xml:space="preserve"> Independent/Fairly Low/Low (B17)</t>
    </r>
  </si>
  <si>
    <r>
      <t>Date:</t>
    </r>
    <r>
      <rPr>
        <sz val="8"/>
        <color theme="1"/>
        <rFont val="Tahoma"/>
        <family val="2"/>
      </rPr>
      <t xml:space="preserve"> 17 May 2023 22:03:14</t>
    </r>
  </si>
  <si>
    <r>
      <t>Date:</t>
    </r>
    <r>
      <rPr>
        <sz val="8"/>
        <color theme="1"/>
        <rFont val="Tahoma"/>
        <family val="2"/>
      </rPr>
      <t xml:space="preserve"> 17 May 2023 22:03:15</t>
    </r>
  </si>
  <si>
    <r>
      <t>Input:</t>
    </r>
    <r>
      <rPr>
        <sz val="8"/>
        <color theme="1"/>
        <rFont val="Tahoma"/>
        <family val="2"/>
      </rPr>
      <t xml:space="preserve"> Partnership/ Fairly High(High) (C25)</t>
    </r>
  </si>
  <si>
    <r>
      <t>Date:</t>
    </r>
    <r>
      <rPr>
        <sz val="8"/>
        <color theme="1"/>
        <rFont val="Tahoma"/>
        <family val="2"/>
      </rPr>
      <t xml:space="preserve"> 17 May 2023 22:03:16</t>
    </r>
  </si>
  <si>
    <t>Independent/Fairly Low/Low (B17)</t>
  </si>
  <si>
    <t>Partnership/ Fairly High(High) (C25)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</si>
</sst>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164" formatCode="[&gt;0.00001]0.0###%;[=0]0.0%;0.00E+00"/>
    <numFmt numFmtId="165" formatCode="&quot;$&quot;#,##0"/>
    <numFmt numFmtId="166" formatCode="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6" fontId="0" fillId="0" borderId="0" xfId="0" applyNumberFormat="1"/>
    <xf numFmtId="166" fontId="9" fillId="0" borderId="0" xfId="0" applyNumberFormat="1" applyFont="1"/>
    <xf numFmtId="165" fontId="9" fillId="0" borderId="0" xfId="0" applyNumberFormat="1" applyFont="1"/>
    <xf numFmtId="2" fontId="9" fillId="0" borderId="0" xfId="0" applyNumberFormat="1" applyFont="1"/>
    <xf numFmtId="164" fontId="10" fillId="0" borderId="0" xfId="0" applyNumberFormat="1" applyFont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0" fillId="2" borderId="0" xfId="0" applyFill="1"/>
    <xf numFmtId="9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/>
    <xf numFmtId="3" fontId="3" fillId="0" borderId="0" xfId="0" applyNumberFormat="1" applyFont="1" applyAlignment="1">
      <alignment horizontal="right"/>
    </xf>
    <xf numFmtId="0" fontId="11" fillId="3" borderId="2" xfId="0" applyFont="1" applyFill="1" applyBorder="1"/>
    <xf numFmtId="0" fontId="13" fillId="3" borderId="2" xfId="0" applyFont="1" applyFill="1" applyBorder="1"/>
    <xf numFmtId="166" fontId="3" fillId="0" borderId="12" xfId="0" applyNumberFormat="1" applyFont="1" applyBorder="1" applyAlignment="1">
      <alignment horizontal="right" vertical="top"/>
    </xf>
    <xf numFmtId="10" fontId="3" fillId="0" borderId="23" xfId="0" applyNumberFormat="1" applyFont="1" applyBorder="1" applyAlignment="1">
      <alignment horizontal="right" vertical="top"/>
    </xf>
    <xf numFmtId="10" fontId="3" fillId="0" borderId="24" xfId="0" applyNumberFormat="1" applyFont="1" applyBorder="1" applyAlignment="1">
      <alignment horizontal="right" vertical="top"/>
    </xf>
    <xf numFmtId="10" fontId="3" fillId="0" borderId="4" xfId="0" applyNumberFormat="1" applyFont="1" applyBorder="1" applyAlignment="1">
      <alignment horizontal="right" vertical="top"/>
    </xf>
    <xf numFmtId="10" fontId="3" fillId="0" borderId="13" xfId="0" applyNumberFormat="1" applyFont="1" applyBorder="1" applyAlignment="1">
      <alignment horizontal="right" vertical="top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166" fontId="0" fillId="5" borderId="0" xfId="0" applyNumberFormat="1" applyFill="1" applyAlignment="1">
      <alignment horizontal="right"/>
    </xf>
    <xf numFmtId="166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0" fontId="1" fillId="0" borderId="0" xfId="0" applyFont="1" applyAlignment="1">
      <alignment horizontal="center"/>
    </xf>
    <xf numFmtId="9" fontId="1" fillId="2" borderId="0" xfId="0" applyNumberFormat="1" applyFont="1" applyFill="1"/>
    <xf numFmtId="6" fontId="0" fillId="0" borderId="0" xfId="0" applyNumberFormat="1" applyAlignment="1">
      <alignment horizontal="right"/>
    </xf>
    <xf numFmtId="0" fontId="12" fillId="3" borderId="0" xfId="0" applyFont="1" applyFill="1"/>
    <xf numFmtId="0" fontId="11" fillId="3" borderId="0" xfId="0" applyFont="1" applyFill="1"/>
    <xf numFmtId="0" fontId="12" fillId="3" borderId="0" xfId="0" quotePrefix="1" applyFont="1" applyFill="1"/>
    <xf numFmtId="0" fontId="13" fillId="3" borderId="0" xfId="0" applyFont="1" applyFill="1"/>
    <xf numFmtId="0" fontId="15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15" fillId="0" borderId="18" xfId="0" applyFont="1" applyBorder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0" fontId="15" fillId="0" borderId="22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23" xfId="0" applyFont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 vertical="top"/>
    </xf>
    <xf numFmtId="0" fontId="3" fillId="0" borderId="24" xfId="0" applyFont="1" applyBorder="1" applyAlignment="1">
      <alignment horizontal="right" vertical="top"/>
    </xf>
    <xf numFmtId="0" fontId="3" fillId="0" borderId="0" xfId="0" quotePrefix="1" applyFont="1" applyAlignment="1">
      <alignment horizontal="left" vertical="top" wrapText="1"/>
    </xf>
    <xf numFmtId="0" fontId="3" fillId="0" borderId="23" xfId="0" quotePrefix="1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 wrapText="1"/>
    </xf>
    <xf numFmtId="0" fontId="3" fillId="0" borderId="24" xfId="0" quotePrefix="1" applyFont="1" applyBorder="1" applyAlignment="1">
      <alignment horizontal="left" vertical="top"/>
    </xf>
    <xf numFmtId="9" fontId="0" fillId="0" borderId="0" xfId="0" applyNumberFormat="1" applyAlignment="1">
      <alignment horizontal="center"/>
    </xf>
    <xf numFmtId="0" fontId="14" fillId="4" borderId="8" xfId="0" quotePrefix="1" applyFont="1" applyFill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" fillId="4" borderId="3" xfId="0" quotePrefix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1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Independent/ Fairly High(High) (D24)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1972960454664949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D24'!$C$32:$C$42</c:f>
              <c:numCache>
                <c:formatCode>"£"#,##0</c:formatCode>
                <c:ptCount val="11"/>
                <c:pt idx="0">
                  <c:v>900000</c:v>
                </c:pt>
                <c:pt idx="1">
                  <c:v>960000</c:v>
                </c:pt>
                <c:pt idx="2">
                  <c:v>1020000</c:v>
                </c:pt>
                <c:pt idx="3">
                  <c:v>1080000</c:v>
                </c:pt>
                <c:pt idx="4">
                  <c:v>1140000</c:v>
                </c:pt>
                <c:pt idx="5">
                  <c:v>1200000</c:v>
                </c:pt>
                <c:pt idx="6">
                  <c:v>1260000</c:v>
                </c:pt>
                <c:pt idx="7">
                  <c:v>1320000</c:v>
                </c:pt>
                <c:pt idx="8">
                  <c:v>1380000</c:v>
                </c:pt>
                <c:pt idx="9">
                  <c:v>1440000</c:v>
                </c:pt>
                <c:pt idx="10">
                  <c:v>1500000</c:v>
                </c:pt>
              </c:numCache>
            </c:numRef>
          </c:xVal>
          <c:yVal>
            <c:numRef>
              <c:f>'Strategy D24'!$F$32:$F$42</c:f>
              <c:numCache>
                <c:formatCode>0.00%</c:formatCode>
                <c:ptCount val="11"/>
                <c:pt idx="0">
                  <c:v>-0.21531100478468901</c:v>
                </c:pt>
                <c:pt idx="1">
                  <c:v>-0.17224880382775121</c:v>
                </c:pt>
                <c:pt idx="2">
                  <c:v>-0.12918660287081341</c:v>
                </c:pt>
                <c:pt idx="3">
                  <c:v>-8.6124401913875603E-2</c:v>
                </c:pt>
                <c:pt idx="4">
                  <c:v>-4.3062200956937802E-2</c:v>
                </c:pt>
                <c:pt idx="5">
                  <c:v>0</c:v>
                </c:pt>
                <c:pt idx="6">
                  <c:v>4.3062200956937802E-2</c:v>
                </c:pt>
                <c:pt idx="7">
                  <c:v>8.6124401913875603E-2</c:v>
                </c:pt>
                <c:pt idx="8">
                  <c:v>0.12918660287081341</c:v>
                </c:pt>
                <c:pt idx="9">
                  <c:v>0.17224880382775121</c:v>
                </c:pt>
                <c:pt idx="10">
                  <c:v>0.21531100478468901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A-4DC5-9E74-5491E09E0FE8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D24'!$C$32:$C$42</c:f>
              <c:numCache>
                <c:formatCode>"£"#,##0</c:formatCode>
                <c:ptCount val="11"/>
                <c:pt idx="0">
                  <c:v>900000</c:v>
                </c:pt>
                <c:pt idx="1">
                  <c:v>960000</c:v>
                </c:pt>
                <c:pt idx="2">
                  <c:v>1020000</c:v>
                </c:pt>
                <c:pt idx="3">
                  <c:v>1080000</c:v>
                </c:pt>
                <c:pt idx="4">
                  <c:v>1140000</c:v>
                </c:pt>
                <c:pt idx="5">
                  <c:v>1200000</c:v>
                </c:pt>
                <c:pt idx="6">
                  <c:v>1260000</c:v>
                </c:pt>
                <c:pt idx="7">
                  <c:v>1320000</c:v>
                </c:pt>
                <c:pt idx="8">
                  <c:v>1380000</c:v>
                </c:pt>
                <c:pt idx="9">
                  <c:v>1440000</c:v>
                </c:pt>
                <c:pt idx="10">
                  <c:v>1500000</c:v>
                </c:pt>
              </c:numCache>
            </c:numRef>
          </c:xVal>
          <c:yVal>
            <c:numRef>
              <c:f>'Strategy D24'!$H$32:$H$42</c:f>
              <c:numCache>
                <c:formatCode>0.00%</c:formatCode>
                <c:ptCount val="11"/>
                <c:pt idx="0">
                  <c:v>-0.23540669856459331</c:v>
                </c:pt>
                <c:pt idx="1">
                  <c:v>-0.23540669856459331</c:v>
                </c:pt>
                <c:pt idx="2">
                  <c:v>-0.23540669856459331</c:v>
                </c:pt>
                <c:pt idx="3">
                  <c:v>-0.23540669856459331</c:v>
                </c:pt>
                <c:pt idx="4">
                  <c:v>-0.23540669856459331</c:v>
                </c:pt>
                <c:pt idx="5">
                  <c:v>-0.23540669856459331</c:v>
                </c:pt>
                <c:pt idx="6">
                  <c:v>-0.23540669856459331</c:v>
                </c:pt>
                <c:pt idx="7">
                  <c:v>-0.23540669856459331</c:v>
                </c:pt>
                <c:pt idx="8">
                  <c:v>-0.23540669856459331</c:v>
                </c:pt>
                <c:pt idx="9">
                  <c:v>-0.23540669856459331</c:v>
                </c:pt>
                <c:pt idx="10">
                  <c:v>-0.23540669856459331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A-4DC5-9E74-5491E09E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2735"/>
        <c:axId val="910923215"/>
      </c:scatterChart>
      <c:valAx>
        <c:axId val="910922735"/>
        <c:scaling>
          <c:orientation val="minMax"/>
          <c:max val="1600000"/>
          <c:min val="8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Independent/ Fairly High(High) (D24)</a:t>
                </a:r>
              </a:p>
            </c:rich>
          </c:tx>
          <c:layout>
            <c:manualLayout>
              <c:xMode val="edge"/>
              <c:yMode val="edge"/>
              <c:x val="0.29700916182206194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23215"/>
        <c:crossesAt val="-1.0000000000000001E+300"/>
        <c:crossBetween val="midCat"/>
        <c:majorUnit val="100000"/>
      </c:valAx>
      <c:valAx>
        <c:axId val="910923215"/>
        <c:scaling>
          <c:orientation val="minMax"/>
          <c:max val="0.2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22735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Independent/ Fairly Low(Medium) (C17)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3880750597749192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C17'!$C$32:$C$42</c:f>
              <c:numCache>
                <c:formatCode>"£"#,##0</c:formatCode>
                <c:ptCount val="11"/>
                <c:pt idx="0">
                  <c:v>180000</c:v>
                </c:pt>
                <c:pt idx="1">
                  <c:v>192000</c:v>
                </c:pt>
                <c:pt idx="2">
                  <c:v>204000</c:v>
                </c:pt>
                <c:pt idx="3">
                  <c:v>216000</c:v>
                </c:pt>
                <c:pt idx="4">
                  <c:v>228000</c:v>
                </c:pt>
                <c:pt idx="5">
                  <c:v>240000</c:v>
                </c:pt>
                <c:pt idx="6">
                  <c:v>252000</c:v>
                </c:pt>
                <c:pt idx="7">
                  <c:v>264000</c:v>
                </c:pt>
                <c:pt idx="8">
                  <c:v>276000</c:v>
                </c:pt>
                <c:pt idx="9">
                  <c:v>288000</c:v>
                </c:pt>
                <c:pt idx="10">
                  <c:v>300000</c:v>
                </c:pt>
              </c:numCache>
            </c:numRef>
          </c:xVal>
          <c:yVal>
            <c:numRef>
              <c:f>'Strategy C17'!$F$32:$F$42</c:f>
              <c:numCache>
                <c:formatCode>0.00%</c:formatCode>
                <c:ptCount val="11"/>
                <c:pt idx="0">
                  <c:v>-4.3062200956937802E-2</c:v>
                </c:pt>
                <c:pt idx="1">
                  <c:v>-3.4449760765550237E-2</c:v>
                </c:pt>
                <c:pt idx="2">
                  <c:v>-2.583732057416268E-2</c:v>
                </c:pt>
                <c:pt idx="3">
                  <c:v>-1.7224880382775119E-2</c:v>
                </c:pt>
                <c:pt idx="4">
                  <c:v>-8.6124401913875593E-3</c:v>
                </c:pt>
                <c:pt idx="5">
                  <c:v>0</c:v>
                </c:pt>
                <c:pt idx="6">
                  <c:v>8.6124401913875593E-3</c:v>
                </c:pt>
                <c:pt idx="7">
                  <c:v>1.7224880382775119E-2</c:v>
                </c:pt>
                <c:pt idx="8">
                  <c:v>2.583732057416268E-2</c:v>
                </c:pt>
                <c:pt idx="9">
                  <c:v>3.4449760765550237E-2</c:v>
                </c:pt>
                <c:pt idx="10">
                  <c:v>4.3062200956937802E-2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1-41AF-8BDB-3D3AB8BAB511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C17'!$C$32:$C$42</c:f>
              <c:numCache>
                <c:formatCode>"£"#,##0</c:formatCode>
                <c:ptCount val="11"/>
                <c:pt idx="0">
                  <c:v>180000</c:v>
                </c:pt>
                <c:pt idx="1">
                  <c:v>192000</c:v>
                </c:pt>
                <c:pt idx="2">
                  <c:v>204000</c:v>
                </c:pt>
                <c:pt idx="3">
                  <c:v>216000</c:v>
                </c:pt>
                <c:pt idx="4">
                  <c:v>228000</c:v>
                </c:pt>
                <c:pt idx="5">
                  <c:v>240000</c:v>
                </c:pt>
                <c:pt idx="6">
                  <c:v>252000</c:v>
                </c:pt>
                <c:pt idx="7">
                  <c:v>264000</c:v>
                </c:pt>
                <c:pt idx="8">
                  <c:v>276000</c:v>
                </c:pt>
                <c:pt idx="9">
                  <c:v>288000</c:v>
                </c:pt>
                <c:pt idx="10">
                  <c:v>300000</c:v>
                </c:pt>
              </c:numCache>
            </c:numRef>
          </c:xVal>
          <c:yVal>
            <c:numRef>
              <c:f>'Strategy C17'!$H$32:$H$42</c:f>
              <c:numCache>
                <c:formatCode>0.00%</c:formatCode>
                <c:ptCount val="11"/>
                <c:pt idx="0">
                  <c:v>-0.23540669856459331</c:v>
                </c:pt>
                <c:pt idx="1">
                  <c:v>-0.23540669856459331</c:v>
                </c:pt>
                <c:pt idx="2">
                  <c:v>-0.23540669856459331</c:v>
                </c:pt>
                <c:pt idx="3">
                  <c:v>-0.23540669856459331</c:v>
                </c:pt>
                <c:pt idx="4">
                  <c:v>-0.23540669856459331</c:v>
                </c:pt>
                <c:pt idx="5">
                  <c:v>-0.23540669856459331</c:v>
                </c:pt>
                <c:pt idx="6">
                  <c:v>-0.23540669856459331</c:v>
                </c:pt>
                <c:pt idx="7">
                  <c:v>-0.23540669856459331</c:v>
                </c:pt>
                <c:pt idx="8">
                  <c:v>-0.23540669856459331</c:v>
                </c:pt>
                <c:pt idx="9">
                  <c:v>-0.23540669856459331</c:v>
                </c:pt>
                <c:pt idx="10">
                  <c:v>-0.23540669856459331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1-41AF-8BDB-3D3AB8BA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14575"/>
        <c:axId val="910936175"/>
      </c:scatterChart>
      <c:valAx>
        <c:axId val="910914575"/>
        <c:scaling>
          <c:orientation val="minMax"/>
          <c:max val="320000"/>
          <c:min val="16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Independent/ Fairly Low(Medium) (C17)</a:t>
                </a:r>
              </a:p>
            </c:rich>
          </c:tx>
          <c:layout>
            <c:manualLayout>
              <c:xMode val="edge"/>
              <c:yMode val="edge"/>
              <c:x val="0.28471373905364633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36175"/>
        <c:crossesAt val="-1.0000000000000001E+300"/>
        <c:crossBetween val="midCat"/>
        <c:majorUnit val="20000"/>
      </c:valAx>
      <c:valAx>
        <c:axId val="910936175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14575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Independent/Fairly Low/Low (B17)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2926855526207082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B17'!$C$32:$C$42</c:f>
              <c:numCache>
                <c:formatCode>"£"#,##0</c:formatCode>
                <c:ptCount val="11"/>
                <c:pt idx="0">
                  <c:v>-250000</c:v>
                </c:pt>
                <c:pt idx="1">
                  <c:v>-240000</c:v>
                </c:pt>
                <c:pt idx="2">
                  <c:v>-230000</c:v>
                </c:pt>
                <c:pt idx="3">
                  <c:v>-220000</c:v>
                </c:pt>
                <c:pt idx="4">
                  <c:v>-210000</c:v>
                </c:pt>
                <c:pt idx="5">
                  <c:v>-200000</c:v>
                </c:pt>
                <c:pt idx="6">
                  <c:v>-190000</c:v>
                </c:pt>
                <c:pt idx="7">
                  <c:v>-180000</c:v>
                </c:pt>
                <c:pt idx="8">
                  <c:v>-170000</c:v>
                </c:pt>
                <c:pt idx="9">
                  <c:v>-160000</c:v>
                </c:pt>
                <c:pt idx="10">
                  <c:v>-150000</c:v>
                </c:pt>
              </c:numCache>
            </c:numRef>
          </c:xVal>
          <c:yVal>
            <c:numRef>
              <c:f>'Strategy B17'!$F$32:$F$42</c:f>
              <c:numCache>
                <c:formatCode>0.00%</c:formatCode>
                <c:ptCount val="11"/>
                <c:pt idx="0">
                  <c:v>-2.3923444976076555E-2</c:v>
                </c:pt>
                <c:pt idx="1">
                  <c:v>-1.9138755980861243E-2</c:v>
                </c:pt>
                <c:pt idx="2">
                  <c:v>-1.4354066985645933E-2</c:v>
                </c:pt>
                <c:pt idx="3">
                  <c:v>-9.5693779904306216E-3</c:v>
                </c:pt>
                <c:pt idx="4">
                  <c:v>-4.7846889952153108E-3</c:v>
                </c:pt>
                <c:pt idx="5">
                  <c:v>0</c:v>
                </c:pt>
                <c:pt idx="6">
                  <c:v>4.7846889952153108E-3</c:v>
                </c:pt>
                <c:pt idx="7">
                  <c:v>9.5693779904306216E-3</c:v>
                </c:pt>
                <c:pt idx="8">
                  <c:v>1.4354066985645933E-2</c:v>
                </c:pt>
                <c:pt idx="9">
                  <c:v>1.9138755980861243E-2</c:v>
                </c:pt>
                <c:pt idx="10">
                  <c:v>2.3923444976076555E-2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983-ADD1-70EA7447D413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B17'!$C$32:$C$42</c:f>
              <c:numCache>
                <c:formatCode>"£"#,##0</c:formatCode>
                <c:ptCount val="11"/>
                <c:pt idx="0">
                  <c:v>-250000</c:v>
                </c:pt>
                <c:pt idx="1">
                  <c:v>-240000</c:v>
                </c:pt>
                <c:pt idx="2">
                  <c:v>-230000</c:v>
                </c:pt>
                <c:pt idx="3">
                  <c:v>-220000</c:v>
                </c:pt>
                <c:pt idx="4">
                  <c:v>-210000</c:v>
                </c:pt>
                <c:pt idx="5">
                  <c:v>-200000</c:v>
                </c:pt>
                <c:pt idx="6">
                  <c:v>-190000</c:v>
                </c:pt>
                <c:pt idx="7">
                  <c:v>-180000</c:v>
                </c:pt>
                <c:pt idx="8">
                  <c:v>-170000</c:v>
                </c:pt>
                <c:pt idx="9">
                  <c:v>-160000</c:v>
                </c:pt>
                <c:pt idx="10">
                  <c:v>-150000</c:v>
                </c:pt>
              </c:numCache>
            </c:numRef>
          </c:xVal>
          <c:yVal>
            <c:numRef>
              <c:f>'Strategy B17'!$H$32:$H$42</c:f>
              <c:numCache>
                <c:formatCode>0.00%</c:formatCode>
                <c:ptCount val="11"/>
                <c:pt idx="0">
                  <c:v>-0.23540669856459331</c:v>
                </c:pt>
                <c:pt idx="1">
                  <c:v>-0.23540669856459331</c:v>
                </c:pt>
                <c:pt idx="2">
                  <c:v>-0.23540669856459331</c:v>
                </c:pt>
                <c:pt idx="3">
                  <c:v>-0.23540669856459331</c:v>
                </c:pt>
                <c:pt idx="4">
                  <c:v>-0.23540669856459331</c:v>
                </c:pt>
                <c:pt idx="5">
                  <c:v>-0.23540669856459331</c:v>
                </c:pt>
                <c:pt idx="6">
                  <c:v>-0.23540669856459331</c:v>
                </c:pt>
                <c:pt idx="7">
                  <c:v>-0.23540669856459331</c:v>
                </c:pt>
                <c:pt idx="8">
                  <c:v>-0.23540669856459331</c:v>
                </c:pt>
                <c:pt idx="9">
                  <c:v>-0.23540669856459331</c:v>
                </c:pt>
                <c:pt idx="10">
                  <c:v>-0.23540669856459331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2-4983-ADD1-70EA7447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4255"/>
        <c:axId val="910914575"/>
      </c:scatterChart>
      <c:valAx>
        <c:axId val="910934255"/>
        <c:scaling>
          <c:orientation val="minMax"/>
          <c:max val="-140000"/>
          <c:min val="-26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Independent/Fairly Low/Low (B17)</a:t>
                </a:r>
              </a:p>
            </c:rich>
          </c:tx>
          <c:layout>
            <c:manualLayout>
              <c:xMode val="edge"/>
              <c:yMode val="edge"/>
              <c:x val="0.30531532857458238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14575"/>
        <c:crossesAt val="-1.0000000000000001E+300"/>
        <c:crossBetween val="midCat"/>
        <c:majorUnit val="20000"/>
      </c:valAx>
      <c:valAx>
        <c:axId val="910914575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34255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Independent/ Fairly High(Medium) (C24)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3880750597749192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C24'!$C$32:$C$42</c:f>
              <c:numCache>
                <c:formatCode>"£"#,##0</c:formatCode>
                <c:ptCount val="11"/>
                <c:pt idx="0">
                  <c:v>120000</c:v>
                </c:pt>
                <c:pt idx="1">
                  <c:v>128000</c:v>
                </c:pt>
                <c:pt idx="2">
                  <c:v>136000</c:v>
                </c:pt>
                <c:pt idx="3">
                  <c:v>144000</c:v>
                </c:pt>
                <c:pt idx="4">
                  <c:v>152000</c:v>
                </c:pt>
                <c:pt idx="5">
                  <c:v>160000</c:v>
                </c:pt>
                <c:pt idx="6">
                  <c:v>168000</c:v>
                </c:pt>
                <c:pt idx="7">
                  <c:v>176000</c:v>
                </c:pt>
                <c:pt idx="8">
                  <c:v>184000</c:v>
                </c:pt>
                <c:pt idx="9">
                  <c:v>192000</c:v>
                </c:pt>
                <c:pt idx="10">
                  <c:v>200000</c:v>
                </c:pt>
              </c:numCache>
            </c:numRef>
          </c:xVal>
          <c:yVal>
            <c:numRef>
              <c:f>'Strategy C24'!$F$32:$F$42</c:f>
              <c:numCache>
                <c:formatCode>0.00%</c:formatCode>
                <c:ptCount val="11"/>
                <c:pt idx="0">
                  <c:v>-1.9138755980861243E-2</c:v>
                </c:pt>
                <c:pt idx="1">
                  <c:v>-1.5311004784688996E-2</c:v>
                </c:pt>
                <c:pt idx="2">
                  <c:v>-1.1483253588516746E-2</c:v>
                </c:pt>
                <c:pt idx="3">
                  <c:v>-7.6555023923444978E-3</c:v>
                </c:pt>
                <c:pt idx="4">
                  <c:v>-3.8277511961722489E-3</c:v>
                </c:pt>
                <c:pt idx="5">
                  <c:v>0</c:v>
                </c:pt>
                <c:pt idx="6">
                  <c:v>3.8277511961722489E-3</c:v>
                </c:pt>
                <c:pt idx="7">
                  <c:v>7.6555023923444978E-3</c:v>
                </c:pt>
                <c:pt idx="8">
                  <c:v>1.1483253588516746E-2</c:v>
                </c:pt>
                <c:pt idx="9">
                  <c:v>1.5311004784688996E-2</c:v>
                </c:pt>
                <c:pt idx="10">
                  <c:v>1.9138755980861243E-2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2-4236-9D27-6D16EEC34D8C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C24'!$C$32:$C$42</c:f>
              <c:numCache>
                <c:formatCode>"£"#,##0</c:formatCode>
                <c:ptCount val="11"/>
                <c:pt idx="0">
                  <c:v>120000</c:v>
                </c:pt>
                <c:pt idx="1">
                  <c:v>128000</c:v>
                </c:pt>
                <c:pt idx="2">
                  <c:v>136000</c:v>
                </c:pt>
                <c:pt idx="3">
                  <c:v>144000</c:v>
                </c:pt>
                <c:pt idx="4">
                  <c:v>152000</c:v>
                </c:pt>
                <c:pt idx="5">
                  <c:v>160000</c:v>
                </c:pt>
                <c:pt idx="6">
                  <c:v>168000</c:v>
                </c:pt>
                <c:pt idx="7">
                  <c:v>176000</c:v>
                </c:pt>
                <c:pt idx="8">
                  <c:v>184000</c:v>
                </c:pt>
                <c:pt idx="9">
                  <c:v>192000</c:v>
                </c:pt>
                <c:pt idx="10">
                  <c:v>200000</c:v>
                </c:pt>
              </c:numCache>
            </c:numRef>
          </c:xVal>
          <c:yVal>
            <c:numRef>
              <c:f>'Strategy C24'!$H$32:$H$42</c:f>
              <c:numCache>
                <c:formatCode>0.00%</c:formatCode>
                <c:ptCount val="11"/>
                <c:pt idx="0">
                  <c:v>-0.23540669856459331</c:v>
                </c:pt>
                <c:pt idx="1">
                  <c:v>-0.23540669856459331</c:v>
                </c:pt>
                <c:pt idx="2">
                  <c:v>-0.23540669856459331</c:v>
                </c:pt>
                <c:pt idx="3">
                  <c:v>-0.23540669856459331</c:v>
                </c:pt>
                <c:pt idx="4">
                  <c:v>-0.23540669856459331</c:v>
                </c:pt>
                <c:pt idx="5">
                  <c:v>-0.23540669856459331</c:v>
                </c:pt>
                <c:pt idx="6">
                  <c:v>-0.23540669856459331</c:v>
                </c:pt>
                <c:pt idx="7">
                  <c:v>-0.23540669856459331</c:v>
                </c:pt>
                <c:pt idx="8">
                  <c:v>-0.23540669856459331</c:v>
                </c:pt>
                <c:pt idx="9">
                  <c:v>-0.23540669856459331</c:v>
                </c:pt>
                <c:pt idx="10">
                  <c:v>-0.23540669856459331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2-4236-9D27-6D16EEC3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8495"/>
        <c:axId val="910935695"/>
      </c:scatterChart>
      <c:valAx>
        <c:axId val="910928495"/>
        <c:scaling>
          <c:orientation val="minMax"/>
          <c:max val="210000"/>
          <c:min val="1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Independent/ Fairly High(Medium) (C24)</a:t>
                </a:r>
              </a:p>
            </c:rich>
          </c:tx>
          <c:layout>
            <c:manualLayout>
              <c:xMode val="edge"/>
              <c:yMode val="edge"/>
              <c:x val="0.28297887997645155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35695"/>
        <c:crossesAt val="-1.0000000000000001E+300"/>
        <c:crossBetween val="midCat"/>
        <c:majorUnit val="10000"/>
      </c:valAx>
      <c:valAx>
        <c:axId val="910935695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28495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Partnership/ Fairly Low(Low) (B18)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4198715621596569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B18'!$C$32:$C$42</c:f>
              <c:numCache>
                <c:formatCode>"£"#,##0</c:formatCode>
                <c:ptCount val="11"/>
                <c:pt idx="0">
                  <c:v>-50000</c:v>
                </c:pt>
                <c:pt idx="1">
                  <c:v>-48000</c:v>
                </c:pt>
                <c:pt idx="2">
                  <c:v>-46000</c:v>
                </c:pt>
                <c:pt idx="3">
                  <c:v>-44000</c:v>
                </c:pt>
                <c:pt idx="4">
                  <c:v>-42000</c:v>
                </c:pt>
                <c:pt idx="5">
                  <c:v>-40000</c:v>
                </c:pt>
                <c:pt idx="6">
                  <c:v>-38000</c:v>
                </c:pt>
                <c:pt idx="7">
                  <c:v>-36000</c:v>
                </c:pt>
                <c:pt idx="8">
                  <c:v>-34000</c:v>
                </c:pt>
                <c:pt idx="9">
                  <c:v>-32000</c:v>
                </c:pt>
                <c:pt idx="10">
                  <c:v>-30000</c:v>
                </c:pt>
              </c:numCache>
            </c:numRef>
          </c:xVal>
          <c:yVal>
            <c:numRef>
              <c:f>'Strategy B18'!$F$32:$F$42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F-4F3A-A8B8-E420A0AA5C13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B18'!$C$32:$C$42</c:f>
              <c:numCache>
                <c:formatCode>"£"#,##0</c:formatCode>
                <c:ptCount val="11"/>
                <c:pt idx="0">
                  <c:v>-50000</c:v>
                </c:pt>
                <c:pt idx="1">
                  <c:v>-48000</c:v>
                </c:pt>
                <c:pt idx="2">
                  <c:v>-46000</c:v>
                </c:pt>
                <c:pt idx="3">
                  <c:v>-44000</c:v>
                </c:pt>
                <c:pt idx="4">
                  <c:v>-42000</c:v>
                </c:pt>
                <c:pt idx="5">
                  <c:v>-40000</c:v>
                </c:pt>
                <c:pt idx="6">
                  <c:v>-38000</c:v>
                </c:pt>
                <c:pt idx="7">
                  <c:v>-36000</c:v>
                </c:pt>
                <c:pt idx="8">
                  <c:v>-34000</c:v>
                </c:pt>
                <c:pt idx="9">
                  <c:v>-32000</c:v>
                </c:pt>
                <c:pt idx="10">
                  <c:v>-30000</c:v>
                </c:pt>
              </c:numCache>
            </c:numRef>
          </c:xVal>
          <c:yVal>
            <c:numRef>
              <c:f>'Strategy B18'!$H$32:$H$42</c:f>
              <c:numCache>
                <c:formatCode>0.00%</c:formatCode>
                <c:ptCount val="11"/>
                <c:pt idx="0">
                  <c:v>-0.24019138755980862</c:v>
                </c:pt>
                <c:pt idx="1">
                  <c:v>-0.23923444976076555</c:v>
                </c:pt>
                <c:pt idx="2">
                  <c:v>-0.23827751196172248</c:v>
                </c:pt>
                <c:pt idx="3">
                  <c:v>-0.23732057416267943</c:v>
                </c:pt>
                <c:pt idx="4">
                  <c:v>-0.23636363636363636</c:v>
                </c:pt>
                <c:pt idx="5">
                  <c:v>-0.23540669856459331</c:v>
                </c:pt>
                <c:pt idx="6">
                  <c:v>-0.23444976076555024</c:v>
                </c:pt>
                <c:pt idx="7">
                  <c:v>-0.23349282296650717</c:v>
                </c:pt>
                <c:pt idx="8">
                  <c:v>-0.23253588516746412</c:v>
                </c:pt>
                <c:pt idx="9">
                  <c:v>-0.23157894736842105</c:v>
                </c:pt>
                <c:pt idx="10">
                  <c:v>-0.23062200956937798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F3A-A8B8-E420A0AA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9455"/>
        <c:axId val="910929935"/>
      </c:scatterChart>
      <c:valAx>
        <c:axId val="910929455"/>
        <c:scaling>
          <c:orientation val="minMax"/>
          <c:max val="-25000"/>
          <c:min val="-5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Partnership/ Fairly Low(Low) (B18)</a:t>
                </a:r>
              </a:p>
            </c:rich>
          </c:tx>
          <c:layout>
            <c:manualLayout>
              <c:xMode val="edge"/>
              <c:yMode val="edge"/>
              <c:x val="0.30591103098094047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29935"/>
        <c:crossesAt val="-1.0000000000000001E+300"/>
        <c:crossBetween val="midCat"/>
        <c:majorUnit val="5000"/>
      </c:valAx>
      <c:valAx>
        <c:axId val="910929935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29455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Partnership/ Fairly High(High) (C25)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3880750597749192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C25'!$C$32:$C$42</c:f>
              <c:numCache>
                <c:formatCode>"£"#,##0</c:formatCode>
                <c:ptCount val="11"/>
                <c:pt idx="0">
                  <c:v>108000</c:v>
                </c:pt>
                <c:pt idx="1">
                  <c:v>115200</c:v>
                </c:pt>
                <c:pt idx="2">
                  <c:v>122400</c:v>
                </c:pt>
                <c:pt idx="3">
                  <c:v>129600</c:v>
                </c:pt>
                <c:pt idx="4">
                  <c:v>136800</c:v>
                </c:pt>
                <c:pt idx="5">
                  <c:v>144000</c:v>
                </c:pt>
                <c:pt idx="6">
                  <c:v>151200</c:v>
                </c:pt>
                <c:pt idx="7">
                  <c:v>158400</c:v>
                </c:pt>
                <c:pt idx="8">
                  <c:v>165600</c:v>
                </c:pt>
                <c:pt idx="9">
                  <c:v>172800</c:v>
                </c:pt>
                <c:pt idx="10">
                  <c:v>180000</c:v>
                </c:pt>
              </c:numCache>
            </c:numRef>
          </c:xVal>
          <c:yVal>
            <c:numRef>
              <c:f>'Strategy C25'!$F$32:$F$42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A-4090-AA7F-68A90602C2ED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C25'!$C$32:$C$42</c:f>
              <c:numCache>
                <c:formatCode>"£"#,##0</c:formatCode>
                <c:ptCount val="11"/>
                <c:pt idx="0">
                  <c:v>108000</c:v>
                </c:pt>
                <c:pt idx="1">
                  <c:v>115200</c:v>
                </c:pt>
                <c:pt idx="2">
                  <c:v>122400</c:v>
                </c:pt>
                <c:pt idx="3">
                  <c:v>129600</c:v>
                </c:pt>
                <c:pt idx="4">
                  <c:v>136800</c:v>
                </c:pt>
                <c:pt idx="5">
                  <c:v>144000</c:v>
                </c:pt>
                <c:pt idx="6">
                  <c:v>151200</c:v>
                </c:pt>
                <c:pt idx="7">
                  <c:v>158400</c:v>
                </c:pt>
                <c:pt idx="8">
                  <c:v>165600</c:v>
                </c:pt>
                <c:pt idx="9">
                  <c:v>172800</c:v>
                </c:pt>
                <c:pt idx="10">
                  <c:v>180000</c:v>
                </c:pt>
              </c:numCache>
            </c:numRef>
          </c:xVal>
          <c:yVal>
            <c:numRef>
              <c:f>'Strategy C25'!$H$32:$H$42</c:f>
              <c:numCache>
                <c:formatCode>0.00%</c:formatCode>
                <c:ptCount val="11"/>
                <c:pt idx="0">
                  <c:v>-0.25263157894736843</c:v>
                </c:pt>
                <c:pt idx="1">
                  <c:v>-0.2491866028708134</c:v>
                </c:pt>
                <c:pt idx="2">
                  <c:v>-0.24574162679425837</c:v>
                </c:pt>
                <c:pt idx="3">
                  <c:v>-0.24229665071770334</c:v>
                </c:pt>
                <c:pt idx="4">
                  <c:v>-0.23885167464114831</c:v>
                </c:pt>
                <c:pt idx="5">
                  <c:v>-0.23540669856459331</c:v>
                </c:pt>
                <c:pt idx="6">
                  <c:v>-0.23196172248803829</c:v>
                </c:pt>
                <c:pt idx="7">
                  <c:v>-0.22851674641148326</c:v>
                </c:pt>
                <c:pt idx="8">
                  <c:v>-0.22507177033492823</c:v>
                </c:pt>
                <c:pt idx="9">
                  <c:v>-0.2216267942583732</c:v>
                </c:pt>
                <c:pt idx="10">
                  <c:v>-0.21818181818181817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A-4090-AA7F-68A90602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41935"/>
        <c:axId val="910929455"/>
      </c:scatterChart>
      <c:valAx>
        <c:axId val="910941935"/>
        <c:scaling>
          <c:orientation val="minMax"/>
          <c:max val="190000"/>
          <c:min val="1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Partnership/ Fairly High(High) (C25)</a:t>
                </a:r>
              </a:p>
            </c:rich>
          </c:tx>
          <c:layout>
            <c:manualLayout>
              <c:xMode val="edge"/>
              <c:yMode val="edge"/>
              <c:x val="0.30254084185738467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0929455"/>
        <c:crossesAt val="-1.0000000000000001E+300"/>
        <c:crossBetween val="midCat"/>
        <c:majorUnit val="10000"/>
      </c:valAx>
      <c:valAx>
        <c:axId val="910929455"/>
        <c:scaling>
          <c:orientation val="minMax"/>
          <c:max val="0.05"/>
          <c:min val="-0.30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10941935"/>
        <c:crossesAt val="-1.0000000000000001E+300"/>
        <c:crossBetween val="midCat"/>
        <c:majorUnit val="5.000000000000001E-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Partnership/ Fairly High(High) (D25)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1972960454664949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D25'!$C$32:$C$42</c:f>
              <c:numCache>
                <c:formatCode>"£"#,##0</c:formatCode>
                <c:ptCount val="11"/>
                <c:pt idx="0">
                  <c:v>600000</c:v>
                </c:pt>
                <c:pt idx="1">
                  <c:v>640000</c:v>
                </c:pt>
                <c:pt idx="2">
                  <c:v>680000</c:v>
                </c:pt>
                <c:pt idx="3">
                  <c:v>720000</c:v>
                </c:pt>
                <c:pt idx="4">
                  <c:v>760000</c:v>
                </c:pt>
                <c:pt idx="5">
                  <c:v>800000</c:v>
                </c:pt>
                <c:pt idx="6">
                  <c:v>840000</c:v>
                </c:pt>
                <c:pt idx="7">
                  <c:v>880000</c:v>
                </c:pt>
                <c:pt idx="8">
                  <c:v>920000</c:v>
                </c:pt>
                <c:pt idx="9">
                  <c:v>960000</c:v>
                </c:pt>
                <c:pt idx="10">
                  <c:v>1000000</c:v>
                </c:pt>
              </c:numCache>
            </c:numRef>
          </c:xVal>
          <c:yVal>
            <c:numRef>
              <c:f>'Strategy D25'!$F$32:$F$42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7-4E35-BC0A-92D19F042869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D25'!$C$32:$C$42</c:f>
              <c:numCache>
                <c:formatCode>"£"#,##0</c:formatCode>
                <c:ptCount val="11"/>
                <c:pt idx="0">
                  <c:v>600000</c:v>
                </c:pt>
                <c:pt idx="1">
                  <c:v>640000</c:v>
                </c:pt>
                <c:pt idx="2">
                  <c:v>680000</c:v>
                </c:pt>
                <c:pt idx="3">
                  <c:v>720000</c:v>
                </c:pt>
                <c:pt idx="4">
                  <c:v>760000</c:v>
                </c:pt>
                <c:pt idx="5">
                  <c:v>800000</c:v>
                </c:pt>
                <c:pt idx="6">
                  <c:v>840000</c:v>
                </c:pt>
                <c:pt idx="7">
                  <c:v>880000</c:v>
                </c:pt>
                <c:pt idx="8">
                  <c:v>920000</c:v>
                </c:pt>
                <c:pt idx="9">
                  <c:v>960000</c:v>
                </c:pt>
                <c:pt idx="10">
                  <c:v>1000000</c:v>
                </c:pt>
              </c:numCache>
            </c:numRef>
          </c:xVal>
          <c:yVal>
            <c:numRef>
              <c:f>'Strategy D25'!$H$32:$H$42</c:f>
              <c:numCache>
                <c:formatCode>0.00%</c:formatCode>
                <c:ptCount val="11"/>
                <c:pt idx="0">
                  <c:v>-0.37894736842105264</c:v>
                </c:pt>
                <c:pt idx="1">
                  <c:v>-0.35023923444976074</c:v>
                </c:pt>
                <c:pt idx="2">
                  <c:v>-0.32153110047846889</c:v>
                </c:pt>
                <c:pt idx="3">
                  <c:v>-0.29282296650717704</c:v>
                </c:pt>
                <c:pt idx="4">
                  <c:v>-0.26411483253588519</c:v>
                </c:pt>
                <c:pt idx="5">
                  <c:v>-0.23540669856459331</c:v>
                </c:pt>
                <c:pt idx="6">
                  <c:v>-0.20669856459330144</c:v>
                </c:pt>
                <c:pt idx="7">
                  <c:v>-0.17799043062200956</c:v>
                </c:pt>
                <c:pt idx="8">
                  <c:v>-0.14928229665071771</c:v>
                </c:pt>
                <c:pt idx="9">
                  <c:v>-0.12057416267942583</c:v>
                </c:pt>
                <c:pt idx="10">
                  <c:v>-9.186602870813397E-2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7-4E35-BC0A-92D19F04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72223"/>
        <c:axId val="445273663"/>
      </c:scatterChart>
      <c:valAx>
        <c:axId val="445272223"/>
        <c:scaling>
          <c:orientation val="minMax"/>
          <c:max val="1050000"/>
          <c:min val="55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Partnership/ Fairly High(High) (D25)</a:t>
                </a:r>
              </a:p>
            </c:rich>
          </c:tx>
          <c:layout>
            <c:manualLayout>
              <c:xMode val="edge"/>
              <c:yMode val="edge"/>
              <c:x val="0.30177551696224886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5273663"/>
        <c:crossesAt val="-1.0000000000000001E+300"/>
        <c:crossBetween val="midCat"/>
        <c:majorUnit val="50000"/>
      </c:valAx>
      <c:valAx>
        <c:axId val="445273663"/>
        <c:scaling>
          <c:orientation val="minMax"/>
          <c:max val="0.05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45272223"/>
        <c:crossesAt val="-1.0000000000000001E+300"/>
        <c:crossBetween val="midCat"/>
        <c:majorUnit val="0.05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'coach service from London to Brussels'</a:t>
            </a:r>
            <a:r>
              <a:rPr lang="en-GB" sz="800" b="0"/>
              <a:t>
Expected Value of Node '                   operate the service independently?' (B60)
With Variation of Partnership/ fairly Low( Medium) (C18)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21885532591414944"/>
          <c:w val="0.83766336742953862"/>
          <c:h val="0.63880750597749192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C18'!$C$32:$C$42</c:f>
              <c:numCache>
                <c:formatCode>"£"#,##0</c:formatCode>
                <c:ptCount val="11"/>
                <c:pt idx="0">
                  <c:v>162000</c:v>
                </c:pt>
                <c:pt idx="1">
                  <c:v>172800</c:v>
                </c:pt>
                <c:pt idx="2">
                  <c:v>183600</c:v>
                </c:pt>
                <c:pt idx="3">
                  <c:v>194400</c:v>
                </c:pt>
                <c:pt idx="4">
                  <c:v>205200</c:v>
                </c:pt>
                <c:pt idx="5">
                  <c:v>216000</c:v>
                </c:pt>
                <c:pt idx="6">
                  <c:v>226800</c:v>
                </c:pt>
                <c:pt idx="7">
                  <c:v>237600</c:v>
                </c:pt>
                <c:pt idx="8">
                  <c:v>248400</c:v>
                </c:pt>
                <c:pt idx="9">
                  <c:v>259200</c:v>
                </c:pt>
                <c:pt idx="10">
                  <c:v>270000</c:v>
                </c:pt>
              </c:numCache>
            </c:numRef>
          </c:xVal>
          <c:yVal>
            <c:numRef>
              <c:f>'Strategy C18'!$F$32:$F$42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9BB-A4D9-F7A2D367A2C0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C18'!$C$32:$C$42</c:f>
              <c:numCache>
                <c:formatCode>"£"#,##0</c:formatCode>
                <c:ptCount val="11"/>
                <c:pt idx="0">
                  <c:v>162000</c:v>
                </c:pt>
                <c:pt idx="1">
                  <c:v>172800</c:v>
                </c:pt>
                <c:pt idx="2">
                  <c:v>183600</c:v>
                </c:pt>
                <c:pt idx="3">
                  <c:v>194400</c:v>
                </c:pt>
                <c:pt idx="4">
                  <c:v>205200</c:v>
                </c:pt>
                <c:pt idx="5">
                  <c:v>216000</c:v>
                </c:pt>
                <c:pt idx="6">
                  <c:v>226800</c:v>
                </c:pt>
                <c:pt idx="7">
                  <c:v>237600</c:v>
                </c:pt>
                <c:pt idx="8">
                  <c:v>248400</c:v>
                </c:pt>
                <c:pt idx="9">
                  <c:v>259200</c:v>
                </c:pt>
                <c:pt idx="10">
                  <c:v>270000</c:v>
                </c:pt>
              </c:numCache>
            </c:numRef>
          </c:xVal>
          <c:yVal>
            <c:numRef>
              <c:f>'Strategy C18'!$H$32:$H$42</c:f>
              <c:numCache>
                <c:formatCode>0.00%</c:formatCode>
                <c:ptCount val="11"/>
                <c:pt idx="0">
                  <c:v>-0.27416267942583733</c:v>
                </c:pt>
                <c:pt idx="1">
                  <c:v>-0.26641148325358854</c:v>
                </c:pt>
                <c:pt idx="2">
                  <c:v>-0.2586602870813397</c:v>
                </c:pt>
                <c:pt idx="3">
                  <c:v>-0.25090909090909091</c:v>
                </c:pt>
                <c:pt idx="4">
                  <c:v>-0.2431578947368421</c:v>
                </c:pt>
                <c:pt idx="5">
                  <c:v>-0.23540669856459331</c:v>
                </c:pt>
                <c:pt idx="6">
                  <c:v>-0.2276555023923445</c:v>
                </c:pt>
                <c:pt idx="7">
                  <c:v>-0.21990430622009569</c:v>
                </c:pt>
                <c:pt idx="8">
                  <c:v>-0.2121531100478469</c:v>
                </c:pt>
                <c:pt idx="9">
                  <c:v>-0.20440191387559808</c:v>
                </c:pt>
                <c:pt idx="10">
                  <c:v>-0.19665071770334927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9-49BB-A4D9-F7A2D367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47087"/>
        <c:axId val="155849007"/>
      </c:scatterChart>
      <c:valAx>
        <c:axId val="155847087"/>
        <c:scaling>
          <c:orientation val="minMax"/>
          <c:max val="280000"/>
          <c:min val="14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Partnership/ fairly Low( Medium) (C18)</a:t>
                </a:r>
              </a:p>
            </c:rich>
          </c:tx>
          <c:layout>
            <c:manualLayout>
              <c:xMode val="edge"/>
              <c:yMode val="edge"/>
              <c:x val="0.28880822724262273"/>
              <c:y val="0.92443548689959065"/>
            </c:manualLayout>
          </c:layout>
          <c:overlay val="0"/>
        </c:title>
        <c:numFmt formatCode="&quot;£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5849007"/>
        <c:crossesAt val="-1.0000000000000001E+300"/>
        <c:crossBetween val="midCat"/>
        <c:majorUnit val="20000"/>
      </c:valAx>
      <c:valAx>
        <c:axId val="155849007"/>
        <c:scaling>
          <c:orientation val="minMax"/>
          <c:max val="0.05"/>
          <c:min val="-0.30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/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5847087"/>
        <c:crossesAt val="-1.0000000000000001E+300"/>
        <c:crossBetween val="midCat"/>
        <c:majorUnit val="5.000000000000001E-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Tornado Graph of Decision Tree 'coach service from London to Brussels'</a:t>
            </a:r>
            <a:r>
              <a:rPr lang="en-GB" sz="800" b="0"/>
              <a:t>
Expected Value of Entire Model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8780616651853335"/>
          <c:w val="0.94859813084112155"/>
          <c:h val="0.6952938672808982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Tornado!$C$33:$C$40</c:f>
              <c:strCache>
                <c:ptCount val="8"/>
                <c:pt idx="0">
                  <c:v>Independent/ Fairly High(High) (D24)</c:v>
                </c:pt>
                <c:pt idx="1">
                  <c:v>Independent/ Fairly Low(Medium) (C17)</c:v>
                </c:pt>
                <c:pt idx="2">
                  <c:v>Independent/Fairly Low/Low (B17)</c:v>
                </c:pt>
                <c:pt idx="3">
                  <c:v>Independent/ Fairly High(Medium) (C24)</c:v>
                </c:pt>
                <c:pt idx="4">
                  <c:v>Partnership/ Fairly Low(Low) (B18)</c:v>
                </c:pt>
                <c:pt idx="5">
                  <c:v>Partnership/ Fairly High(High) (C25)</c:v>
                </c:pt>
                <c:pt idx="6">
                  <c:v>Partnership/ Fairly High(High) (D25)</c:v>
                </c:pt>
                <c:pt idx="7">
                  <c:v>Partnership/ fairly Low( Medium) (C18)</c:v>
                </c:pt>
              </c:strCache>
            </c:strRef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FFE-4E31-A11C-9153C4E08123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Tornado!$C$33:$C$40</c:f>
              <c:strCache>
                <c:ptCount val="8"/>
                <c:pt idx="0">
                  <c:v>Independent/ Fairly High(High) (D24)</c:v>
                </c:pt>
                <c:pt idx="1">
                  <c:v>Independent/ Fairly Low(Medium) (C17)</c:v>
                </c:pt>
                <c:pt idx="2">
                  <c:v>Independent/Fairly Low/Low (B17)</c:v>
                </c:pt>
                <c:pt idx="3">
                  <c:v>Independent/ Fairly High(Medium) (C24)</c:v>
                </c:pt>
                <c:pt idx="4">
                  <c:v>Partnership/ Fairly Low(Low) (B18)</c:v>
                </c:pt>
                <c:pt idx="5">
                  <c:v>Partnership/ Fairly High(High) (C25)</c:v>
                </c:pt>
                <c:pt idx="6">
                  <c:v>Partnership/ Fairly High(High) (D25)</c:v>
                </c:pt>
                <c:pt idx="7">
                  <c:v>Partnership/ fairly Low( Medium) (C18)</c:v>
                </c:pt>
              </c:strCache>
            </c:strRef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FFE-4E31-A11C-9153C4E08123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Tornado!$C$33:$C$40</c:f>
              <c:strCache>
                <c:ptCount val="8"/>
                <c:pt idx="0">
                  <c:v>Independent/ Fairly High(High) (D24)</c:v>
                </c:pt>
                <c:pt idx="1">
                  <c:v>Independent/ Fairly Low(Medium) (C17)</c:v>
                </c:pt>
                <c:pt idx="2">
                  <c:v>Independent/Fairly Low/Low (B17)</c:v>
                </c:pt>
                <c:pt idx="3">
                  <c:v>Independent/ Fairly High(Medium) (C24)</c:v>
                </c:pt>
                <c:pt idx="4">
                  <c:v>Partnership/ Fairly Low(Low) (B18)</c:v>
                </c:pt>
                <c:pt idx="5">
                  <c:v>Partnership/ Fairly High(High) (C25)</c:v>
                </c:pt>
                <c:pt idx="6">
                  <c:v>Partnership/ Fairly High(High) (D25)</c:v>
                </c:pt>
                <c:pt idx="7">
                  <c:v>Partnership/ fairly Low( Medium) (C18)</c:v>
                </c:pt>
              </c:strCache>
            </c:strRef>
          </c:cat>
          <c:val>
            <c:numLit>
              <c:formatCode>General</c:formatCode>
              <c:ptCount val="8"/>
              <c:pt idx="0">
                <c:v>-0.21531100478468901</c:v>
              </c:pt>
              <c:pt idx="1">
                <c:v>-4.3062200956937802E-2</c:v>
              </c:pt>
              <c:pt idx="2">
                <c:v>-2.3923444976076555E-2</c:v>
              </c:pt>
              <c:pt idx="3">
                <c:v>-1.9138755980861243E-2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FFE-4E31-A11C-9153C4E08123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Tornado!$C$33:$C$40</c:f>
              <c:strCache>
                <c:ptCount val="8"/>
                <c:pt idx="0">
                  <c:v>Independent/ Fairly High(High) (D24)</c:v>
                </c:pt>
                <c:pt idx="1">
                  <c:v>Independent/ Fairly Low(Medium) (C17)</c:v>
                </c:pt>
                <c:pt idx="2">
                  <c:v>Independent/Fairly Low/Low (B17)</c:v>
                </c:pt>
                <c:pt idx="3">
                  <c:v>Independent/ Fairly High(Medium) (C24)</c:v>
                </c:pt>
                <c:pt idx="4">
                  <c:v>Partnership/ Fairly Low(Low) (B18)</c:v>
                </c:pt>
                <c:pt idx="5">
                  <c:v>Partnership/ Fairly High(High) (C25)</c:v>
                </c:pt>
                <c:pt idx="6">
                  <c:v>Partnership/ Fairly High(High) (D25)</c:v>
                </c:pt>
                <c:pt idx="7">
                  <c:v>Partnership/ fairly Low( Medium) (C18)</c:v>
                </c:pt>
              </c:strCache>
            </c:strRef>
          </c:cat>
          <c:val>
            <c:numLit>
              <c:formatCode>General</c:formatCode>
              <c:ptCount val="8"/>
              <c:pt idx="0">
                <c:v>0.21531100478468901</c:v>
              </c:pt>
              <c:pt idx="1">
                <c:v>4.3062200956937802E-2</c:v>
              </c:pt>
              <c:pt idx="2">
                <c:v>2.3923444976076555E-2</c:v>
              </c:pt>
              <c:pt idx="3">
                <c:v>1.9138755980861243E-2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FFE-4E31-A11C-9153C4E0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5848047"/>
        <c:axId val="445272223"/>
      </c:barChart>
      <c:catAx>
        <c:axId val="1558480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445272223"/>
        <c:crossesAt val="-1.0000000000000001E+300"/>
        <c:auto val="1"/>
        <c:lblAlgn val="ctr"/>
        <c:lblOffset val="100"/>
        <c:noMultiLvlLbl val="0"/>
      </c:catAx>
      <c:valAx>
        <c:axId val="445272223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Change in Expected Value(%)</a:t>
                </a:r>
              </a:p>
            </c:rich>
          </c:tx>
          <c:layout>
            <c:manualLayout>
              <c:xMode val="edge"/>
              <c:yMode val="edge"/>
              <c:x val="0.39411306939436308"/>
              <c:y val="0.92443548689959065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5848047"/>
        <c:crosses val="max"/>
        <c:crossBetween val="between"/>
        <c:majorUnit val="0.05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242697</xdr:colOff>
      <xdr:row>39</xdr:row>
      <xdr:rowOff>185420</xdr:rowOff>
    </xdr:from>
    <xdr:to>
      <xdr:col>3</xdr:col>
      <xdr:colOff>127</xdr:colOff>
      <xdr:row>39</xdr:row>
      <xdr:rowOff>185420</xdr:rowOff>
    </xdr:to>
    <xdr:cxnSp macro="_xll.PtreeEvent_ObjectClick">
      <xdr:nvCxnSpPr>
        <xdr:cNvPr id="128" name="PTObj_DBranchHLine_3_9">
          <a:extLst>
            <a:ext uri="{FF2B5EF4-FFF2-40B4-BE49-F238E27FC236}">
              <a16:creationId xmlns:a16="http://schemas.microsoft.com/office/drawing/2014/main" id="{41542A05-F349-1381-6273-44858DDE0F25}"/>
            </a:ext>
          </a:extLst>
        </xdr:cNvPr>
        <xdr:cNvCxnSpPr/>
      </xdr:nvCxnSpPr>
      <xdr:spPr>
        <a:xfrm>
          <a:off x="5481447" y="7614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35</xdr:row>
      <xdr:rowOff>180339</xdr:rowOff>
    </xdr:from>
    <xdr:to>
      <xdr:col>2</xdr:col>
      <xdr:colOff>242697</xdr:colOff>
      <xdr:row>39</xdr:row>
      <xdr:rowOff>185420</xdr:rowOff>
    </xdr:to>
    <xdr:cxnSp macro="_xll.PtreeEvent_ObjectClick">
      <xdr:nvCxnSpPr>
        <xdr:cNvPr id="127" name="PTObj_DBranchDLine_3_9">
          <a:extLst>
            <a:ext uri="{FF2B5EF4-FFF2-40B4-BE49-F238E27FC236}">
              <a16:creationId xmlns:a16="http://schemas.microsoft.com/office/drawing/2014/main" id="{A838B717-BD1C-3A35-164B-94C7E57ED785}"/>
            </a:ext>
          </a:extLst>
        </xdr:cNvPr>
        <xdr:cNvCxnSpPr/>
      </xdr:nvCxnSpPr>
      <xdr:spPr>
        <a:xfrm>
          <a:off x="5329047" y="6847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37</xdr:row>
      <xdr:rowOff>185420</xdr:rowOff>
    </xdr:from>
    <xdr:to>
      <xdr:col>3</xdr:col>
      <xdr:colOff>127</xdr:colOff>
      <xdr:row>37</xdr:row>
      <xdr:rowOff>185420</xdr:rowOff>
    </xdr:to>
    <xdr:cxnSp macro="_xll.PtreeEvent_ObjectClick">
      <xdr:nvCxnSpPr>
        <xdr:cNvPr id="124" name="PTObj_DBranchHLine_3_8">
          <a:extLst>
            <a:ext uri="{FF2B5EF4-FFF2-40B4-BE49-F238E27FC236}">
              <a16:creationId xmlns:a16="http://schemas.microsoft.com/office/drawing/2014/main" id="{43161652-6109-3B6D-80FB-1B86BCB8862C}"/>
            </a:ext>
          </a:extLst>
        </xdr:cNvPr>
        <xdr:cNvCxnSpPr/>
      </xdr:nvCxnSpPr>
      <xdr:spPr>
        <a:xfrm>
          <a:off x="5481447" y="7233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35</xdr:row>
      <xdr:rowOff>180339</xdr:rowOff>
    </xdr:from>
    <xdr:to>
      <xdr:col>2</xdr:col>
      <xdr:colOff>242697</xdr:colOff>
      <xdr:row>37</xdr:row>
      <xdr:rowOff>185420</xdr:rowOff>
    </xdr:to>
    <xdr:cxnSp macro="_xll.PtreeEvent_ObjectClick">
      <xdr:nvCxnSpPr>
        <xdr:cNvPr id="123" name="PTObj_DBranchDLine_3_8">
          <a:extLst>
            <a:ext uri="{FF2B5EF4-FFF2-40B4-BE49-F238E27FC236}">
              <a16:creationId xmlns:a16="http://schemas.microsoft.com/office/drawing/2014/main" id="{A22B3822-F246-4316-B01B-0A4C00F08353}"/>
            </a:ext>
          </a:extLst>
        </xdr:cNvPr>
        <xdr:cNvCxnSpPr/>
      </xdr:nvCxnSpPr>
      <xdr:spPr>
        <a:xfrm>
          <a:off x="5329047" y="6847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33</xdr:row>
      <xdr:rowOff>185420</xdr:rowOff>
    </xdr:from>
    <xdr:to>
      <xdr:col>3</xdr:col>
      <xdr:colOff>127</xdr:colOff>
      <xdr:row>33</xdr:row>
      <xdr:rowOff>185420</xdr:rowOff>
    </xdr:to>
    <xdr:cxnSp macro="_xll.PtreeEvent_ObjectClick">
      <xdr:nvCxnSpPr>
        <xdr:cNvPr id="120" name="PTObj_DBranchHLine_3_7">
          <a:extLst>
            <a:ext uri="{FF2B5EF4-FFF2-40B4-BE49-F238E27FC236}">
              <a16:creationId xmlns:a16="http://schemas.microsoft.com/office/drawing/2014/main" id="{1923B24E-A069-6438-652E-28C3D8120E76}"/>
            </a:ext>
          </a:extLst>
        </xdr:cNvPr>
        <xdr:cNvCxnSpPr/>
      </xdr:nvCxnSpPr>
      <xdr:spPr>
        <a:xfrm>
          <a:off x="5481447" y="6471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33</xdr:row>
      <xdr:rowOff>185420</xdr:rowOff>
    </xdr:from>
    <xdr:to>
      <xdr:col>2</xdr:col>
      <xdr:colOff>242697</xdr:colOff>
      <xdr:row>35</xdr:row>
      <xdr:rowOff>180339</xdr:rowOff>
    </xdr:to>
    <xdr:cxnSp macro="_xll.PtreeEvent_ObjectClick">
      <xdr:nvCxnSpPr>
        <xdr:cNvPr id="119" name="PTObj_DBranchDLine_3_7">
          <a:extLst>
            <a:ext uri="{FF2B5EF4-FFF2-40B4-BE49-F238E27FC236}">
              <a16:creationId xmlns:a16="http://schemas.microsoft.com/office/drawing/2014/main" id="{03D00354-5C95-AACD-B81F-E14A00A2A3F7}"/>
            </a:ext>
          </a:extLst>
        </xdr:cNvPr>
        <xdr:cNvCxnSpPr/>
      </xdr:nvCxnSpPr>
      <xdr:spPr>
        <a:xfrm flipV="1">
          <a:off x="5329047" y="6471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35</xdr:row>
      <xdr:rowOff>185420</xdr:rowOff>
    </xdr:from>
    <xdr:to>
      <xdr:col>2</xdr:col>
      <xdr:colOff>127</xdr:colOff>
      <xdr:row>35</xdr:row>
      <xdr:rowOff>185420</xdr:rowOff>
    </xdr:to>
    <xdr:cxnSp macro="_xll.PtreeEvent_ObjectClick">
      <xdr:nvCxnSpPr>
        <xdr:cNvPr id="116" name="PTObj_DBranchHLine_3_6">
          <a:extLst>
            <a:ext uri="{FF2B5EF4-FFF2-40B4-BE49-F238E27FC236}">
              <a16:creationId xmlns:a16="http://schemas.microsoft.com/office/drawing/2014/main" id="{003219CA-75C3-4B98-B870-4DCAE93D857B}"/>
            </a:ext>
          </a:extLst>
        </xdr:cNvPr>
        <xdr:cNvCxnSpPr/>
      </xdr:nvCxnSpPr>
      <xdr:spPr>
        <a:xfrm>
          <a:off x="2862072" y="6852920"/>
          <a:ext cx="2376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31</xdr:row>
      <xdr:rowOff>180340</xdr:rowOff>
    </xdr:from>
    <xdr:to>
      <xdr:col>1</xdr:col>
      <xdr:colOff>242697</xdr:colOff>
      <xdr:row>35</xdr:row>
      <xdr:rowOff>185420</xdr:rowOff>
    </xdr:to>
    <xdr:cxnSp macro="_xll.PtreeEvent_ObjectClick">
      <xdr:nvCxnSpPr>
        <xdr:cNvPr id="115" name="PTObj_DBranchDLine_3_6">
          <a:extLst>
            <a:ext uri="{FF2B5EF4-FFF2-40B4-BE49-F238E27FC236}">
              <a16:creationId xmlns:a16="http://schemas.microsoft.com/office/drawing/2014/main" id="{39D79814-CF40-A275-DD5A-C199E21CF92A}"/>
            </a:ext>
          </a:extLst>
        </xdr:cNvPr>
        <xdr:cNvCxnSpPr/>
      </xdr:nvCxnSpPr>
      <xdr:spPr>
        <a:xfrm>
          <a:off x="2709672" y="6085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29</xdr:row>
      <xdr:rowOff>185420</xdr:rowOff>
    </xdr:from>
    <xdr:to>
      <xdr:col>3</xdr:col>
      <xdr:colOff>127</xdr:colOff>
      <xdr:row>29</xdr:row>
      <xdr:rowOff>185420</xdr:rowOff>
    </xdr:to>
    <xdr:cxnSp macro="_xll.PtreeEvent_ObjectClick">
      <xdr:nvCxnSpPr>
        <xdr:cNvPr id="112" name="PTObj_DBranchHLine_3_5">
          <a:extLst>
            <a:ext uri="{FF2B5EF4-FFF2-40B4-BE49-F238E27FC236}">
              <a16:creationId xmlns:a16="http://schemas.microsoft.com/office/drawing/2014/main" id="{AE0310FA-9B95-065C-A3A3-DC257CDCB8B5}"/>
            </a:ext>
          </a:extLst>
        </xdr:cNvPr>
        <xdr:cNvCxnSpPr/>
      </xdr:nvCxnSpPr>
      <xdr:spPr>
        <a:xfrm>
          <a:off x="5481447" y="5709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25</xdr:row>
      <xdr:rowOff>180340</xdr:rowOff>
    </xdr:from>
    <xdr:to>
      <xdr:col>2</xdr:col>
      <xdr:colOff>242697</xdr:colOff>
      <xdr:row>29</xdr:row>
      <xdr:rowOff>185420</xdr:rowOff>
    </xdr:to>
    <xdr:cxnSp macro="_xll.PtreeEvent_ObjectClick">
      <xdr:nvCxnSpPr>
        <xdr:cNvPr id="111" name="PTObj_DBranchDLine_3_5">
          <a:extLst>
            <a:ext uri="{FF2B5EF4-FFF2-40B4-BE49-F238E27FC236}">
              <a16:creationId xmlns:a16="http://schemas.microsoft.com/office/drawing/2014/main" id="{188A254B-D035-AE3E-5492-0AD979BE1A48}"/>
            </a:ext>
          </a:extLst>
        </xdr:cNvPr>
        <xdr:cNvCxnSpPr/>
      </xdr:nvCxnSpPr>
      <xdr:spPr>
        <a:xfrm>
          <a:off x="5329047" y="4942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27</xdr:row>
      <xdr:rowOff>185420</xdr:rowOff>
    </xdr:from>
    <xdr:to>
      <xdr:col>3</xdr:col>
      <xdr:colOff>127</xdr:colOff>
      <xdr:row>27</xdr:row>
      <xdr:rowOff>185420</xdr:rowOff>
    </xdr:to>
    <xdr:cxnSp macro="_xll.PtreeEvent_ObjectClick">
      <xdr:nvCxnSpPr>
        <xdr:cNvPr id="108" name="PTObj_DBranchHLine_3_4">
          <a:extLst>
            <a:ext uri="{FF2B5EF4-FFF2-40B4-BE49-F238E27FC236}">
              <a16:creationId xmlns:a16="http://schemas.microsoft.com/office/drawing/2014/main" id="{D169729C-F199-CFFA-060C-B9F74A252B59}"/>
            </a:ext>
          </a:extLst>
        </xdr:cNvPr>
        <xdr:cNvCxnSpPr/>
      </xdr:nvCxnSpPr>
      <xdr:spPr>
        <a:xfrm>
          <a:off x="5481447" y="5328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25</xdr:row>
      <xdr:rowOff>180340</xdr:rowOff>
    </xdr:from>
    <xdr:to>
      <xdr:col>2</xdr:col>
      <xdr:colOff>242697</xdr:colOff>
      <xdr:row>27</xdr:row>
      <xdr:rowOff>185420</xdr:rowOff>
    </xdr:to>
    <xdr:cxnSp macro="_xll.PtreeEvent_ObjectClick">
      <xdr:nvCxnSpPr>
        <xdr:cNvPr id="107" name="PTObj_DBranchDLine_3_4">
          <a:extLst>
            <a:ext uri="{FF2B5EF4-FFF2-40B4-BE49-F238E27FC236}">
              <a16:creationId xmlns:a16="http://schemas.microsoft.com/office/drawing/2014/main" id="{DAF151A5-DE22-13A8-6211-1ACA41449362}"/>
            </a:ext>
          </a:extLst>
        </xdr:cNvPr>
        <xdr:cNvCxnSpPr/>
      </xdr:nvCxnSpPr>
      <xdr:spPr>
        <a:xfrm>
          <a:off x="5329047" y="4942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23</xdr:row>
      <xdr:rowOff>185420</xdr:rowOff>
    </xdr:from>
    <xdr:to>
      <xdr:col>3</xdr:col>
      <xdr:colOff>127</xdr:colOff>
      <xdr:row>23</xdr:row>
      <xdr:rowOff>185420</xdr:rowOff>
    </xdr:to>
    <xdr:cxnSp macro="_xll.PtreeEvent_ObjectClick">
      <xdr:nvCxnSpPr>
        <xdr:cNvPr id="104" name="PTObj_DBranchHLine_3_3">
          <a:extLst>
            <a:ext uri="{FF2B5EF4-FFF2-40B4-BE49-F238E27FC236}">
              <a16:creationId xmlns:a16="http://schemas.microsoft.com/office/drawing/2014/main" id="{F7A592CF-618C-1334-89B1-2AA2F5C2272E}"/>
            </a:ext>
          </a:extLst>
        </xdr:cNvPr>
        <xdr:cNvCxnSpPr/>
      </xdr:nvCxnSpPr>
      <xdr:spPr>
        <a:xfrm>
          <a:off x="5481447" y="4566920"/>
          <a:ext cx="2129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23</xdr:row>
      <xdr:rowOff>185420</xdr:rowOff>
    </xdr:from>
    <xdr:to>
      <xdr:col>2</xdr:col>
      <xdr:colOff>242697</xdr:colOff>
      <xdr:row>25</xdr:row>
      <xdr:rowOff>180340</xdr:rowOff>
    </xdr:to>
    <xdr:cxnSp macro="_xll.PtreeEvent_ObjectClick">
      <xdr:nvCxnSpPr>
        <xdr:cNvPr id="103" name="PTObj_DBranchDLine_3_3">
          <a:extLst>
            <a:ext uri="{FF2B5EF4-FFF2-40B4-BE49-F238E27FC236}">
              <a16:creationId xmlns:a16="http://schemas.microsoft.com/office/drawing/2014/main" id="{8F9AEDCB-D4EB-26F4-97F1-E82B3E650D47}"/>
            </a:ext>
          </a:extLst>
        </xdr:cNvPr>
        <xdr:cNvCxnSpPr/>
      </xdr:nvCxnSpPr>
      <xdr:spPr>
        <a:xfrm flipV="1">
          <a:off x="5329047" y="4566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25</xdr:row>
      <xdr:rowOff>185420</xdr:rowOff>
    </xdr:from>
    <xdr:to>
      <xdr:col>2</xdr:col>
      <xdr:colOff>127</xdr:colOff>
      <xdr:row>25</xdr:row>
      <xdr:rowOff>185420</xdr:rowOff>
    </xdr:to>
    <xdr:cxnSp macro="_xll.PtreeEvent_ObjectClick">
      <xdr:nvCxnSpPr>
        <xdr:cNvPr id="100" name="PTObj_DBranchHLine_3_2">
          <a:extLst>
            <a:ext uri="{FF2B5EF4-FFF2-40B4-BE49-F238E27FC236}">
              <a16:creationId xmlns:a16="http://schemas.microsoft.com/office/drawing/2014/main" id="{B306CC54-40C3-C4EC-8383-D6315DEE9BC0}"/>
            </a:ext>
          </a:extLst>
        </xdr:cNvPr>
        <xdr:cNvCxnSpPr/>
      </xdr:nvCxnSpPr>
      <xdr:spPr>
        <a:xfrm>
          <a:off x="2862072" y="4947920"/>
          <a:ext cx="2376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25</xdr:row>
      <xdr:rowOff>185420</xdr:rowOff>
    </xdr:from>
    <xdr:to>
      <xdr:col>1</xdr:col>
      <xdr:colOff>242697</xdr:colOff>
      <xdr:row>31</xdr:row>
      <xdr:rowOff>180340</xdr:rowOff>
    </xdr:to>
    <xdr:cxnSp macro="_xll.PtreeEvent_ObjectClick">
      <xdr:nvCxnSpPr>
        <xdr:cNvPr id="99" name="PTObj_DBranchDLine_3_2">
          <a:extLst>
            <a:ext uri="{FF2B5EF4-FFF2-40B4-BE49-F238E27FC236}">
              <a16:creationId xmlns:a16="http://schemas.microsoft.com/office/drawing/2014/main" id="{542F1541-3BA5-D27B-FC90-45DDEE2310B9}"/>
            </a:ext>
          </a:extLst>
        </xdr:cNvPr>
        <xdr:cNvCxnSpPr/>
      </xdr:nvCxnSpPr>
      <xdr:spPr>
        <a:xfrm flipV="1">
          <a:off x="2709672" y="49479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31</xdr:row>
      <xdr:rowOff>185420</xdr:rowOff>
    </xdr:from>
    <xdr:to>
      <xdr:col>1</xdr:col>
      <xdr:colOff>127</xdr:colOff>
      <xdr:row>31</xdr:row>
      <xdr:rowOff>185420</xdr:rowOff>
    </xdr:to>
    <xdr:cxnSp macro="_xll.PtreeEvent_ObjectClick">
      <xdr:nvCxnSpPr>
        <xdr:cNvPr id="96" name="PTObj_DBranchHLine_3_1">
          <a:extLst>
            <a:ext uri="{FF2B5EF4-FFF2-40B4-BE49-F238E27FC236}">
              <a16:creationId xmlns:a16="http://schemas.microsoft.com/office/drawing/2014/main" id="{1B2BFDC1-6ECD-F03C-F857-EFAFF42920EE}"/>
            </a:ext>
          </a:extLst>
        </xdr:cNvPr>
        <xdr:cNvCxnSpPr/>
      </xdr:nvCxnSpPr>
      <xdr:spPr>
        <a:xfrm>
          <a:off x="177800" y="6090920"/>
          <a:ext cx="24417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31</xdr:row>
      <xdr:rowOff>90170</xdr:rowOff>
    </xdr:from>
    <xdr:to>
      <xdr:col>1</xdr:col>
      <xdr:colOff>190627</xdr:colOff>
      <xdr:row>32</xdr:row>
      <xdr:rowOff>90170</xdr:rowOff>
    </xdr:to>
    <xdr:sp macro="_xll.PtreeEvent_ObjectClick" textlink="">
      <xdr:nvSpPr>
        <xdr:cNvPr id="95" name="PTObj_DNode_3_1">
          <a:extLst>
            <a:ext uri="{FF2B5EF4-FFF2-40B4-BE49-F238E27FC236}">
              <a16:creationId xmlns:a16="http://schemas.microsoft.com/office/drawing/2014/main" id="{179A6471-E838-2AB2-A0AE-B87DC0B26010}"/>
            </a:ext>
          </a:extLst>
        </xdr:cNvPr>
        <xdr:cNvSpPr/>
      </xdr:nvSpPr>
      <xdr:spPr>
        <a:xfrm>
          <a:off x="2619502" y="5995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31</xdr:row>
      <xdr:rowOff>95107</xdr:rowOff>
    </xdr:from>
    <xdr:ext cx="1971182" cy="180627"/>
    <xdr:sp macro="_xll.PtreeEvent_ObjectClick" textlink="">
      <xdr:nvSpPr>
        <xdr:cNvPr id="97" name="PTObj_DBranchName_3_1">
          <a:extLst>
            <a:ext uri="{FF2B5EF4-FFF2-40B4-BE49-F238E27FC236}">
              <a16:creationId xmlns:a16="http://schemas.microsoft.com/office/drawing/2014/main" id="{73108745-A6B1-4406-45AE-DECB012F6054}"/>
            </a:ext>
          </a:extLst>
        </xdr:cNvPr>
        <xdr:cNvSpPr txBox="1"/>
      </xdr:nvSpPr>
      <xdr:spPr>
        <a:xfrm>
          <a:off x="215900" y="6000607"/>
          <a:ext cx="197118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London Coach between London and Brussels1</a:t>
          </a:r>
        </a:p>
      </xdr:txBody>
    </xdr:sp>
    <xdr:clientData/>
  </xdr:oneCellAnchor>
  <xdr:twoCellAnchor editAs="oneCell">
    <xdr:from>
      <xdr:col>2</xdr:col>
      <xdr:colOff>127</xdr:colOff>
      <xdr:row>25</xdr:row>
      <xdr:rowOff>90170</xdr:rowOff>
    </xdr:from>
    <xdr:to>
      <xdr:col>2</xdr:col>
      <xdr:colOff>190627</xdr:colOff>
      <xdr:row>26</xdr:row>
      <xdr:rowOff>90170</xdr:rowOff>
    </xdr:to>
    <xdr:sp macro="_xll.PtreeEvent_ObjectClick" textlink="">
      <xdr:nvSpPr>
        <xdr:cNvPr id="98" name="PTObj_DNode_3_2">
          <a:extLst>
            <a:ext uri="{FF2B5EF4-FFF2-40B4-BE49-F238E27FC236}">
              <a16:creationId xmlns:a16="http://schemas.microsoft.com/office/drawing/2014/main" id="{471888C7-DA0D-15C0-2305-E4DB69DC0426}"/>
            </a:ext>
          </a:extLst>
        </xdr:cNvPr>
        <xdr:cNvSpPr/>
      </xdr:nvSpPr>
      <xdr:spPr>
        <a:xfrm>
          <a:off x="5238877" y="4852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25</xdr:row>
      <xdr:rowOff>95107</xdr:rowOff>
    </xdr:from>
    <xdr:ext cx="1489575" cy="180627"/>
    <xdr:sp macro="_xll.PtreeEvent_ObjectClick" textlink="">
      <xdr:nvSpPr>
        <xdr:cNvPr id="101" name="PTObj_DBranchName_3_2">
          <a:extLst>
            <a:ext uri="{FF2B5EF4-FFF2-40B4-BE49-F238E27FC236}">
              <a16:creationId xmlns:a16="http://schemas.microsoft.com/office/drawing/2014/main" id="{1AEDF161-08EB-D6D6-FCE1-50CC3F3CFDB0}"/>
            </a:ext>
          </a:extLst>
        </xdr:cNvPr>
        <xdr:cNvSpPr txBox="1"/>
      </xdr:nvSpPr>
      <xdr:spPr>
        <a:xfrm>
          <a:off x="2900172" y="4857607"/>
          <a:ext cx="1489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operate the service independently</a:t>
          </a:r>
        </a:p>
      </xdr:txBody>
    </xdr:sp>
    <xdr:clientData/>
  </xdr:oneCellAnchor>
  <xdr:twoCellAnchor editAs="oneCell">
    <xdr:from>
      <xdr:col>3</xdr:col>
      <xdr:colOff>127</xdr:colOff>
      <xdr:row>23</xdr:row>
      <xdr:rowOff>90170</xdr:rowOff>
    </xdr:from>
    <xdr:to>
      <xdr:col>3</xdr:col>
      <xdr:colOff>190627</xdr:colOff>
      <xdr:row>24</xdr:row>
      <xdr:rowOff>90170</xdr:rowOff>
    </xdr:to>
    <xdr:sp macro="_xll.PtreeEvent_ObjectClick" textlink="">
      <xdr:nvSpPr>
        <xdr:cNvPr id="102" name="PTObj_DNode_3_3">
          <a:extLst>
            <a:ext uri="{FF2B5EF4-FFF2-40B4-BE49-F238E27FC236}">
              <a16:creationId xmlns:a16="http://schemas.microsoft.com/office/drawing/2014/main" id="{2BA42644-EDCE-8B4C-3674-FC78FF48B1F0}"/>
            </a:ext>
          </a:extLst>
        </xdr:cNvPr>
        <xdr:cNvSpPr/>
      </xdr:nvSpPr>
      <xdr:spPr>
        <a:xfrm rot="-5400000">
          <a:off x="7610602" y="447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23</xdr:row>
      <xdr:rowOff>95107</xdr:rowOff>
    </xdr:from>
    <xdr:ext cx="226023" cy="180627"/>
    <xdr:sp macro="_xll.PtreeEvent_ObjectClick" textlink="">
      <xdr:nvSpPr>
        <xdr:cNvPr id="105" name="PTObj_DBranchName_3_3">
          <a:extLst>
            <a:ext uri="{FF2B5EF4-FFF2-40B4-BE49-F238E27FC236}">
              <a16:creationId xmlns:a16="http://schemas.microsoft.com/office/drawing/2014/main" id="{D3F0E5D9-854B-0240-4005-1976898FD988}"/>
            </a:ext>
          </a:extLst>
        </xdr:cNvPr>
        <xdr:cNvSpPr txBox="1"/>
      </xdr:nvSpPr>
      <xdr:spPr>
        <a:xfrm>
          <a:off x="5519547" y="44766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3</xdr:col>
      <xdr:colOff>127</xdr:colOff>
      <xdr:row>27</xdr:row>
      <xdr:rowOff>90170</xdr:rowOff>
    </xdr:from>
    <xdr:to>
      <xdr:col>3</xdr:col>
      <xdr:colOff>190627</xdr:colOff>
      <xdr:row>28</xdr:row>
      <xdr:rowOff>90170</xdr:rowOff>
    </xdr:to>
    <xdr:sp macro="_xll.PtreeEvent_ObjectClick" textlink="">
      <xdr:nvSpPr>
        <xdr:cNvPr id="106" name="PTObj_DNode_3_4">
          <a:extLst>
            <a:ext uri="{FF2B5EF4-FFF2-40B4-BE49-F238E27FC236}">
              <a16:creationId xmlns:a16="http://schemas.microsoft.com/office/drawing/2014/main" id="{0C38C006-70B0-32F7-A05D-4F7572246149}"/>
            </a:ext>
          </a:extLst>
        </xdr:cNvPr>
        <xdr:cNvSpPr/>
      </xdr:nvSpPr>
      <xdr:spPr>
        <a:xfrm rot="-5400000">
          <a:off x="7610602" y="523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27</xdr:row>
      <xdr:rowOff>95107</xdr:rowOff>
    </xdr:from>
    <xdr:ext cx="407484" cy="180627"/>
    <xdr:sp macro="_xll.PtreeEvent_ObjectClick" textlink="">
      <xdr:nvSpPr>
        <xdr:cNvPr id="109" name="PTObj_DBranchName_3_4">
          <a:extLst>
            <a:ext uri="{FF2B5EF4-FFF2-40B4-BE49-F238E27FC236}">
              <a16:creationId xmlns:a16="http://schemas.microsoft.com/office/drawing/2014/main" id="{3DACBDE9-7AD7-BA3C-DBFB-4DB4D2E9B115}"/>
            </a:ext>
          </a:extLst>
        </xdr:cNvPr>
        <xdr:cNvSpPr txBox="1"/>
      </xdr:nvSpPr>
      <xdr:spPr>
        <a:xfrm>
          <a:off x="5519547" y="52386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3</xdr:col>
      <xdr:colOff>127</xdr:colOff>
      <xdr:row>29</xdr:row>
      <xdr:rowOff>90170</xdr:rowOff>
    </xdr:from>
    <xdr:to>
      <xdr:col>3</xdr:col>
      <xdr:colOff>190627</xdr:colOff>
      <xdr:row>30</xdr:row>
      <xdr:rowOff>90170</xdr:rowOff>
    </xdr:to>
    <xdr:sp macro="_xll.PtreeEvent_ObjectClick" textlink="">
      <xdr:nvSpPr>
        <xdr:cNvPr id="110" name="PTObj_DNode_3_5">
          <a:extLst>
            <a:ext uri="{FF2B5EF4-FFF2-40B4-BE49-F238E27FC236}">
              <a16:creationId xmlns:a16="http://schemas.microsoft.com/office/drawing/2014/main" id="{C3730189-9E06-6DAA-906B-815E11E485C5}"/>
            </a:ext>
          </a:extLst>
        </xdr:cNvPr>
        <xdr:cNvSpPr/>
      </xdr:nvSpPr>
      <xdr:spPr>
        <a:xfrm rot="-5400000">
          <a:off x="7610602" y="561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29</xdr:row>
      <xdr:rowOff>95107</xdr:rowOff>
    </xdr:from>
    <xdr:ext cx="245067" cy="180627"/>
    <xdr:sp macro="_xll.PtreeEvent_ObjectClick" textlink="">
      <xdr:nvSpPr>
        <xdr:cNvPr id="113" name="PTObj_DBranchName_3_5">
          <a:extLst>
            <a:ext uri="{FF2B5EF4-FFF2-40B4-BE49-F238E27FC236}">
              <a16:creationId xmlns:a16="http://schemas.microsoft.com/office/drawing/2014/main" id="{8A269557-B851-6B98-568D-7EB31F993C2B}"/>
            </a:ext>
          </a:extLst>
        </xdr:cNvPr>
        <xdr:cNvSpPr txBox="1"/>
      </xdr:nvSpPr>
      <xdr:spPr>
        <a:xfrm>
          <a:off x="5519547" y="56196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2</xdr:col>
      <xdr:colOff>127</xdr:colOff>
      <xdr:row>35</xdr:row>
      <xdr:rowOff>90170</xdr:rowOff>
    </xdr:from>
    <xdr:to>
      <xdr:col>2</xdr:col>
      <xdr:colOff>190627</xdr:colOff>
      <xdr:row>36</xdr:row>
      <xdr:rowOff>90170</xdr:rowOff>
    </xdr:to>
    <xdr:sp macro="_xll.PtreeEvent_ObjectClick" textlink="">
      <xdr:nvSpPr>
        <xdr:cNvPr id="114" name="PTObj_DNode_3_6">
          <a:extLst>
            <a:ext uri="{FF2B5EF4-FFF2-40B4-BE49-F238E27FC236}">
              <a16:creationId xmlns:a16="http://schemas.microsoft.com/office/drawing/2014/main" id="{E60393BC-4307-6EE5-489F-D03D944A25B7}"/>
            </a:ext>
          </a:extLst>
        </xdr:cNvPr>
        <xdr:cNvSpPr/>
      </xdr:nvSpPr>
      <xdr:spPr>
        <a:xfrm>
          <a:off x="5238877" y="675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35</xdr:row>
      <xdr:rowOff>95107</xdr:rowOff>
    </xdr:from>
    <xdr:ext cx="1776448" cy="180627"/>
    <xdr:sp macro="_xll.PtreeEvent_ObjectClick" textlink="">
      <xdr:nvSpPr>
        <xdr:cNvPr id="117" name="PTObj_DBranchName_3_6">
          <a:extLst>
            <a:ext uri="{FF2B5EF4-FFF2-40B4-BE49-F238E27FC236}">
              <a16:creationId xmlns:a16="http://schemas.microsoft.com/office/drawing/2014/main" id="{95D47455-8CEE-0D6B-0A10-CDFE0C35025B}"/>
            </a:ext>
          </a:extLst>
        </xdr:cNvPr>
        <xdr:cNvSpPr txBox="1"/>
      </xdr:nvSpPr>
      <xdr:spPr>
        <a:xfrm>
          <a:off x="2900172" y="6762607"/>
          <a:ext cx="17764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partnership with the incumbent operator</a:t>
          </a:r>
        </a:p>
      </xdr:txBody>
    </xdr:sp>
    <xdr:clientData/>
  </xdr:oneCellAnchor>
  <xdr:twoCellAnchor editAs="oneCell">
    <xdr:from>
      <xdr:col>3</xdr:col>
      <xdr:colOff>127</xdr:colOff>
      <xdr:row>33</xdr:row>
      <xdr:rowOff>90170</xdr:rowOff>
    </xdr:from>
    <xdr:to>
      <xdr:col>3</xdr:col>
      <xdr:colOff>190627</xdr:colOff>
      <xdr:row>34</xdr:row>
      <xdr:rowOff>90170</xdr:rowOff>
    </xdr:to>
    <xdr:sp macro="_xll.PtreeEvent_ObjectClick" textlink="">
      <xdr:nvSpPr>
        <xdr:cNvPr id="118" name="PTObj_DNode_3_7">
          <a:extLst>
            <a:ext uri="{FF2B5EF4-FFF2-40B4-BE49-F238E27FC236}">
              <a16:creationId xmlns:a16="http://schemas.microsoft.com/office/drawing/2014/main" id="{548EC75B-656B-8E81-A6E5-6F457AC3E7F0}"/>
            </a:ext>
          </a:extLst>
        </xdr:cNvPr>
        <xdr:cNvSpPr/>
      </xdr:nvSpPr>
      <xdr:spPr>
        <a:xfrm rot="-5400000">
          <a:off x="7610602" y="637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33</xdr:row>
      <xdr:rowOff>95107</xdr:rowOff>
    </xdr:from>
    <xdr:ext cx="226023" cy="180627"/>
    <xdr:sp macro="_xll.PtreeEvent_ObjectClick" textlink="">
      <xdr:nvSpPr>
        <xdr:cNvPr id="121" name="PTObj_DBranchName_3_7">
          <a:extLst>
            <a:ext uri="{FF2B5EF4-FFF2-40B4-BE49-F238E27FC236}">
              <a16:creationId xmlns:a16="http://schemas.microsoft.com/office/drawing/2014/main" id="{1ECAFE4F-80F7-61E8-AD36-F01D29A332D9}"/>
            </a:ext>
          </a:extLst>
        </xdr:cNvPr>
        <xdr:cNvSpPr txBox="1"/>
      </xdr:nvSpPr>
      <xdr:spPr>
        <a:xfrm>
          <a:off x="5519547" y="63816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3</xdr:col>
      <xdr:colOff>127</xdr:colOff>
      <xdr:row>37</xdr:row>
      <xdr:rowOff>90170</xdr:rowOff>
    </xdr:from>
    <xdr:to>
      <xdr:col>3</xdr:col>
      <xdr:colOff>190627</xdr:colOff>
      <xdr:row>38</xdr:row>
      <xdr:rowOff>90170</xdr:rowOff>
    </xdr:to>
    <xdr:sp macro="_xll.PtreeEvent_ObjectClick" textlink="">
      <xdr:nvSpPr>
        <xdr:cNvPr id="122" name="PTObj_DNode_3_8">
          <a:extLst>
            <a:ext uri="{FF2B5EF4-FFF2-40B4-BE49-F238E27FC236}">
              <a16:creationId xmlns:a16="http://schemas.microsoft.com/office/drawing/2014/main" id="{C03585C4-0FC7-B83B-0CA2-CB70A1141230}"/>
            </a:ext>
          </a:extLst>
        </xdr:cNvPr>
        <xdr:cNvSpPr/>
      </xdr:nvSpPr>
      <xdr:spPr>
        <a:xfrm rot="-5400000">
          <a:off x="7610602" y="713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37</xdr:row>
      <xdr:rowOff>95107</xdr:rowOff>
    </xdr:from>
    <xdr:ext cx="407484" cy="180627"/>
    <xdr:sp macro="_xll.PtreeEvent_ObjectClick" textlink="">
      <xdr:nvSpPr>
        <xdr:cNvPr id="125" name="PTObj_DBranchName_3_8">
          <a:extLst>
            <a:ext uri="{FF2B5EF4-FFF2-40B4-BE49-F238E27FC236}">
              <a16:creationId xmlns:a16="http://schemas.microsoft.com/office/drawing/2014/main" id="{CB16154D-40E3-0C05-A1DF-CF835A75D584}"/>
            </a:ext>
          </a:extLst>
        </xdr:cNvPr>
        <xdr:cNvSpPr txBox="1"/>
      </xdr:nvSpPr>
      <xdr:spPr>
        <a:xfrm>
          <a:off x="5519547" y="71436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3</xdr:col>
      <xdr:colOff>127</xdr:colOff>
      <xdr:row>39</xdr:row>
      <xdr:rowOff>90170</xdr:rowOff>
    </xdr:from>
    <xdr:to>
      <xdr:col>3</xdr:col>
      <xdr:colOff>190627</xdr:colOff>
      <xdr:row>40</xdr:row>
      <xdr:rowOff>90170</xdr:rowOff>
    </xdr:to>
    <xdr:sp macro="_xll.PtreeEvent_ObjectClick" textlink="">
      <xdr:nvSpPr>
        <xdr:cNvPr id="126" name="PTObj_DNode_3_9">
          <a:extLst>
            <a:ext uri="{FF2B5EF4-FFF2-40B4-BE49-F238E27FC236}">
              <a16:creationId xmlns:a16="http://schemas.microsoft.com/office/drawing/2014/main" id="{10D47340-5A95-D29D-0FBE-7F7533918CC9}"/>
            </a:ext>
          </a:extLst>
        </xdr:cNvPr>
        <xdr:cNvSpPr/>
      </xdr:nvSpPr>
      <xdr:spPr>
        <a:xfrm rot="-5400000">
          <a:off x="7610602" y="751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39</xdr:row>
      <xdr:rowOff>95107</xdr:rowOff>
    </xdr:from>
    <xdr:ext cx="245067" cy="180627"/>
    <xdr:sp macro="_xll.PtreeEvent_ObjectClick" textlink="">
      <xdr:nvSpPr>
        <xdr:cNvPr id="129" name="PTObj_DBranchName_3_9">
          <a:extLst>
            <a:ext uri="{FF2B5EF4-FFF2-40B4-BE49-F238E27FC236}">
              <a16:creationId xmlns:a16="http://schemas.microsoft.com/office/drawing/2014/main" id="{779E1855-0BA8-98FE-CB5F-B5D4135044BA}"/>
            </a:ext>
          </a:extLst>
        </xdr:cNvPr>
        <xdr:cNvSpPr txBox="1"/>
      </xdr:nvSpPr>
      <xdr:spPr>
        <a:xfrm>
          <a:off x="5519547" y="75246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0154          ">
          <a:extLst xmlns:a="http://schemas.openxmlformats.org/drawingml/2006/main">
            <a:ext uri="{FF2B5EF4-FFF2-40B4-BE49-F238E27FC236}">
              <a16:creationId xmlns:a16="http://schemas.microsoft.com/office/drawing/2014/main" id="{2AC51BAA-811D-1C7B-CB95-A7BE469F51B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0154         ">
          <a:extLst xmlns:a="http://schemas.openxmlformats.org/drawingml/2006/main">
            <a:ext uri="{FF2B5EF4-FFF2-40B4-BE49-F238E27FC236}">
              <a16:creationId xmlns:a16="http://schemas.microsoft.com/office/drawing/2014/main" id="{FB8B662F-031E-75AC-D3D0-26CC70EF0CD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0154        ">
          <a:extLst xmlns:a="http://schemas.openxmlformats.org/drawingml/2006/main">
            <a:ext uri="{FF2B5EF4-FFF2-40B4-BE49-F238E27FC236}">
              <a16:creationId xmlns:a16="http://schemas.microsoft.com/office/drawing/2014/main" id="{37B740F3-2EC8-FBD6-8279-AB8FAB59A68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0154       ">
          <a:extLst xmlns:a="http://schemas.openxmlformats.org/drawingml/2006/main">
            <a:ext uri="{FF2B5EF4-FFF2-40B4-BE49-F238E27FC236}">
              <a16:creationId xmlns:a16="http://schemas.microsoft.com/office/drawing/2014/main" id="{DEB5AC41-2831-AB1D-B205-528404DA89A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0154      ">
          <a:extLst xmlns:a="http://schemas.openxmlformats.org/drawingml/2006/main">
            <a:ext uri="{FF2B5EF4-FFF2-40B4-BE49-F238E27FC236}">
              <a16:creationId xmlns:a16="http://schemas.microsoft.com/office/drawing/2014/main" id="{B64BB103-F359-606A-F5F2-0CFF9B4A7FF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396875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9340-1348-1F8A-C5C2-9B00C570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4100          ">
          <a:extLst xmlns:a="http://schemas.openxmlformats.org/drawingml/2006/main">
            <a:ext uri="{FF2B5EF4-FFF2-40B4-BE49-F238E27FC236}">
              <a16:creationId xmlns:a16="http://schemas.microsoft.com/office/drawing/2014/main" id="{2326FF57-C7A4-6571-B009-4259B325AC7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4100         ">
          <a:extLst xmlns:a="http://schemas.openxmlformats.org/drawingml/2006/main">
            <a:ext uri="{FF2B5EF4-FFF2-40B4-BE49-F238E27FC236}">
              <a16:creationId xmlns:a16="http://schemas.microsoft.com/office/drawing/2014/main" id="{942AF70E-CED2-2AE1-5ECD-4C701AB9200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4100        ">
          <a:extLst xmlns:a="http://schemas.openxmlformats.org/drawingml/2006/main">
            <a:ext uri="{FF2B5EF4-FFF2-40B4-BE49-F238E27FC236}">
              <a16:creationId xmlns:a16="http://schemas.microsoft.com/office/drawing/2014/main" id="{97911C3A-E9BD-3D3B-D3B8-5BC905ACBF4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4100       ">
          <a:extLst xmlns:a="http://schemas.openxmlformats.org/drawingml/2006/main">
            <a:ext uri="{FF2B5EF4-FFF2-40B4-BE49-F238E27FC236}">
              <a16:creationId xmlns:a16="http://schemas.microsoft.com/office/drawing/2014/main" id="{2C35F546-39CB-9CC4-EF61-A2B58996730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4100      ">
          <a:extLst xmlns:a="http://schemas.openxmlformats.org/drawingml/2006/main">
            <a:ext uri="{FF2B5EF4-FFF2-40B4-BE49-F238E27FC236}">
              <a16:creationId xmlns:a16="http://schemas.microsoft.com/office/drawing/2014/main" id="{86AD8756-FE41-821D-9CFB-FE466EF0B51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368300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23C2F-D665-BCAD-B749-2D82DEF7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8289          ">
          <a:extLst xmlns:a="http://schemas.openxmlformats.org/drawingml/2006/main">
            <a:ext uri="{FF2B5EF4-FFF2-40B4-BE49-F238E27FC236}">
              <a16:creationId xmlns:a16="http://schemas.microsoft.com/office/drawing/2014/main" id="{64DECFC5-A468-2A50-263A-CD8AF5F3986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8289         ">
          <a:extLst xmlns:a="http://schemas.openxmlformats.org/drawingml/2006/main">
            <a:ext uri="{FF2B5EF4-FFF2-40B4-BE49-F238E27FC236}">
              <a16:creationId xmlns:a16="http://schemas.microsoft.com/office/drawing/2014/main" id="{5D9A5EE7-82B8-C795-6E2B-EF58D4DA11B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8289        ">
          <a:extLst xmlns:a="http://schemas.openxmlformats.org/drawingml/2006/main">
            <a:ext uri="{FF2B5EF4-FFF2-40B4-BE49-F238E27FC236}">
              <a16:creationId xmlns:a16="http://schemas.microsoft.com/office/drawing/2014/main" id="{0C9ECE83-0E63-3871-524A-A7332B64C33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8289       ">
          <a:extLst xmlns:a="http://schemas.openxmlformats.org/drawingml/2006/main">
            <a:ext uri="{FF2B5EF4-FFF2-40B4-BE49-F238E27FC236}">
              <a16:creationId xmlns:a16="http://schemas.microsoft.com/office/drawing/2014/main" id="{81EB98F5-B83E-AAD4-0B98-4BE74BAE855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8289      ">
          <a:extLst xmlns:a="http://schemas.openxmlformats.org/drawingml/2006/main">
            <a:ext uri="{FF2B5EF4-FFF2-40B4-BE49-F238E27FC236}">
              <a16:creationId xmlns:a16="http://schemas.microsoft.com/office/drawing/2014/main" id="{5668353B-707F-805F-3422-8275A8497FE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282575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04712-C524-5D82-1723-2BB74C42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5857          ">
          <a:extLst xmlns:a="http://schemas.openxmlformats.org/drawingml/2006/main">
            <a:ext uri="{FF2B5EF4-FFF2-40B4-BE49-F238E27FC236}">
              <a16:creationId xmlns:a16="http://schemas.microsoft.com/office/drawing/2014/main" id="{BD8FB51F-319C-A292-03DF-0043A862683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5857         ">
          <a:extLst xmlns:a="http://schemas.openxmlformats.org/drawingml/2006/main">
            <a:ext uri="{FF2B5EF4-FFF2-40B4-BE49-F238E27FC236}">
              <a16:creationId xmlns:a16="http://schemas.microsoft.com/office/drawing/2014/main" id="{53C5786A-9F3F-9EE1-19A1-C121938389C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5857        ">
          <a:extLst xmlns:a="http://schemas.openxmlformats.org/drawingml/2006/main">
            <a:ext uri="{FF2B5EF4-FFF2-40B4-BE49-F238E27FC236}">
              <a16:creationId xmlns:a16="http://schemas.microsoft.com/office/drawing/2014/main" id="{5196A00B-3359-72DE-F146-E29019F9342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5857       ">
          <a:extLst xmlns:a="http://schemas.openxmlformats.org/drawingml/2006/main">
            <a:ext uri="{FF2B5EF4-FFF2-40B4-BE49-F238E27FC236}">
              <a16:creationId xmlns:a16="http://schemas.microsoft.com/office/drawing/2014/main" id="{8F2E32B7-7DFE-FE8F-5289-293834BC87C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5857      ">
          <a:extLst xmlns:a="http://schemas.openxmlformats.org/drawingml/2006/main">
            <a:ext uri="{FF2B5EF4-FFF2-40B4-BE49-F238E27FC236}">
              <a16:creationId xmlns:a16="http://schemas.microsoft.com/office/drawing/2014/main" id="{92EC9E8B-6931-84FF-BF3A-22C028D473C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368300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2EFC7-A67E-1753-9E7E-6218E7F28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4497          ">
          <a:extLst xmlns:a="http://schemas.openxmlformats.org/drawingml/2006/main">
            <a:ext uri="{FF2B5EF4-FFF2-40B4-BE49-F238E27FC236}">
              <a16:creationId xmlns:a16="http://schemas.microsoft.com/office/drawing/2014/main" id="{59B0B269-53F8-957A-CB98-9FCD32A415A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4497         ">
          <a:extLst xmlns:a="http://schemas.openxmlformats.org/drawingml/2006/main">
            <a:ext uri="{FF2B5EF4-FFF2-40B4-BE49-F238E27FC236}">
              <a16:creationId xmlns:a16="http://schemas.microsoft.com/office/drawing/2014/main" id="{0F45821F-DA32-B009-379F-8386FEF610B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4497        ">
          <a:extLst xmlns:a="http://schemas.openxmlformats.org/drawingml/2006/main">
            <a:ext uri="{FF2B5EF4-FFF2-40B4-BE49-F238E27FC236}">
              <a16:creationId xmlns:a16="http://schemas.microsoft.com/office/drawing/2014/main" id="{12BBDBFD-F204-B626-B1AA-E20F4C9C7E3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4497       ">
          <a:extLst xmlns:a="http://schemas.openxmlformats.org/drawingml/2006/main">
            <a:ext uri="{FF2B5EF4-FFF2-40B4-BE49-F238E27FC236}">
              <a16:creationId xmlns:a16="http://schemas.microsoft.com/office/drawing/2014/main" id="{9A64F576-128F-5266-46C0-602712EC489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4497      ">
          <a:extLst xmlns:a="http://schemas.openxmlformats.org/drawingml/2006/main">
            <a:ext uri="{FF2B5EF4-FFF2-40B4-BE49-F238E27FC236}">
              <a16:creationId xmlns:a16="http://schemas.microsoft.com/office/drawing/2014/main" id="{04BC10B9-6F5F-8DB7-6C52-9B56BE9C65A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53975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E958D-67F1-EDB9-8C4C-2ACCF50F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72</xdr:row>
      <xdr:rowOff>185420</xdr:rowOff>
    </xdr:from>
    <xdr:to>
      <xdr:col>4</xdr:col>
      <xdr:colOff>127</xdr:colOff>
      <xdr:row>72</xdr:row>
      <xdr:rowOff>185420</xdr:rowOff>
    </xdr:to>
    <xdr:cxnSp macro="_xll.PtreeEvent_ObjectClick">
      <xdr:nvCxnSpPr>
        <xdr:cNvPr id="205" name="PTObj_DBranchHLine_2_22">
          <a:extLst>
            <a:ext uri="{FF2B5EF4-FFF2-40B4-BE49-F238E27FC236}">
              <a16:creationId xmlns:a16="http://schemas.microsoft.com/office/drawing/2014/main" id="{60A8908F-19B5-EA96-825F-DAE2C3A4DA61}"/>
            </a:ext>
          </a:extLst>
        </xdr:cNvPr>
        <xdr:cNvCxnSpPr/>
      </xdr:nvCxnSpPr>
      <xdr:spPr>
        <a:xfrm>
          <a:off x="7176897" y="12377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68</xdr:row>
      <xdr:rowOff>180339</xdr:rowOff>
    </xdr:from>
    <xdr:to>
      <xdr:col>3</xdr:col>
      <xdr:colOff>242697</xdr:colOff>
      <xdr:row>72</xdr:row>
      <xdr:rowOff>185420</xdr:rowOff>
    </xdr:to>
    <xdr:cxnSp macro="_xll.PtreeEvent_ObjectClick">
      <xdr:nvCxnSpPr>
        <xdr:cNvPr id="204" name="PTObj_DBranchDLine_2_22">
          <a:extLst>
            <a:ext uri="{FF2B5EF4-FFF2-40B4-BE49-F238E27FC236}">
              <a16:creationId xmlns:a16="http://schemas.microsoft.com/office/drawing/2014/main" id="{541F1E1C-3A55-97D0-C60C-403402AC2484}"/>
            </a:ext>
          </a:extLst>
        </xdr:cNvPr>
        <xdr:cNvCxnSpPr/>
      </xdr:nvCxnSpPr>
      <xdr:spPr>
        <a:xfrm>
          <a:off x="7024497" y="11610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62</xdr:row>
      <xdr:rowOff>185420</xdr:rowOff>
    </xdr:from>
    <xdr:to>
      <xdr:col>4</xdr:col>
      <xdr:colOff>127</xdr:colOff>
      <xdr:row>62</xdr:row>
      <xdr:rowOff>185420</xdr:rowOff>
    </xdr:to>
    <xdr:cxnSp macro="_xll.PtreeEvent_ObjectClick">
      <xdr:nvCxnSpPr>
        <xdr:cNvPr id="202" name="PTObj_DBranchHLine_2_18">
          <a:extLst>
            <a:ext uri="{FF2B5EF4-FFF2-40B4-BE49-F238E27FC236}">
              <a16:creationId xmlns:a16="http://schemas.microsoft.com/office/drawing/2014/main" id="{EAE20702-57B6-00F1-AC3E-FDB3D3DE4DE9}"/>
            </a:ext>
          </a:extLst>
        </xdr:cNvPr>
        <xdr:cNvCxnSpPr/>
      </xdr:nvCxnSpPr>
      <xdr:spPr>
        <a:xfrm>
          <a:off x="7176897" y="10472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62</xdr:row>
      <xdr:rowOff>185420</xdr:rowOff>
    </xdr:from>
    <xdr:to>
      <xdr:col>3</xdr:col>
      <xdr:colOff>242697</xdr:colOff>
      <xdr:row>68</xdr:row>
      <xdr:rowOff>180339</xdr:rowOff>
    </xdr:to>
    <xdr:cxnSp macro="_xll.PtreeEvent_ObjectClick">
      <xdr:nvCxnSpPr>
        <xdr:cNvPr id="201" name="PTObj_DBranchDLine_2_18">
          <a:extLst>
            <a:ext uri="{FF2B5EF4-FFF2-40B4-BE49-F238E27FC236}">
              <a16:creationId xmlns:a16="http://schemas.microsoft.com/office/drawing/2014/main" id="{B0A142BC-19A4-CBB0-F5AA-368D43559831}"/>
            </a:ext>
          </a:extLst>
        </xdr:cNvPr>
        <xdr:cNvCxnSpPr/>
      </xdr:nvCxnSpPr>
      <xdr:spPr>
        <a:xfrm flipV="1">
          <a:off x="7024497" y="104724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68</xdr:row>
      <xdr:rowOff>185420</xdr:rowOff>
    </xdr:from>
    <xdr:to>
      <xdr:col>3</xdr:col>
      <xdr:colOff>127</xdr:colOff>
      <xdr:row>68</xdr:row>
      <xdr:rowOff>185420</xdr:rowOff>
    </xdr:to>
    <xdr:cxnSp macro="_xll.PtreeEvent_ObjectClick">
      <xdr:nvCxnSpPr>
        <xdr:cNvPr id="199" name="PTObj_DBranchHLine_2_17">
          <a:extLst>
            <a:ext uri="{FF2B5EF4-FFF2-40B4-BE49-F238E27FC236}">
              <a16:creationId xmlns:a16="http://schemas.microsoft.com/office/drawing/2014/main" id="{BCB8730B-1D14-322F-5D04-776144629569}"/>
            </a:ext>
          </a:extLst>
        </xdr:cNvPr>
        <xdr:cNvCxnSpPr/>
      </xdr:nvCxnSpPr>
      <xdr:spPr>
        <a:xfrm>
          <a:off x="5157597" y="11615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68</xdr:row>
      <xdr:rowOff>185420</xdr:rowOff>
    </xdr:from>
    <xdr:to>
      <xdr:col>2</xdr:col>
      <xdr:colOff>242697</xdr:colOff>
      <xdr:row>78</xdr:row>
      <xdr:rowOff>180339</xdr:rowOff>
    </xdr:to>
    <xdr:cxnSp macro="_xll.PtreeEvent_ObjectClick">
      <xdr:nvCxnSpPr>
        <xdr:cNvPr id="198" name="PTObj_DBranchDLine_2_17">
          <a:extLst>
            <a:ext uri="{FF2B5EF4-FFF2-40B4-BE49-F238E27FC236}">
              <a16:creationId xmlns:a16="http://schemas.microsoft.com/office/drawing/2014/main" id="{A3163732-FD52-BB9C-6DF1-A791074313F9}"/>
            </a:ext>
          </a:extLst>
        </xdr:cNvPr>
        <xdr:cNvCxnSpPr/>
      </xdr:nvCxnSpPr>
      <xdr:spPr>
        <a:xfrm flipV="1">
          <a:off x="5005197" y="11615420"/>
          <a:ext cx="152400" cy="1899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42</xdr:row>
      <xdr:rowOff>185420</xdr:rowOff>
    </xdr:from>
    <xdr:to>
      <xdr:col>4</xdr:col>
      <xdr:colOff>127</xdr:colOff>
      <xdr:row>42</xdr:row>
      <xdr:rowOff>185420</xdr:rowOff>
    </xdr:to>
    <xdr:cxnSp macro="_xll.PtreeEvent_ObjectClick">
      <xdr:nvCxnSpPr>
        <xdr:cNvPr id="195" name="PTObj_DBranchHLine_2_10">
          <a:extLst>
            <a:ext uri="{FF2B5EF4-FFF2-40B4-BE49-F238E27FC236}">
              <a16:creationId xmlns:a16="http://schemas.microsoft.com/office/drawing/2014/main" id="{C27BFA49-6B3F-4FD7-526C-E5117A924F39}"/>
            </a:ext>
          </a:extLst>
        </xdr:cNvPr>
        <xdr:cNvCxnSpPr/>
      </xdr:nvCxnSpPr>
      <xdr:spPr>
        <a:xfrm>
          <a:off x="7176897" y="6662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38</xdr:row>
      <xdr:rowOff>180340</xdr:rowOff>
    </xdr:from>
    <xdr:to>
      <xdr:col>3</xdr:col>
      <xdr:colOff>242697</xdr:colOff>
      <xdr:row>42</xdr:row>
      <xdr:rowOff>185420</xdr:rowOff>
    </xdr:to>
    <xdr:cxnSp macro="_xll.PtreeEvent_ObjectClick">
      <xdr:nvCxnSpPr>
        <xdr:cNvPr id="194" name="PTObj_DBranchDLine_2_10">
          <a:extLst>
            <a:ext uri="{FF2B5EF4-FFF2-40B4-BE49-F238E27FC236}">
              <a16:creationId xmlns:a16="http://schemas.microsoft.com/office/drawing/2014/main" id="{C4236004-6126-9E61-C256-9C1495EC75AB}"/>
            </a:ext>
          </a:extLst>
        </xdr:cNvPr>
        <xdr:cNvCxnSpPr/>
      </xdr:nvCxnSpPr>
      <xdr:spPr>
        <a:xfrm>
          <a:off x="7024497" y="5895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32</xdr:row>
      <xdr:rowOff>185420</xdr:rowOff>
    </xdr:from>
    <xdr:to>
      <xdr:col>4</xdr:col>
      <xdr:colOff>127</xdr:colOff>
      <xdr:row>32</xdr:row>
      <xdr:rowOff>185420</xdr:rowOff>
    </xdr:to>
    <xdr:cxnSp macro="_xll.PtreeEvent_ObjectClick">
      <xdr:nvCxnSpPr>
        <xdr:cNvPr id="192" name="PTObj_DBranchHLine_2_9">
          <a:extLst>
            <a:ext uri="{FF2B5EF4-FFF2-40B4-BE49-F238E27FC236}">
              <a16:creationId xmlns:a16="http://schemas.microsoft.com/office/drawing/2014/main" id="{6C598B17-48EB-04BA-B830-86F4B1DB3C8B}"/>
            </a:ext>
          </a:extLst>
        </xdr:cNvPr>
        <xdr:cNvCxnSpPr/>
      </xdr:nvCxnSpPr>
      <xdr:spPr>
        <a:xfrm>
          <a:off x="7176897" y="4757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32</xdr:row>
      <xdr:rowOff>185420</xdr:rowOff>
    </xdr:from>
    <xdr:to>
      <xdr:col>3</xdr:col>
      <xdr:colOff>242697</xdr:colOff>
      <xdr:row>38</xdr:row>
      <xdr:rowOff>180340</xdr:rowOff>
    </xdr:to>
    <xdr:cxnSp macro="_xll.PtreeEvent_ObjectClick">
      <xdr:nvCxnSpPr>
        <xdr:cNvPr id="191" name="PTObj_DBranchDLine_2_9">
          <a:extLst>
            <a:ext uri="{FF2B5EF4-FFF2-40B4-BE49-F238E27FC236}">
              <a16:creationId xmlns:a16="http://schemas.microsoft.com/office/drawing/2014/main" id="{6B880841-E62A-8183-3399-0FCCB9D67EEB}"/>
            </a:ext>
          </a:extLst>
        </xdr:cNvPr>
        <xdr:cNvCxnSpPr/>
      </xdr:nvCxnSpPr>
      <xdr:spPr>
        <a:xfrm flipV="1">
          <a:off x="7024497" y="47574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38</xdr:row>
      <xdr:rowOff>185420</xdr:rowOff>
    </xdr:from>
    <xdr:to>
      <xdr:col>3</xdr:col>
      <xdr:colOff>127</xdr:colOff>
      <xdr:row>38</xdr:row>
      <xdr:rowOff>185420</xdr:rowOff>
    </xdr:to>
    <xdr:cxnSp macro="_xll.PtreeEvent_ObjectClick">
      <xdr:nvCxnSpPr>
        <xdr:cNvPr id="189" name="PTObj_DBranchHLine_2_3">
          <a:extLst>
            <a:ext uri="{FF2B5EF4-FFF2-40B4-BE49-F238E27FC236}">
              <a16:creationId xmlns:a16="http://schemas.microsoft.com/office/drawing/2014/main" id="{1F44342D-0508-FD03-181E-F056477715FF}"/>
            </a:ext>
          </a:extLst>
        </xdr:cNvPr>
        <xdr:cNvCxnSpPr/>
      </xdr:nvCxnSpPr>
      <xdr:spPr>
        <a:xfrm>
          <a:off x="5157597" y="5900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38</xdr:row>
      <xdr:rowOff>185420</xdr:rowOff>
    </xdr:from>
    <xdr:to>
      <xdr:col>2</xdr:col>
      <xdr:colOff>242697</xdr:colOff>
      <xdr:row>48</xdr:row>
      <xdr:rowOff>180339</xdr:rowOff>
    </xdr:to>
    <xdr:cxnSp macro="_xll.PtreeEvent_ObjectClick">
      <xdr:nvCxnSpPr>
        <xdr:cNvPr id="188" name="PTObj_DBranchDLine_2_3">
          <a:extLst>
            <a:ext uri="{FF2B5EF4-FFF2-40B4-BE49-F238E27FC236}">
              <a16:creationId xmlns:a16="http://schemas.microsoft.com/office/drawing/2014/main" id="{7CF3D8DA-BB6D-5C64-5A5D-82DDCB46BBF3}"/>
            </a:ext>
          </a:extLst>
        </xdr:cNvPr>
        <xdr:cNvCxnSpPr/>
      </xdr:nvCxnSpPr>
      <xdr:spPr>
        <a:xfrm flipV="1">
          <a:off x="5005197" y="5900420"/>
          <a:ext cx="152400" cy="1899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86</xdr:row>
      <xdr:rowOff>185420</xdr:rowOff>
    </xdr:from>
    <xdr:to>
      <xdr:col>4</xdr:col>
      <xdr:colOff>127</xdr:colOff>
      <xdr:row>86</xdr:row>
      <xdr:rowOff>185420</xdr:rowOff>
    </xdr:to>
    <xdr:cxnSp macro="_xll.PtreeEvent_ObjectClick">
      <xdr:nvCxnSpPr>
        <xdr:cNvPr id="185" name="PTObj_DBranchHLine_2_29">
          <a:extLst>
            <a:ext uri="{FF2B5EF4-FFF2-40B4-BE49-F238E27FC236}">
              <a16:creationId xmlns:a16="http://schemas.microsoft.com/office/drawing/2014/main" id="{7C93EB6C-77AA-73E1-6E06-6999C591F6FF}"/>
            </a:ext>
          </a:extLst>
        </xdr:cNvPr>
        <xdr:cNvCxnSpPr/>
      </xdr:nvCxnSpPr>
      <xdr:spPr>
        <a:xfrm>
          <a:off x="7176897" y="15044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82</xdr:row>
      <xdr:rowOff>180339</xdr:rowOff>
    </xdr:from>
    <xdr:to>
      <xdr:col>3</xdr:col>
      <xdr:colOff>242697</xdr:colOff>
      <xdr:row>86</xdr:row>
      <xdr:rowOff>185420</xdr:rowOff>
    </xdr:to>
    <xdr:cxnSp macro="_xll.PtreeEvent_ObjectClick">
      <xdr:nvCxnSpPr>
        <xdr:cNvPr id="184" name="PTObj_DBranchDLine_2_29">
          <a:extLst>
            <a:ext uri="{FF2B5EF4-FFF2-40B4-BE49-F238E27FC236}">
              <a16:creationId xmlns:a16="http://schemas.microsoft.com/office/drawing/2014/main" id="{5F23A1A0-2317-1C0A-9713-5B3BF90B346C}"/>
            </a:ext>
          </a:extLst>
        </xdr:cNvPr>
        <xdr:cNvCxnSpPr/>
      </xdr:nvCxnSpPr>
      <xdr:spPr>
        <a:xfrm>
          <a:off x="7024497" y="14277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84</xdr:row>
      <xdr:rowOff>185420</xdr:rowOff>
    </xdr:from>
    <xdr:to>
      <xdr:col>4</xdr:col>
      <xdr:colOff>127</xdr:colOff>
      <xdr:row>84</xdr:row>
      <xdr:rowOff>185420</xdr:rowOff>
    </xdr:to>
    <xdr:cxnSp macro="_xll.PtreeEvent_ObjectClick">
      <xdr:nvCxnSpPr>
        <xdr:cNvPr id="181" name="PTObj_DBranchHLine_2_28">
          <a:extLst>
            <a:ext uri="{FF2B5EF4-FFF2-40B4-BE49-F238E27FC236}">
              <a16:creationId xmlns:a16="http://schemas.microsoft.com/office/drawing/2014/main" id="{8354EAC8-472C-26FF-2536-BA4ED1AB5CF8}"/>
            </a:ext>
          </a:extLst>
        </xdr:cNvPr>
        <xdr:cNvCxnSpPr/>
      </xdr:nvCxnSpPr>
      <xdr:spPr>
        <a:xfrm>
          <a:off x="7176897" y="14663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82</xdr:row>
      <xdr:rowOff>180339</xdr:rowOff>
    </xdr:from>
    <xdr:to>
      <xdr:col>3</xdr:col>
      <xdr:colOff>242697</xdr:colOff>
      <xdr:row>84</xdr:row>
      <xdr:rowOff>185420</xdr:rowOff>
    </xdr:to>
    <xdr:cxnSp macro="_xll.PtreeEvent_ObjectClick">
      <xdr:nvCxnSpPr>
        <xdr:cNvPr id="180" name="PTObj_DBranchDLine_2_28">
          <a:extLst>
            <a:ext uri="{FF2B5EF4-FFF2-40B4-BE49-F238E27FC236}">
              <a16:creationId xmlns:a16="http://schemas.microsoft.com/office/drawing/2014/main" id="{000A10E9-0C17-6CED-8FC8-B7659C48D3DB}"/>
            </a:ext>
          </a:extLst>
        </xdr:cNvPr>
        <xdr:cNvCxnSpPr/>
      </xdr:nvCxnSpPr>
      <xdr:spPr>
        <a:xfrm>
          <a:off x="7024497" y="1427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80</xdr:row>
      <xdr:rowOff>185420</xdr:rowOff>
    </xdr:from>
    <xdr:to>
      <xdr:col>4</xdr:col>
      <xdr:colOff>127</xdr:colOff>
      <xdr:row>80</xdr:row>
      <xdr:rowOff>185420</xdr:rowOff>
    </xdr:to>
    <xdr:cxnSp macro="_xll.PtreeEvent_ObjectClick">
      <xdr:nvCxnSpPr>
        <xdr:cNvPr id="177" name="PTObj_DBranchHLine_2_27">
          <a:extLst>
            <a:ext uri="{FF2B5EF4-FFF2-40B4-BE49-F238E27FC236}">
              <a16:creationId xmlns:a16="http://schemas.microsoft.com/office/drawing/2014/main" id="{665A7C61-E6AF-9CF0-8DC8-99B1C7E598C4}"/>
            </a:ext>
          </a:extLst>
        </xdr:cNvPr>
        <xdr:cNvCxnSpPr/>
      </xdr:nvCxnSpPr>
      <xdr:spPr>
        <a:xfrm>
          <a:off x="7176897" y="13901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80</xdr:row>
      <xdr:rowOff>185420</xdr:rowOff>
    </xdr:from>
    <xdr:to>
      <xdr:col>3</xdr:col>
      <xdr:colOff>242697</xdr:colOff>
      <xdr:row>82</xdr:row>
      <xdr:rowOff>180339</xdr:rowOff>
    </xdr:to>
    <xdr:cxnSp macro="_xll.PtreeEvent_ObjectClick">
      <xdr:nvCxnSpPr>
        <xdr:cNvPr id="176" name="PTObj_DBranchDLine_2_27">
          <a:extLst>
            <a:ext uri="{FF2B5EF4-FFF2-40B4-BE49-F238E27FC236}">
              <a16:creationId xmlns:a16="http://schemas.microsoft.com/office/drawing/2014/main" id="{36FF15A1-27C4-D65B-25E3-F8C34A70EBB7}"/>
            </a:ext>
          </a:extLst>
        </xdr:cNvPr>
        <xdr:cNvCxnSpPr/>
      </xdr:nvCxnSpPr>
      <xdr:spPr>
        <a:xfrm flipV="1">
          <a:off x="7024497" y="1390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82</xdr:row>
      <xdr:rowOff>185420</xdr:rowOff>
    </xdr:from>
    <xdr:to>
      <xdr:col>3</xdr:col>
      <xdr:colOff>127</xdr:colOff>
      <xdr:row>82</xdr:row>
      <xdr:rowOff>185420</xdr:rowOff>
    </xdr:to>
    <xdr:cxnSp macro="_xll.PtreeEvent_ObjectClick">
      <xdr:nvCxnSpPr>
        <xdr:cNvPr id="173" name="PTObj_DBranchHLine_2_26">
          <a:extLst>
            <a:ext uri="{FF2B5EF4-FFF2-40B4-BE49-F238E27FC236}">
              <a16:creationId xmlns:a16="http://schemas.microsoft.com/office/drawing/2014/main" id="{E882E7AE-AC98-A1D6-B601-AF6B5A666E9B}"/>
            </a:ext>
          </a:extLst>
        </xdr:cNvPr>
        <xdr:cNvCxnSpPr/>
      </xdr:nvCxnSpPr>
      <xdr:spPr>
        <a:xfrm>
          <a:off x="5157597" y="14282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78</xdr:row>
      <xdr:rowOff>180339</xdr:rowOff>
    </xdr:from>
    <xdr:to>
      <xdr:col>2</xdr:col>
      <xdr:colOff>242697</xdr:colOff>
      <xdr:row>82</xdr:row>
      <xdr:rowOff>185420</xdr:rowOff>
    </xdr:to>
    <xdr:cxnSp macro="_xll.PtreeEvent_ObjectClick">
      <xdr:nvCxnSpPr>
        <xdr:cNvPr id="172" name="PTObj_DBranchDLine_2_26">
          <a:extLst>
            <a:ext uri="{FF2B5EF4-FFF2-40B4-BE49-F238E27FC236}">
              <a16:creationId xmlns:a16="http://schemas.microsoft.com/office/drawing/2014/main" id="{278E24E8-EFDA-D4D1-AD04-00B9C16461B6}"/>
            </a:ext>
          </a:extLst>
        </xdr:cNvPr>
        <xdr:cNvCxnSpPr/>
      </xdr:nvCxnSpPr>
      <xdr:spPr>
        <a:xfrm>
          <a:off x="5005197" y="13515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76</xdr:row>
      <xdr:rowOff>185420</xdr:rowOff>
    </xdr:from>
    <xdr:to>
      <xdr:col>5</xdr:col>
      <xdr:colOff>127</xdr:colOff>
      <xdr:row>76</xdr:row>
      <xdr:rowOff>185420</xdr:rowOff>
    </xdr:to>
    <xdr:cxnSp macro="_xll.PtreeEvent_ObjectClick">
      <xdr:nvCxnSpPr>
        <xdr:cNvPr id="169" name="PTObj_DBranchHLine_2_25">
          <a:extLst>
            <a:ext uri="{FF2B5EF4-FFF2-40B4-BE49-F238E27FC236}">
              <a16:creationId xmlns:a16="http://schemas.microsoft.com/office/drawing/2014/main" id="{53630A44-098A-E80E-44B6-C6F9B8DA8081}"/>
            </a:ext>
          </a:extLst>
        </xdr:cNvPr>
        <xdr:cNvCxnSpPr/>
      </xdr:nvCxnSpPr>
      <xdr:spPr>
        <a:xfrm>
          <a:off x="9196197" y="1313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72</xdr:row>
      <xdr:rowOff>180339</xdr:rowOff>
    </xdr:from>
    <xdr:to>
      <xdr:col>4</xdr:col>
      <xdr:colOff>242697</xdr:colOff>
      <xdr:row>76</xdr:row>
      <xdr:rowOff>185420</xdr:rowOff>
    </xdr:to>
    <xdr:cxnSp macro="_xll.PtreeEvent_ObjectClick">
      <xdr:nvCxnSpPr>
        <xdr:cNvPr id="168" name="PTObj_DBranchDLine_2_25">
          <a:extLst>
            <a:ext uri="{FF2B5EF4-FFF2-40B4-BE49-F238E27FC236}">
              <a16:creationId xmlns:a16="http://schemas.microsoft.com/office/drawing/2014/main" id="{1C6BCF8B-5FB6-3CBA-7189-5B1494F17338}"/>
            </a:ext>
          </a:extLst>
        </xdr:cNvPr>
        <xdr:cNvCxnSpPr/>
      </xdr:nvCxnSpPr>
      <xdr:spPr>
        <a:xfrm>
          <a:off x="9043797" y="12372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74</xdr:row>
      <xdr:rowOff>185420</xdr:rowOff>
    </xdr:from>
    <xdr:to>
      <xdr:col>5</xdr:col>
      <xdr:colOff>127</xdr:colOff>
      <xdr:row>74</xdr:row>
      <xdr:rowOff>185420</xdr:rowOff>
    </xdr:to>
    <xdr:cxnSp macro="_xll.PtreeEvent_ObjectClick">
      <xdr:nvCxnSpPr>
        <xdr:cNvPr id="165" name="PTObj_DBranchHLine_2_24">
          <a:extLst>
            <a:ext uri="{FF2B5EF4-FFF2-40B4-BE49-F238E27FC236}">
              <a16:creationId xmlns:a16="http://schemas.microsoft.com/office/drawing/2014/main" id="{F68B30DC-A58F-4A62-F1B2-25407E19BE1F}"/>
            </a:ext>
          </a:extLst>
        </xdr:cNvPr>
        <xdr:cNvCxnSpPr/>
      </xdr:nvCxnSpPr>
      <xdr:spPr>
        <a:xfrm>
          <a:off x="9196197" y="1275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72</xdr:row>
      <xdr:rowOff>180339</xdr:rowOff>
    </xdr:from>
    <xdr:to>
      <xdr:col>4</xdr:col>
      <xdr:colOff>242697</xdr:colOff>
      <xdr:row>74</xdr:row>
      <xdr:rowOff>185420</xdr:rowOff>
    </xdr:to>
    <xdr:cxnSp macro="_xll.PtreeEvent_ObjectClick">
      <xdr:nvCxnSpPr>
        <xdr:cNvPr id="164" name="PTObj_DBranchDLine_2_24">
          <a:extLst>
            <a:ext uri="{FF2B5EF4-FFF2-40B4-BE49-F238E27FC236}">
              <a16:creationId xmlns:a16="http://schemas.microsoft.com/office/drawing/2014/main" id="{B1FAA70E-B9F7-3488-00C4-56A83DBAB7BE}"/>
            </a:ext>
          </a:extLst>
        </xdr:cNvPr>
        <xdr:cNvCxnSpPr/>
      </xdr:nvCxnSpPr>
      <xdr:spPr>
        <a:xfrm>
          <a:off x="9043797" y="12372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70</xdr:row>
      <xdr:rowOff>185420</xdr:rowOff>
    </xdr:from>
    <xdr:to>
      <xdr:col>5</xdr:col>
      <xdr:colOff>127</xdr:colOff>
      <xdr:row>70</xdr:row>
      <xdr:rowOff>185420</xdr:rowOff>
    </xdr:to>
    <xdr:cxnSp macro="_xll.PtreeEvent_ObjectClick">
      <xdr:nvCxnSpPr>
        <xdr:cNvPr id="161" name="PTObj_DBranchHLine_2_23">
          <a:extLst>
            <a:ext uri="{FF2B5EF4-FFF2-40B4-BE49-F238E27FC236}">
              <a16:creationId xmlns:a16="http://schemas.microsoft.com/office/drawing/2014/main" id="{2E32BC58-95CE-45A5-2155-E7E66F676EFA}"/>
            </a:ext>
          </a:extLst>
        </xdr:cNvPr>
        <xdr:cNvCxnSpPr/>
      </xdr:nvCxnSpPr>
      <xdr:spPr>
        <a:xfrm>
          <a:off x="9196197" y="1199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70</xdr:row>
      <xdr:rowOff>185420</xdr:rowOff>
    </xdr:from>
    <xdr:to>
      <xdr:col>4</xdr:col>
      <xdr:colOff>242697</xdr:colOff>
      <xdr:row>72</xdr:row>
      <xdr:rowOff>180339</xdr:rowOff>
    </xdr:to>
    <xdr:cxnSp macro="_xll.PtreeEvent_ObjectClick">
      <xdr:nvCxnSpPr>
        <xdr:cNvPr id="160" name="PTObj_DBranchDLine_2_23">
          <a:extLst>
            <a:ext uri="{FF2B5EF4-FFF2-40B4-BE49-F238E27FC236}">
              <a16:creationId xmlns:a16="http://schemas.microsoft.com/office/drawing/2014/main" id="{71C37EDC-2C6C-5E31-98C8-93A59103BAC9}"/>
            </a:ext>
          </a:extLst>
        </xdr:cNvPr>
        <xdr:cNvCxnSpPr/>
      </xdr:nvCxnSpPr>
      <xdr:spPr>
        <a:xfrm flipV="1">
          <a:off x="9043797" y="11996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66</xdr:row>
      <xdr:rowOff>185420</xdr:rowOff>
    </xdr:from>
    <xdr:to>
      <xdr:col>5</xdr:col>
      <xdr:colOff>127</xdr:colOff>
      <xdr:row>66</xdr:row>
      <xdr:rowOff>185420</xdr:rowOff>
    </xdr:to>
    <xdr:cxnSp macro="_xll.PtreeEvent_ObjectClick">
      <xdr:nvCxnSpPr>
        <xdr:cNvPr id="153" name="PTObj_DBranchHLine_2_21">
          <a:extLst>
            <a:ext uri="{FF2B5EF4-FFF2-40B4-BE49-F238E27FC236}">
              <a16:creationId xmlns:a16="http://schemas.microsoft.com/office/drawing/2014/main" id="{90B6EE2E-DA4C-578A-1897-FBB7366FA352}"/>
            </a:ext>
          </a:extLst>
        </xdr:cNvPr>
        <xdr:cNvCxnSpPr/>
      </xdr:nvCxnSpPr>
      <xdr:spPr>
        <a:xfrm>
          <a:off x="9196197" y="1123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62</xdr:row>
      <xdr:rowOff>180339</xdr:rowOff>
    </xdr:from>
    <xdr:to>
      <xdr:col>4</xdr:col>
      <xdr:colOff>242697</xdr:colOff>
      <xdr:row>66</xdr:row>
      <xdr:rowOff>185420</xdr:rowOff>
    </xdr:to>
    <xdr:cxnSp macro="_xll.PtreeEvent_ObjectClick">
      <xdr:nvCxnSpPr>
        <xdr:cNvPr id="152" name="PTObj_DBranchDLine_2_21">
          <a:extLst>
            <a:ext uri="{FF2B5EF4-FFF2-40B4-BE49-F238E27FC236}">
              <a16:creationId xmlns:a16="http://schemas.microsoft.com/office/drawing/2014/main" id="{E2A80D0B-1510-84A2-9CDD-29ECE1CEE342}"/>
            </a:ext>
          </a:extLst>
        </xdr:cNvPr>
        <xdr:cNvCxnSpPr/>
      </xdr:nvCxnSpPr>
      <xdr:spPr>
        <a:xfrm>
          <a:off x="9043797" y="10467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64</xdr:row>
      <xdr:rowOff>185420</xdr:rowOff>
    </xdr:from>
    <xdr:to>
      <xdr:col>5</xdr:col>
      <xdr:colOff>127</xdr:colOff>
      <xdr:row>64</xdr:row>
      <xdr:rowOff>185420</xdr:rowOff>
    </xdr:to>
    <xdr:cxnSp macro="_xll.PtreeEvent_ObjectClick">
      <xdr:nvCxnSpPr>
        <xdr:cNvPr id="149" name="PTObj_DBranchHLine_2_20">
          <a:extLst>
            <a:ext uri="{FF2B5EF4-FFF2-40B4-BE49-F238E27FC236}">
              <a16:creationId xmlns:a16="http://schemas.microsoft.com/office/drawing/2014/main" id="{DD3C8354-2D6D-9F19-623A-06DA3BDFF189}"/>
            </a:ext>
          </a:extLst>
        </xdr:cNvPr>
        <xdr:cNvCxnSpPr/>
      </xdr:nvCxnSpPr>
      <xdr:spPr>
        <a:xfrm>
          <a:off x="9196197" y="1085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62</xdr:row>
      <xdr:rowOff>180339</xdr:rowOff>
    </xdr:from>
    <xdr:to>
      <xdr:col>4</xdr:col>
      <xdr:colOff>242697</xdr:colOff>
      <xdr:row>64</xdr:row>
      <xdr:rowOff>185420</xdr:rowOff>
    </xdr:to>
    <xdr:cxnSp macro="_xll.PtreeEvent_ObjectClick">
      <xdr:nvCxnSpPr>
        <xdr:cNvPr id="148" name="PTObj_DBranchDLine_2_20">
          <a:extLst>
            <a:ext uri="{FF2B5EF4-FFF2-40B4-BE49-F238E27FC236}">
              <a16:creationId xmlns:a16="http://schemas.microsoft.com/office/drawing/2014/main" id="{D507F8E8-8164-09D2-157E-3F3202BEC764}"/>
            </a:ext>
          </a:extLst>
        </xdr:cNvPr>
        <xdr:cNvCxnSpPr/>
      </xdr:nvCxnSpPr>
      <xdr:spPr>
        <a:xfrm>
          <a:off x="9043797" y="1046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60</xdr:row>
      <xdr:rowOff>185420</xdr:rowOff>
    </xdr:from>
    <xdr:to>
      <xdr:col>5</xdr:col>
      <xdr:colOff>127</xdr:colOff>
      <xdr:row>60</xdr:row>
      <xdr:rowOff>185420</xdr:rowOff>
    </xdr:to>
    <xdr:cxnSp macro="_xll.PtreeEvent_ObjectClick">
      <xdr:nvCxnSpPr>
        <xdr:cNvPr id="145" name="PTObj_DBranchHLine_2_19">
          <a:extLst>
            <a:ext uri="{FF2B5EF4-FFF2-40B4-BE49-F238E27FC236}">
              <a16:creationId xmlns:a16="http://schemas.microsoft.com/office/drawing/2014/main" id="{C402E43D-48F6-D289-A0AF-9B0D1BEEFA2F}"/>
            </a:ext>
          </a:extLst>
        </xdr:cNvPr>
        <xdr:cNvCxnSpPr/>
      </xdr:nvCxnSpPr>
      <xdr:spPr>
        <a:xfrm>
          <a:off x="9196197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60</xdr:row>
      <xdr:rowOff>185420</xdr:rowOff>
    </xdr:from>
    <xdr:to>
      <xdr:col>4</xdr:col>
      <xdr:colOff>242697</xdr:colOff>
      <xdr:row>62</xdr:row>
      <xdr:rowOff>180339</xdr:rowOff>
    </xdr:to>
    <xdr:cxnSp macro="_xll.PtreeEvent_ObjectClick">
      <xdr:nvCxnSpPr>
        <xdr:cNvPr id="144" name="PTObj_DBranchDLine_2_19">
          <a:extLst>
            <a:ext uri="{FF2B5EF4-FFF2-40B4-BE49-F238E27FC236}">
              <a16:creationId xmlns:a16="http://schemas.microsoft.com/office/drawing/2014/main" id="{68D6F894-8ACB-0D88-F114-F032CB5D541C}"/>
            </a:ext>
          </a:extLst>
        </xdr:cNvPr>
        <xdr:cNvCxnSpPr/>
      </xdr:nvCxnSpPr>
      <xdr:spPr>
        <a:xfrm flipV="1">
          <a:off x="9043797" y="1009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78</xdr:row>
      <xdr:rowOff>185420</xdr:rowOff>
    </xdr:from>
    <xdr:to>
      <xdr:col>2</xdr:col>
      <xdr:colOff>127</xdr:colOff>
      <xdr:row>78</xdr:row>
      <xdr:rowOff>185420</xdr:rowOff>
    </xdr:to>
    <xdr:cxnSp macro="_xll.PtreeEvent_ObjectClick">
      <xdr:nvCxnSpPr>
        <xdr:cNvPr id="133" name="PTObj_DBranchHLine_2_6">
          <a:extLst>
            <a:ext uri="{FF2B5EF4-FFF2-40B4-BE49-F238E27FC236}">
              <a16:creationId xmlns:a16="http://schemas.microsoft.com/office/drawing/2014/main" id="{6B7DFB54-C8F5-6758-F4CF-0849B27F078C}"/>
            </a:ext>
          </a:extLst>
        </xdr:cNvPr>
        <xdr:cNvCxnSpPr/>
      </xdr:nvCxnSpPr>
      <xdr:spPr>
        <a:xfrm>
          <a:off x="2538222" y="13520420"/>
          <a:ext cx="2376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58</xdr:row>
      <xdr:rowOff>180339</xdr:rowOff>
    </xdr:from>
    <xdr:to>
      <xdr:col>1</xdr:col>
      <xdr:colOff>242697</xdr:colOff>
      <xdr:row>78</xdr:row>
      <xdr:rowOff>185420</xdr:rowOff>
    </xdr:to>
    <xdr:cxnSp macro="_xll.PtreeEvent_ObjectClick">
      <xdr:nvCxnSpPr>
        <xdr:cNvPr id="132" name="PTObj_DBranchDLine_2_6">
          <a:extLst>
            <a:ext uri="{FF2B5EF4-FFF2-40B4-BE49-F238E27FC236}">
              <a16:creationId xmlns:a16="http://schemas.microsoft.com/office/drawing/2014/main" id="{871AD76F-22AD-54A0-281D-22F5F731F599}"/>
            </a:ext>
          </a:extLst>
        </xdr:cNvPr>
        <xdr:cNvCxnSpPr/>
      </xdr:nvCxnSpPr>
      <xdr:spPr>
        <a:xfrm>
          <a:off x="2385822" y="9705339"/>
          <a:ext cx="152400" cy="3815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46</xdr:row>
      <xdr:rowOff>185420</xdr:rowOff>
    </xdr:from>
    <xdr:to>
      <xdr:col>5</xdr:col>
      <xdr:colOff>127</xdr:colOff>
      <xdr:row>46</xdr:row>
      <xdr:rowOff>185420</xdr:rowOff>
    </xdr:to>
    <xdr:cxnSp macro="_xll.PtreeEvent_ObjectClick">
      <xdr:nvCxnSpPr>
        <xdr:cNvPr id="125" name="PTObj_DBranchHLine_2_16">
          <a:extLst>
            <a:ext uri="{FF2B5EF4-FFF2-40B4-BE49-F238E27FC236}">
              <a16:creationId xmlns:a16="http://schemas.microsoft.com/office/drawing/2014/main" id="{0D1BC025-FE69-BB4B-9CCE-8F6BD77CCB37}"/>
            </a:ext>
          </a:extLst>
        </xdr:cNvPr>
        <xdr:cNvCxnSpPr/>
      </xdr:nvCxnSpPr>
      <xdr:spPr>
        <a:xfrm>
          <a:off x="9196197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42</xdr:row>
      <xdr:rowOff>180339</xdr:rowOff>
    </xdr:from>
    <xdr:to>
      <xdr:col>4</xdr:col>
      <xdr:colOff>242697</xdr:colOff>
      <xdr:row>46</xdr:row>
      <xdr:rowOff>185420</xdr:rowOff>
    </xdr:to>
    <xdr:cxnSp macro="_xll.PtreeEvent_ObjectClick">
      <xdr:nvCxnSpPr>
        <xdr:cNvPr id="124" name="PTObj_DBranchDLine_2_16">
          <a:extLst>
            <a:ext uri="{FF2B5EF4-FFF2-40B4-BE49-F238E27FC236}">
              <a16:creationId xmlns:a16="http://schemas.microsoft.com/office/drawing/2014/main" id="{959C4B9C-1822-4F4E-12B7-5E73D6D3A4D0}"/>
            </a:ext>
          </a:extLst>
        </xdr:cNvPr>
        <xdr:cNvCxnSpPr/>
      </xdr:nvCxnSpPr>
      <xdr:spPr>
        <a:xfrm>
          <a:off x="9043797" y="6657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44</xdr:row>
      <xdr:rowOff>185420</xdr:rowOff>
    </xdr:from>
    <xdr:to>
      <xdr:col>5</xdr:col>
      <xdr:colOff>127</xdr:colOff>
      <xdr:row>44</xdr:row>
      <xdr:rowOff>185420</xdr:rowOff>
    </xdr:to>
    <xdr:cxnSp macro="_xll.PtreeEvent_ObjectClick">
      <xdr:nvCxnSpPr>
        <xdr:cNvPr id="121" name="PTObj_DBranchHLine_2_15">
          <a:extLst>
            <a:ext uri="{FF2B5EF4-FFF2-40B4-BE49-F238E27FC236}">
              <a16:creationId xmlns:a16="http://schemas.microsoft.com/office/drawing/2014/main" id="{99F0D552-E646-C3CF-9DE0-68285261BEAE}"/>
            </a:ext>
          </a:extLst>
        </xdr:cNvPr>
        <xdr:cNvCxnSpPr/>
      </xdr:nvCxnSpPr>
      <xdr:spPr>
        <a:xfrm>
          <a:off x="9196197" y="704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42</xdr:row>
      <xdr:rowOff>180339</xdr:rowOff>
    </xdr:from>
    <xdr:to>
      <xdr:col>4</xdr:col>
      <xdr:colOff>242697</xdr:colOff>
      <xdr:row>44</xdr:row>
      <xdr:rowOff>185420</xdr:rowOff>
    </xdr:to>
    <xdr:cxnSp macro="_xll.PtreeEvent_ObjectClick">
      <xdr:nvCxnSpPr>
        <xdr:cNvPr id="120" name="PTObj_DBranchDLine_2_15">
          <a:extLst>
            <a:ext uri="{FF2B5EF4-FFF2-40B4-BE49-F238E27FC236}">
              <a16:creationId xmlns:a16="http://schemas.microsoft.com/office/drawing/2014/main" id="{20FC2467-69D3-E41C-E67C-62058F0A810D}"/>
            </a:ext>
          </a:extLst>
        </xdr:cNvPr>
        <xdr:cNvCxnSpPr/>
      </xdr:nvCxnSpPr>
      <xdr:spPr>
        <a:xfrm>
          <a:off x="9043797" y="665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40</xdr:row>
      <xdr:rowOff>185420</xdr:rowOff>
    </xdr:from>
    <xdr:to>
      <xdr:col>5</xdr:col>
      <xdr:colOff>127</xdr:colOff>
      <xdr:row>40</xdr:row>
      <xdr:rowOff>185420</xdr:rowOff>
    </xdr:to>
    <xdr:cxnSp macro="_xll.PtreeEvent_ObjectClick">
      <xdr:nvCxnSpPr>
        <xdr:cNvPr id="117" name="PTObj_DBranchHLine_2_14">
          <a:extLst>
            <a:ext uri="{FF2B5EF4-FFF2-40B4-BE49-F238E27FC236}">
              <a16:creationId xmlns:a16="http://schemas.microsoft.com/office/drawing/2014/main" id="{31D5DA0D-7A1D-3E77-0E46-737993C279A4}"/>
            </a:ext>
          </a:extLst>
        </xdr:cNvPr>
        <xdr:cNvCxnSpPr/>
      </xdr:nvCxnSpPr>
      <xdr:spPr>
        <a:xfrm>
          <a:off x="9196197" y="628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40</xdr:row>
      <xdr:rowOff>185420</xdr:rowOff>
    </xdr:from>
    <xdr:to>
      <xdr:col>4</xdr:col>
      <xdr:colOff>242697</xdr:colOff>
      <xdr:row>42</xdr:row>
      <xdr:rowOff>180339</xdr:rowOff>
    </xdr:to>
    <xdr:cxnSp macro="_xll.PtreeEvent_ObjectClick">
      <xdr:nvCxnSpPr>
        <xdr:cNvPr id="116" name="PTObj_DBranchDLine_2_14">
          <a:extLst>
            <a:ext uri="{FF2B5EF4-FFF2-40B4-BE49-F238E27FC236}">
              <a16:creationId xmlns:a16="http://schemas.microsoft.com/office/drawing/2014/main" id="{62D85518-4D46-88D5-34F5-F05BA9047BAE}"/>
            </a:ext>
          </a:extLst>
        </xdr:cNvPr>
        <xdr:cNvCxnSpPr/>
      </xdr:nvCxnSpPr>
      <xdr:spPr>
        <a:xfrm flipV="1">
          <a:off x="9043797" y="6281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36</xdr:row>
      <xdr:rowOff>185420</xdr:rowOff>
    </xdr:from>
    <xdr:to>
      <xdr:col>5</xdr:col>
      <xdr:colOff>127</xdr:colOff>
      <xdr:row>36</xdr:row>
      <xdr:rowOff>185420</xdr:rowOff>
    </xdr:to>
    <xdr:cxnSp macro="_xll.PtreeEvent_ObjectClick">
      <xdr:nvCxnSpPr>
        <xdr:cNvPr id="109" name="PTObj_DBranchHLine_2_13">
          <a:extLst>
            <a:ext uri="{FF2B5EF4-FFF2-40B4-BE49-F238E27FC236}">
              <a16:creationId xmlns:a16="http://schemas.microsoft.com/office/drawing/2014/main" id="{6389C1D8-42D6-1345-1CC4-F98C4E82CFBC}"/>
            </a:ext>
          </a:extLst>
        </xdr:cNvPr>
        <xdr:cNvCxnSpPr/>
      </xdr:nvCxnSpPr>
      <xdr:spPr>
        <a:xfrm>
          <a:off x="9196197" y="5519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32</xdr:row>
      <xdr:rowOff>180340</xdr:rowOff>
    </xdr:from>
    <xdr:to>
      <xdr:col>4</xdr:col>
      <xdr:colOff>242697</xdr:colOff>
      <xdr:row>36</xdr:row>
      <xdr:rowOff>185420</xdr:rowOff>
    </xdr:to>
    <xdr:cxnSp macro="_xll.PtreeEvent_ObjectClick">
      <xdr:nvCxnSpPr>
        <xdr:cNvPr id="108" name="PTObj_DBranchDLine_2_13">
          <a:extLst>
            <a:ext uri="{FF2B5EF4-FFF2-40B4-BE49-F238E27FC236}">
              <a16:creationId xmlns:a16="http://schemas.microsoft.com/office/drawing/2014/main" id="{5EDDA91E-A670-CE2A-0AD5-228FF6013A2A}"/>
            </a:ext>
          </a:extLst>
        </xdr:cNvPr>
        <xdr:cNvCxnSpPr/>
      </xdr:nvCxnSpPr>
      <xdr:spPr>
        <a:xfrm>
          <a:off x="9043797" y="4752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34</xdr:row>
      <xdr:rowOff>185420</xdr:rowOff>
    </xdr:from>
    <xdr:to>
      <xdr:col>5</xdr:col>
      <xdr:colOff>127</xdr:colOff>
      <xdr:row>34</xdr:row>
      <xdr:rowOff>185420</xdr:rowOff>
    </xdr:to>
    <xdr:cxnSp macro="_xll.PtreeEvent_ObjectClick">
      <xdr:nvCxnSpPr>
        <xdr:cNvPr id="105" name="PTObj_DBranchHLine_2_12">
          <a:extLst>
            <a:ext uri="{FF2B5EF4-FFF2-40B4-BE49-F238E27FC236}">
              <a16:creationId xmlns:a16="http://schemas.microsoft.com/office/drawing/2014/main" id="{95E2B0F2-7D2E-3911-2338-4BE4E4C5AEEC}"/>
            </a:ext>
          </a:extLst>
        </xdr:cNvPr>
        <xdr:cNvCxnSpPr/>
      </xdr:nvCxnSpPr>
      <xdr:spPr>
        <a:xfrm>
          <a:off x="9196197" y="5138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32</xdr:row>
      <xdr:rowOff>180340</xdr:rowOff>
    </xdr:from>
    <xdr:to>
      <xdr:col>4</xdr:col>
      <xdr:colOff>242697</xdr:colOff>
      <xdr:row>34</xdr:row>
      <xdr:rowOff>185420</xdr:rowOff>
    </xdr:to>
    <xdr:cxnSp macro="_xll.PtreeEvent_ObjectClick">
      <xdr:nvCxnSpPr>
        <xdr:cNvPr id="104" name="PTObj_DBranchDLine_2_12">
          <a:extLst>
            <a:ext uri="{FF2B5EF4-FFF2-40B4-BE49-F238E27FC236}">
              <a16:creationId xmlns:a16="http://schemas.microsoft.com/office/drawing/2014/main" id="{4882A2A9-4B10-F714-3B92-BD06658C38B5}"/>
            </a:ext>
          </a:extLst>
        </xdr:cNvPr>
        <xdr:cNvCxnSpPr/>
      </xdr:nvCxnSpPr>
      <xdr:spPr>
        <a:xfrm>
          <a:off x="9043797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30</xdr:row>
      <xdr:rowOff>185420</xdr:rowOff>
    </xdr:from>
    <xdr:to>
      <xdr:col>5</xdr:col>
      <xdr:colOff>127</xdr:colOff>
      <xdr:row>30</xdr:row>
      <xdr:rowOff>185420</xdr:rowOff>
    </xdr:to>
    <xdr:cxnSp macro="_xll.PtreeEvent_ObjectClick">
      <xdr:nvCxnSpPr>
        <xdr:cNvPr id="101" name="PTObj_DBranchHLine_2_11">
          <a:extLst>
            <a:ext uri="{FF2B5EF4-FFF2-40B4-BE49-F238E27FC236}">
              <a16:creationId xmlns:a16="http://schemas.microsoft.com/office/drawing/2014/main" id="{7348D034-D35E-A5E1-434D-E3B74A904AD2}"/>
            </a:ext>
          </a:extLst>
        </xdr:cNvPr>
        <xdr:cNvCxnSpPr/>
      </xdr:nvCxnSpPr>
      <xdr:spPr>
        <a:xfrm>
          <a:off x="9196197" y="4376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185420</xdr:rowOff>
    </xdr:from>
    <xdr:to>
      <xdr:col>4</xdr:col>
      <xdr:colOff>242697</xdr:colOff>
      <xdr:row>32</xdr:row>
      <xdr:rowOff>180340</xdr:rowOff>
    </xdr:to>
    <xdr:cxnSp macro="_xll.PtreeEvent_ObjectClick">
      <xdr:nvCxnSpPr>
        <xdr:cNvPr id="100" name="PTObj_DBranchDLine_2_11">
          <a:extLst>
            <a:ext uri="{FF2B5EF4-FFF2-40B4-BE49-F238E27FC236}">
              <a16:creationId xmlns:a16="http://schemas.microsoft.com/office/drawing/2014/main" id="{A5C865FC-AA39-166C-6A24-C361C7AA2508}"/>
            </a:ext>
          </a:extLst>
        </xdr:cNvPr>
        <xdr:cNvCxnSpPr/>
      </xdr:nvCxnSpPr>
      <xdr:spPr>
        <a:xfrm flipV="1">
          <a:off x="9043797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56</xdr:row>
      <xdr:rowOff>185420</xdr:rowOff>
    </xdr:from>
    <xdr:to>
      <xdr:col>4</xdr:col>
      <xdr:colOff>127</xdr:colOff>
      <xdr:row>56</xdr:row>
      <xdr:rowOff>185420</xdr:rowOff>
    </xdr:to>
    <xdr:cxnSp macro="_xll.PtreeEvent_ObjectClick">
      <xdr:nvCxnSpPr>
        <xdr:cNvPr id="81" name="PTObj_DBranchHLine_2_8">
          <a:extLst>
            <a:ext uri="{FF2B5EF4-FFF2-40B4-BE49-F238E27FC236}">
              <a16:creationId xmlns:a16="http://schemas.microsoft.com/office/drawing/2014/main" id="{8DE08AA8-384A-16B5-56B7-111C479106CF}"/>
            </a:ext>
          </a:extLst>
        </xdr:cNvPr>
        <xdr:cNvCxnSpPr/>
      </xdr:nvCxnSpPr>
      <xdr:spPr>
        <a:xfrm>
          <a:off x="7176897" y="6281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52</xdr:row>
      <xdr:rowOff>180340</xdr:rowOff>
    </xdr:from>
    <xdr:to>
      <xdr:col>3</xdr:col>
      <xdr:colOff>242697</xdr:colOff>
      <xdr:row>56</xdr:row>
      <xdr:rowOff>185420</xdr:rowOff>
    </xdr:to>
    <xdr:cxnSp macro="_xll.PtreeEvent_ObjectClick">
      <xdr:nvCxnSpPr>
        <xdr:cNvPr id="80" name="PTObj_DBranchDLine_2_8">
          <a:extLst>
            <a:ext uri="{FF2B5EF4-FFF2-40B4-BE49-F238E27FC236}">
              <a16:creationId xmlns:a16="http://schemas.microsoft.com/office/drawing/2014/main" id="{3B882469-BD0B-225A-E32A-900674D6EDB5}"/>
            </a:ext>
          </a:extLst>
        </xdr:cNvPr>
        <xdr:cNvCxnSpPr/>
      </xdr:nvCxnSpPr>
      <xdr:spPr>
        <a:xfrm>
          <a:off x="7024497" y="5514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54</xdr:row>
      <xdr:rowOff>185420</xdr:rowOff>
    </xdr:from>
    <xdr:to>
      <xdr:col>4</xdr:col>
      <xdr:colOff>127</xdr:colOff>
      <xdr:row>54</xdr:row>
      <xdr:rowOff>185420</xdr:rowOff>
    </xdr:to>
    <xdr:cxnSp macro="_xll.PtreeEvent_ObjectClick">
      <xdr:nvCxnSpPr>
        <xdr:cNvPr id="77" name="PTObj_DBranchHLine_2_7">
          <a:extLst>
            <a:ext uri="{FF2B5EF4-FFF2-40B4-BE49-F238E27FC236}">
              <a16:creationId xmlns:a16="http://schemas.microsoft.com/office/drawing/2014/main" id="{9D736212-6097-E490-2196-459F4F83E307}"/>
            </a:ext>
          </a:extLst>
        </xdr:cNvPr>
        <xdr:cNvCxnSpPr/>
      </xdr:nvCxnSpPr>
      <xdr:spPr>
        <a:xfrm>
          <a:off x="7176897" y="5900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52</xdr:row>
      <xdr:rowOff>180340</xdr:rowOff>
    </xdr:from>
    <xdr:to>
      <xdr:col>3</xdr:col>
      <xdr:colOff>242697</xdr:colOff>
      <xdr:row>54</xdr:row>
      <xdr:rowOff>185420</xdr:rowOff>
    </xdr:to>
    <xdr:cxnSp macro="_xll.PtreeEvent_ObjectClick">
      <xdr:nvCxnSpPr>
        <xdr:cNvPr id="76" name="PTObj_DBranchDLine_2_7">
          <a:extLst>
            <a:ext uri="{FF2B5EF4-FFF2-40B4-BE49-F238E27FC236}">
              <a16:creationId xmlns:a16="http://schemas.microsoft.com/office/drawing/2014/main" id="{DD2EA6F8-28D9-6B4F-1DF1-534AE41EE203}"/>
            </a:ext>
          </a:extLst>
        </xdr:cNvPr>
        <xdr:cNvCxnSpPr/>
      </xdr:nvCxnSpPr>
      <xdr:spPr>
        <a:xfrm>
          <a:off x="7024497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50</xdr:row>
      <xdr:rowOff>185420</xdr:rowOff>
    </xdr:from>
    <xdr:to>
      <xdr:col>4</xdr:col>
      <xdr:colOff>127</xdr:colOff>
      <xdr:row>50</xdr:row>
      <xdr:rowOff>185420</xdr:rowOff>
    </xdr:to>
    <xdr:cxnSp macro="_xll.PtreeEvent_ObjectClick">
      <xdr:nvCxnSpPr>
        <xdr:cNvPr id="73" name="PTObj_DBranchHLine_2_5">
          <a:extLst>
            <a:ext uri="{FF2B5EF4-FFF2-40B4-BE49-F238E27FC236}">
              <a16:creationId xmlns:a16="http://schemas.microsoft.com/office/drawing/2014/main" id="{9E79E8EE-8671-1173-BD2A-F5DDAFCA4ACE}"/>
            </a:ext>
          </a:extLst>
        </xdr:cNvPr>
        <xdr:cNvCxnSpPr/>
      </xdr:nvCxnSpPr>
      <xdr:spPr>
        <a:xfrm>
          <a:off x="7176897" y="5138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50</xdr:row>
      <xdr:rowOff>185420</xdr:rowOff>
    </xdr:from>
    <xdr:to>
      <xdr:col>3</xdr:col>
      <xdr:colOff>242697</xdr:colOff>
      <xdr:row>52</xdr:row>
      <xdr:rowOff>180340</xdr:rowOff>
    </xdr:to>
    <xdr:cxnSp macro="_xll.PtreeEvent_ObjectClick">
      <xdr:nvCxnSpPr>
        <xdr:cNvPr id="72" name="PTObj_DBranchDLine_2_5">
          <a:extLst>
            <a:ext uri="{FF2B5EF4-FFF2-40B4-BE49-F238E27FC236}">
              <a16:creationId xmlns:a16="http://schemas.microsoft.com/office/drawing/2014/main" id="{0C6CDC7A-27C9-4CA6-5700-57ADB69B5B0C}"/>
            </a:ext>
          </a:extLst>
        </xdr:cNvPr>
        <xdr:cNvCxnSpPr/>
      </xdr:nvCxnSpPr>
      <xdr:spPr>
        <a:xfrm flipV="1">
          <a:off x="7024497" y="5138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52</xdr:row>
      <xdr:rowOff>185420</xdr:rowOff>
    </xdr:from>
    <xdr:to>
      <xdr:col>3</xdr:col>
      <xdr:colOff>127</xdr:colOff>
      <xdr:row>52</xdr:row>
      <xdr:rowOff>185420</xdr:rowOff>
    </xdr:to>
    <xdr:cxnSp macro="_xll.PtreeEvent_ObjectClick">
      <xdr:nvCxnSpPr>
        <xdr:cNvPr id="69" name="PTObj_DBranchHLine_2_4">
          <a:extLst>
            <a:ext uri="{FF2B5EF4-FFF2-40B4-BE49-F238E27FC236}">
              <a16:creationId xmlns:a16="http://schemas.microsoft.com/office/drawing/2014/main" id="{E16648B6-5417-A5BA-05A9-62CF914D0F9B}"/>
            </a:ext>
          </a:extLst>
        </xdr:cNvPr>
        <xdr:cNvCxnSpPr/>
      </xdr:nvCxnSpPr>
      <xdr:spPr>
        <a:xfrm>
          <a:off x="5157597" y="55194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48</xdr:row>
      <xdr:rowOff>180340</xdr:rowOff>
    </xdr:from>
    <xdr:to>
      <xdr:col>2</xdr:col>
      <xdr:colOff>242697</xdr:colOff>
      <xdr:row>52</xdr:row>
      <xdr:rowOff>185420</xdr:rowOff>
    </xdr:to>
    <xdr:cxnSp macro="_xll.PtreeEvent_ObjectClick">
      <xdr:nvCxnSpPr>
        <xdr:cNvPr id="68" name="PTObj_DBranchDLine_2_4">
          <a:extLst>
            <a:ext uri="{FF2B5EF4-FFF2-40B4-BE49-F238E27FC236}">
              <a16:creationId xmlns:a16="http://schemas.microsoft.com/office/drawing/2014/main" id="{6200BC75-BEDC-CE79-E9A4-182734B61B28}"/>
            </a:ext>
          </a:extLst>
        </xdr:cNvPr>
        <xdr:cNvCxnSpPr/>
      </xdr:nvCxnSpPr>
      <xdr:spPr>
        <a:xfrm>
          <a:off x="5005197" y="4752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48</xdr:row>
      <xdr:rowOff>185420</xdr:rowOff>
    </xdr:from>
    <xdr:to>
      <xdr:col>2</xdr:col>
      <xdr:colOff>127</xdr:colOff>
      <xdr:row>48</xdr:row>
      <xdr:rowOff>185420</xdr:rowOff>
    </xdr:to>
    <xdr:cxnSp macro="_xll.PtreeEvent_ObjectClick">
      <xdr:nvCxnSpPr>
        <xdr:cNvPr id="53" name="PTObj_DBranchHLine_2_2">
          <a:extLst>
            <a:ext uri="{FF2B5EF4-FFF2-40B4-BE49-F238E27FC236}">
              <a16:creationId xmlns:a16="http://schemas.microsoft.com/office/drawing/2014/main" id="{C496E1B1-D8FB-C074-4BA1-389A9A8419BB}"/>
            </a:ext>
          </a:extLst>
        </xdr:cNvPr>
        <xdr:cNvCxnSpPr/>
      </xdr:nvCxnSpPr>
      <xdr:spPr>
        <a:xfrm>
          <a:off x="2538222" y="5709920"/>
          <a:ext cx="2376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48</xdr:row>
      <xdr:rowOff>185420</xdr:rowOff>
    </xdr:from>
    <xdr:to>
      <xdr:col>1</xdr:col>
      <xdr:colOff>242697</xdr:colOff>
      <xdr:row>58</xdr:row>
      <xdr:rowOff>180340</xdr:rowOff>
    </xdr:to>
    <xdr:cxnSp macro="_xll.PtreeEvent_ObjectClick">
      <xdr:nvCxnSpPr>
        <xdr:cNvPr id="52" name="PTObj_DBranchDLine_2_2">
          <a:extLst>
            <a:ext uri="{FF2B5EF4-FFF2-40B4-BE49-F238E27FC236}">
              <a16:creationId xmlns:a16="http://schemas.microsoft.com/office/drawing/2014/main" id="{D5DF9511-43F0-C17E-6C82-E91C66F1EC15}"/>
            </a:ext>
          </a:extLst>
        </xdr:cNvPr>
        <xdr:cNvCxnSpPr/>
      </xdr:nvCxnSpPr>
      <xdr:spPr>
        <a:xfrm flipV="1">
          <a:off x="2385822" y="5709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58</xdr:row>
      <xdr:rowOff>185420</xdr:rowOff>
    </xdr:from>
    <xdr:to>
      <xdr:col>1</xdr:col>
      <xdr:colOff>127</xdr:colOff>
      <xdr:row>58</xdr:row>
      <xdr:rowOff>185420</xdr:rowOff>
    </xdr:to>
    <xdr:cxnSp macro="_xll.PtreeEvent_ObjectClick">
      <xdr:nvCxnSpPr>
        <xdr:cNvPr id="9" name="PTObj_DBranchHLine_2_1">
          <a:extLst>
            <a:ext uri="{FF2B5EF4-FFF2-40B4-BE49-F238E27FC236}">
              <a16:creationId xmlns:a16="http://schemas.microsoft.com/office/drawing/2014/main" id="{3EB88E61-F997-6C0B-0F70-42620CF9EFD1}"/>
            </a:ext>
          </a:extLst>
        </xdr:cNvPr>
        <xdr:cNvCxnSpPr/>
      </xdr:nvCxnSpPr>
      <xdr:spPr>
        <a:xfrm>
          <a:off x="177800" y="7233920"/>
          <a:ext cx="21178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58</xdr:row>
      <xdr:rowOff>90170</xdr:rowOff>
    </xdr:from>
    <xdr:to>
      <xdr:col>1</xdr:col>
      <xdr:colOff>190627</xdr:colOff>
      <xdr:row>59</xdr:row>
      <xdr:rowOff>90170</xdr:rowOff>
    </xdr:to>
    <xdr:sp macro="_xll.PtreeEvent_ObjectClick" textlink="">
      <xdr:nvSpPr>
        <xdr:cNvPr id="8" name="PTObj_DNode_2_1">
          <a:extLst>
            <a:ext uri="{FF2B5EF4-FFF2-40B4-BE49-F238E27FC236}">
              <a16:creationId xmlns:a16="http://schemas.microsoft.com/office/drawing/2014/main" id="{BD70A00E-A01F-262B-F4D4-5D329C299065}"/>
            </a:ext>
          </a:extLst>
        </xdr:cNvPr>
        <xdr:cNvSpPr/>
      </xdr:nvSpPr>
      <xdr:spPr>
        <a:xfrm>
          <a:off x="2295652" y="7138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58</xdr:row>
      <xdr:rowOff>95107</xdr:rowOff>
    </xdr:from>
    <xdr:ext cx="1651991" cy="180627"/>
    <xdr:sp macro="_xll.PtreeEvent_ObjectClick" textlink="">
      <xdr:nvSpPr>
        <xdr:cNvPr id="10" name="PTObj_DBranchName_2_1">
          <a:extLst>
            <a:ext uri="{FF2B5EF4-FFF2-40B4-BE49-F238E27FC236}">
              <a16:creationId xmlns:a16="http://schemas.microsoft.com/office/drawing/2014/main" id="{9FA76366-23DD-CD2A-91F4-BEF9D4ABBE5E}"/>
            </a:ext>
          </a:extLst>
        </xdr:cNvPr>
        <xdr:cNvSpPr txBox="1"/>
      </xdr:nvSpPr>
      <xdr:spPr>
        <a:xfrm>
          <a:off x="215900" y="7143607"/>
          <a:ext cx="1651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coach service from London to Brussels</a:t>
          </a:r>
        </a:p>
      </xdr:txBody>
    </xdr:sp>
    <xdr:clientData/>
  </xdr:oneCellAnchor>
  <xdr:twoCellAnchor editAs="oneCell">
    <xdr:from>
      <xdr:col>2</xdr:col>
      <xdr:colOff>127</xdr:colOff>
      <xdr:row>48</xdr:row>
      <xdr:rowOff>90170</xdr:rowOff>
    </xdr:from>
    <xdr:to>
      <xdr:col>2</xdr:col>
      <xdr:colOff>190627</xdr:colOff>
      <xdr:row>49</xdr:row>
      <xdr:rowOff>90170</xdr:rowOff>
    </xdr:to>
    <xdr:sp macro="_xll.PtreeEvent_ObjectClick" textlink="">
      <xdr:nvSpPr>
        <xdr:cNvPr id="51" name="PTObj_DNode_2_2">
          <a:extLst>
            <a:ext uri="{FF2B5EF4-FFF2-40B4-BE49-F238E27FC236}">
              <a16:creationId xmlns:a16="http://schemas.microsoft.com/office/drawing/2014/main" id="{816580AD-8AD6-B829-9FF9-64CD7D0D2239}"/>
            </a:ext>
          </a:extLst>
        </xdr:cNvPr>
        <xdr:cNvSpPr/>
      </xdr:nvSpPr>
      <xdr:spPr>
        <a:xfrm>
          <a:off x="4915027" y="5614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48</xdr:row>
      <xdr:rowOff>95107</xdr:rowOff>
    </xdr:from>
    <xdr:ext cx="202620" cy="180627"/>
    <xdr:sp macro="_xll.PtreeEvent_ObjectClick" textlink="">
      <xdr:nvSpPr>
        <xdr:cNvPr id="54" name="PTObj_DBranchName_2_2">
          <a:extLst>
            <a:ext uri="{FF2B5EF4-FFF2-40B4-BE49-F238E27FC236}">
              <a16:creationId xmlns:a16="http://schemas.microsoft.com/office/drawing/2014/main" id="{20E29B4B-7C3E-5143-AA07-858FE3A74EFA}"/>
            </a:ext>
          </a:extLst>
        </xdr:cNvPr>
        <xdr:cNvSpPr txBox="1"/>
      </xdr:nvSpPr>
      <xdr:spPr>
        <a:xfrm>
          <a:off x="2576322" y="7715107"/>
          <a:ext cx="2026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52</xdr:row>
      <xdr:rowOff>90170</xdr:rowOff>
    </xdr:from>
    <xdr:to>
      <xdr:col>3</xdr:col>
      <xdr:colOff>190627</xdr:colOff>
      <xdr:row>53</xdr:row>
      <xdr:rowOff>90170</xdr:rowOff>
    </xdr:to>
    <xdr:sp macro="_xll.PtreeEvent_ObjectClick" textlink="">
      <xdr:nvSpPr>
        <xdr:cNvPr id="67" name="PTObj_DNode_2_4">
          <a:extLst>
            <a:ext uri="{FF2B5EF4-FFF2-40B4-BE49-F238E27FC236}">
              <a16:creationId xmlns:a16="http://schemas.microsoft.com/office/drawing/2014/main" id="{96ACE847-37E6-6ED8-C055-5D46023CEF14}"/>
            </a:ext>
          </a:extLst>
        </xdr:cNvPr>
        <xdr:cNvSpPr/>
      </xdr:nvSpPr>
      <xdr:spPr>
        <a:xfrm>
          <a:off x="6934327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52</xdr:row>
      <xdr:rowOff>95107</xdr:rowOff>
    </xdr:from>
    <xdr:ext cx="189539" cy="180627"/>
    <xdr:sp macro="_xll.PtreeEvent_ObjectClick" textlink="">
      <xdr:nvSpPr>
        <xdr:cNvPr id="70" name="PTObj_DBranchName_2_4">
          <a:extLst>
            <a:ext uri="{FF2B5EF4-FFF2-40B4-BE49-F238E27FC236}">
              <a16:creationId xmlns:a16="http://schemas.microsoft.com/office/drawing/2014/main" id="{F57B5025-927B-332D-2098-9443929D95F1}"/>
            </a:ext>
          </a:extLst>
        </xdr:cNvPr>
        <xdr:cNvSpPr txBox="1"/>
      </xdr:nvSpPr>
      <xdr:spPr>
        <a:xfrm>
          <a:off x="5195697" y="8477107"/>
          <a:ext cx="18953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90170</xdr:rowOff>
    </xdr:from>
    <xdr:to>
      <xdr:col>4</xdr:col>
      <xdr:colOff>190627</xdr:colOff>
      <xdr:row>51</xdr:row>
      <xdr:rowOff>90170</xdr:rowOff>
    </xdr:to>
    <xdr:sp macro="_xll.PtreeEvent_ObjectClick" textlink="">
      <xdr:nvSpPr>
        <xdr:cNvPr id="71" name="PTObj_DNode_2_5">
          <a:extLst>
            <a:ext uri="{FF2B5EF4-FFF2-40B4-BE49-F238E27FC236}">
              <a16:creationId xmlns:a16="http://schemas.microsoft.com/office/drawing/2014/main" id="{B4BFBF8E-13B0-C052-C19C-4901C356D399}"/>
            </a:ext>
          </a:extLst>
        </xdr:cNvPr>
        <xdr:cNvSpPr/>
      </xdr:nvSpPr>
      <xdr:spPr>
        <a:xfrm rot="-5400000">
          <a:off x="895362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50</xdr:row>
      <xdr:rowOff>95107</xdr:rowOff>
    </xdr:from>
    <xdr:ext cx="226023" cy="180627"/>
    <xdr:sp macro="_xll.PtreeEvent_ObjectClick" textlink="">
      <xdr:nvSpPr>
        <xdr:cNvPr id="74" name="PTObj_DBranchName_2_5">
          <a:extLst>
            <a:ext uri="{FF2B5EF4-FFF2-40B4-BE49-F238E27FC236}">
              <a16:creationId xmlns:a16="http://schemas.microsoft.com/office/drawing/2014/main" id="{1F581580-F815-7B53-FF14-1FBE136ACDC9}"/>
            </a:ext>
          </a:extLst>
        </xdr:cNvPr>
        <xdr:cNvSpPr txBox="1"/>
      </xdr:nvSpPr>
      <xdr:spPr>
        <a:xfrm>
          <a:off x="7214997" y="50481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90170</xdr:rowOff>
    </xdr:from>
    <xdr:to>
      <xdr:col>4</xdr:col>
      <xdr:colOff>190627</xdr:colOff>
      <xdr:row>55</xdr:row>
      <xdr:rowOff>90170</xdr:rowOff>
    </xdr:to>
    <xdr:sp macro="_xll.PtreeEvent_ObjectClick" textlink="">
      <xdr:nvSpPr>
        <xdr:cNvPr id="75" name="PTObj_DNode_2_7">
          <a:extLst>
            <a:ext uri="{FF2B5EF4-FFF2-40B4-BE49-F238E27FC236}">
              <a16:creationId xmlns:a16="http://schemas.microsoft.com/office/drawing/2014/main" id="{E8E5D03C-49A6-452B-9325-8FFEECF69320}"/>
            </a:ext>
          </a:extLst>
        </xdr:cNvPr>
        <xdr:cNvSpPr/>
      </xdr:nvSpPr>
      <xdr:spPr>
        <a:xfrm rot="-5400000">
          <a:off x="8953627" y="580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54</xdr:row>
      <xdr:rowOff>95107</xdr:rowOff>
    </xdr:from>
    <xdr:ext cx="407484" cy="180627"/>
    <xdr:sp macro="_xll.PtreeEvent_ObjectClick" textlink="">
      <xdr:nvSpPr>
        <xdr:cNvPr id="78" name="PTObj_DBranchName_2_7">
          <a:extLst>
            <a:ext uri="{FF2B5EF4-FFF2-40B4-BE49-F238E27FC236}">
              <a16:creationId xmlns:a16="http://schemas.microsoft.com/office/drawing/2014/main" id="{C02FD3D5-F49C-B670-13FB-B4F858C7058A}"/>
            </a:ext>
          </a:extLst>
        </xdr:cNvPr>
        <xdr:cNvSpPr txBox="1"/>
      </xdr:nvSpPr>
      <xdr:spPr>
        <a:xfrm>
          <a:off x="7214997" y="581010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4</xdr:col>
      <xdr:colOff>127</xdr:colOff>
      <xdr:row>56</xdr:row>
      <xdr:rowOff>90170</xdr:rowOff>
    </xdr:from>
    <xdr:to>
      <xdr:col>4</xdr:col>
      <xdr:colOff>190627</xdr:colOff>
      <xdr:row>57</xdr:row>
      <xdr:rowOff>90170</xdr:rowOff>
    </xdr:to>
    <xdr:sp macro="_xll.PtreeEvent_ObjectClick" textlink="">
      <xdr:nvSpPr>
        <xdr:cNvPr id="79" name="PTObj_DNode_2_8">
          <a:extLst>
            <a:ext uri="{FF2B5EF4-FFF2-40B4-BE49-F238E27FC236}">
              <a16:creationId xmlns:a16="http://schemas.microsoft.com/office/drawing/2014/main" id="{7890D674-C1FF-EDD0-07B4-FA5A98D88D3F}"/>
            </a:ext>
          </a:extLst>
        </xdr:cNvPr>
        <xdr:cNvSpPr/>
      </xdr:nvSpPr>
      <xdr:spPr>
        <a:xfrm rot="-5400000">
          <a:off x="895362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56</xdr:row>
      <xdr:rowOff>95107</xdr:rowOff>
    </xdr:from>
    <xdr:ext cx="245067" cy="180627"/>
    <xdr:sp macro="_xll.PtreeEvent_ObjectClick" textlink="">
      <xdr:nvSpPr>
        <xdr:cNvPr id="82" name="PTObj_DBranchName_2_8">
          <a:extLst>
            <a:ext uri="{FF2B5EF4-FFF2-40B4-BE49-F238E27FC236}">
              <a16:creationId xmlns:a16="http://schemas.microsoft.com/office/drawing/2014/main" id="{31E89E84-1B57-7930-A6EB-278E9A05E018}"/>
            </a:ext>
          </a:extLst>
        </xdr:cNvPr>
        <xdr:cNvSpPr txBox="1"/>
      </xdr:nvSpPr>
      <xdr:spPr>
        <a:xfrm>
          <a:off x="7214997" y="6191107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32</xdr:row>
      <xdr:rowOff>90170</xdr:rowOff>
    </xdr:from>
    <xdr:to>
      <xdr:col>4</xdr:col>
      <xdr:colOff>190627</xdr:colOff>
      <xdr:row>33</xdr:row>
      <xdr:rowOff>90170</xdr:rowOff>
    </xdr:to>
    <xdr:sp macro="_xll.PtreeEvent_ObjectClick" textlink="">
      <xdr:nvSpPr>
        <xdr:cNvPr id="95" name="PTObj_DNode_2_9">
          <a:extLst>
            <a:ext uri="{FF2B5EF4-FFF2-40B4-BE49-F238E27FC236}">
              <a16:creationId xmlns:a16="http://schemas.microsoft.com/office/drawing/2014/main" id="{337636B8-7BBB-FCA3-893E-9081E9AB6EB9}"/>
            </a:ext>
          </a:extLst>
        </xdr:cNvPr>
        <xdr:cNvSpPr/>
      </xdr:nvSpPr>
      <xdr:spPr>
        <a:xfrm>
          <a:off x="8953627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127</xdr:colOff>
      <xdr:row>30</xdr:row>
      <xdr:rowOff>90170</xdr:rowOff>
    </xdr:from>
    <xdr:to>
      <xdr:col>5</xdr:col>
      <xdr:colOff>190627</xdr:colOff>
      <xdr:row>31</xdr:row>
      <xdr:rowOff>90170</xdr:rowOff>
    </xdr:to>
    <xdr:sp macro="_xll.PtreeEvent_ObjectClick" textlink="">
      <xdr:nvSpPr>
        <xdr:cNvPr id="99" name="PTObj_DNode_2_11">
          <a:extLst>
            <a:ext uri="{FF2B5EF4-FFF2-40B4-BE49-F238E27FC236}">
              <a16:creationId xmlns:a16="http://schemas.microsoft.com/office/drawing/2014/main" id="{7EF27889-F8B0-4637-3D58-F41B66D25042}"/>
            </a:ext>
          </a:extLst>
        </xdr:cNvPr>
        <xdr:cNvSpPr/>
      </xdr:nvSpPr>
      <xdr:spPr>
        <a:xfrm rot="-5400000">
          <a:off x="10068052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30</xdr:row>
      <xdr:rowOff>95107</xdr:rowOff>
    </xdr:from>
    <xdr:ext cx="257698" cy="180627"/>
    <xdr:sp macro="_xll.PtreeEvent_ObjectClick" textlink="">
      <xdr:nvSpPr>
        <xdr:cNvPr id="102" name="PTObj_DBranchName_2_11">
          <a:extLst>
            <a:ext uri="{FF2B5EF4-FFF2-40B4-BE49-F238E27FC236}">
              <a16:creationId xmlns:a16="http://schemas.microsoft.com/office/drawing/2014/main" id="{83FE2B3F-A205-DBA1-7889-705906281290}"/>
            </a:ext>
          </a:extLst>
        </xdr:cNvPr>
        <xdr:cNvSpPr txBox="1"/>
      </xdr:nvSpPr>
      <xdr:spPr>
        <a:xfrm>
          <a:off x="9234297" y="4286107"/>
          <a:ext cx="2576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90170</xdr:rowOff>
    </xdr:from>
    <xdr:to>
      <xdr:col>5</xdr:col>
      <xdr:colOff>190627</xdr:colOff>
      <xdr:row>35</xdr:row>
      <xdr:rowOff>90170</xdr:rowOff>
    </xdr:to>
    <xdr:sp macro="_xll.PtreeEvent_ObjectClick" textlink="">
      <xdr:nvSpPr>
        <xdr:cNvPr id="103" name="PTObj_DNode_2_12">
          <a:extLst>
            <a:ext uri="{FF2B5EF4-FFF2-40B4-BE49-F238E27FC236}">
              <a16:creationId xmlns:a16="http://schemas.microsoft.com/office/drawing/2014/main" id="{0AD6EB7A-B0E3-B8CD-ED83-AC15C1C52042}"/>
            </a:ext>
          </a:extLst>
        </xdr:cNvPr>
        <xdr:cNvSpPr/>
      </xdr:nvSpPr>
      <xdr:spPr>
        <a:xfrm rot="-5400000">
          <a:off x="1034427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34</xdr:row>
      <xdr:rowOff>95107</xdr:rowOff>
    </xdr:from>
    <xdr:ext cx="435696" cy="180627"/>
    <xdr:sp macro="_xll.PtreeEvent_ObjectClick" textlink="">
      <xdr:nvSpPr>
        <xdr:cNvPr id="106" name="PTObj_DBranchName_2_12">
          <a:extLst>
            <a:ext uri="{FF2B5EF4-FFF2-40B4-BE49-F238E27FC236}">
              <a16:creationId xmlns:a16="http://schemas.microsoft.com/office/drawing/2014/main" id="{C7671775-8668-959A-109E-14698AEF6A38}"/>
            </a:ext>
          </a:extLst>
        </xdr:cNvPr>
        <xdr:cNvSpPr txBox="1"/>
      </xdr:nvSpPr>
      <xdr:spPr>
        <a:xfrm>
          <a:off x="9234297" y="5048107"/>
          <a:ext cx="43569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36</xdr:row>
      <xdr:rowOff>90170</xdr:rowOff>
    </xdr:from>
    <xdr:to>
      <xdr:col>5</xdr:col>
      <xdr:colOff>190627</xdr:colOff>
      <xdr:row>37</xdr:row>
      <xdr:rowOff>90170</xdr:rowOff>
    </xdr:to>
    <xdr:sp macro="_xll.PtreeEvent_ObjectClick" textlink="">
      <xdr:nvSpPr>
        <xdr:cNvPr id="107" name="PTObj_DNode_2_13">
          <a:extLst>
            <a:ext uri="{FF2B5EF4-FFF2-40B4-BE49-F238E27FC236}">
              <a16:creationId xmlns:a16="http://schemas.microsoft.com/office/drawing/2014/main" id="{944D238F-FB68-2B8D-43FD-5AF678BC7314}"/>
            </a:ext>
          </a:extLst>
        </xdr:cNvPr>
        <xdr:cNvSpPr/>
      </xdr:nvSpPr>
      <xdr:spPr>
        <a:xfrm rot="-5400000">
          <a:off x="10487152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36</xdr:row>
      <xdr:rowOff>95107</xdr:rowOff>
    </xdr:from>
    <xdr:ext cx="273793" cy="180627"/>
    <xdr:sp macro="_xll.PtreeEvent_ObjectClick" textlink="">
      <xdr:nvSpPr>
        <xdr:cNvPr id="110" name="PTObj_DBranchName_2_13">
          <a:extLst>
            <a:ext uri="{FF2B5EF4-FFF2-40B4-BE49-F238E27FC236}">
              <a16:creationId xmlns:a16="http://schemas.microsoft.com/office/drawing/2014/main" id="{7A0431D1-27FF-D1EF-5E8F-9E6F14058BCD}"/>
            </a:ext>
          </a:extLst>
        </xdr:cNvPr>
        <xdr:cNvSpPr txBox="1"/>
      </xdr:nvSpPr>
      <xdr:spPr>
        <a:xfrm>
          <a:off x="9234297" y="5429107"/>
          <a:ext cx="27379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42</xdr:row>
      <xdr:rowOff>90170</xdr:rowOff>
    </xdr:from>
    <xdr:to>
      <xdr:col>4</xdr:col>
      <xdr:colOff>190627</xdr:colOff>
      <xdr:row>43</xdr:row>
      <xdr:rowOff>90170</xdr:rowOff>
    </xdr:to>
    <xdr:sp macro="_xll.PtreeEvent_ObjectClick" textlink="">
      <xdr:nvSpPr>
        <xdr:cNvPr id="111" name="PTObj_DNode_2_10">
          <a:extLst>
            <a:ext uri="{FF2B5EF4-FFF2-40B4-BE49-F238E27FC236}">
              <a16:creationId xmlns:a16="http://schemas.microsoft.com/office/drawing/2014/main" id="{9AB029C1-28F8-E299-7387-ECF7A0BEDB88}"/>
            </a:ext>
          </a:extLst>
        </xdr:cNvPr>
        <xdr:cNvSpPr/>
      </xdr:nvSpPr>
      <xdr:spPr>
        <a:xfrm>
          <a:off x="8953627" y="618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127</xdr:colOff>
      <xdr:row>40</xdr:row>
      <xdr:rowOff>90170</xdr:rowOff>
    </xdr:from>
    <xdr:to>
      <xdr:col>5</xdr:col>
      <xdr:colOff>190627</xdr:colOff>
      <xdr:row>41</xdr:row>
      <xdr:rowOff>90170</xdr:rowOff>
    </xdr:to>
    <xdr:sp macro="_xll.PtreeEvent_ObjectClick" textlink="">
      <xdr:nvSpPr>
        <xdr:cNvPr id="115" name="PTObj_DNode_2_14">
          <a:extLst>
            <a:ext uri="{FF2B5EF4-FFF2-40B4-BE49-F238E27FC236}">
              <a16:creationId xmlns:a16="http://schemas.microsoft.com/office/drawing/2014/main" id="{29618E9B-761B-C72E-4B86-7718A9EA7C51}"/>
            </a:ext>
          </a:extLst>
        </xdr:cNvPr>
        <xdr:cNvSpPr/>
      </xdr:nvSpPr>
      <xdr:spPr>
        <a:xfrm rot="-5400000">
          <a:off x="1049667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40</xdr:row>
      <xdr:rowOff>95107</xdr:rowOff>
    </xdr:from>
    <xdr:ext cx="257698" cy="180627"/>
    <xdr:sp macro="_xll.PtreeEvent_ObjectClick" textlink="">
      <xdr:nvSpPr>
        <xdr:cNvPr id="118" name="PTObj_DBranchName_2_14">
          <a:extLst>
            <a:ext uri="{FF2B5EF4-FFF2-40B4-BE49-F238E27FC236}">
              <a16:creationId xmlns:a16="http://schemas.microsoft.com/office/drawing/2014/main" id="{27A02200-760E-3B46-EB7A-0C5D5409C601}"/>
            </a:ext>
          </a:extLst>
        </xdr:cNvPr>
        <xdr:cNvSpPr txBox="1"/>
      </xdr:nvSpPr>
      <xdr:spPr>
        <a:xfrm>
          <a:off x="9234297" y="6191107"/>
          <a:ext cx="2576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44</xdr:row>
      <xdr:rowOff>90170</xdr:rowOff>
    </xdr:from>
    <xdr:to>
      <xdr:col>5</xdr:col>
      <xdr:colOff>190627</xdr:colOff>
      <xdr:row>45</xdr:row>
      <xdr:rowOff>90170</xdr:rowOff>
    </xdr:to>
    <xdr:sp macro="_xll.PtreeEvent_ObjectClick" textlink="">
      <xdr:nvSpPr>
        <xdr:cNvPr id="119" name="PTObj_DNode_2_15">
          <a:extLst>
            <a:ext uri="{FF2B5EF4-FFF2-40B4-BE49-F238E27FC236}">
              <a16:creationId xmlns:a16="http://schemas.microsoft.com/office/drawing/2014/main" id="{1D4B8249-14C1-8987-87FB-917324052614}"/>
            </a:ext>
          </a:extLst>
        </xdr:cNvPr>
        <xdr:cNvSpPr/>
      </xdr:nvSpPr>
      <xdr:spPr>
        <a:xfrm rot="-5400000">
          <a:off x="1049667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44</xdr:row>
      <xdr:rowOff>95107</xdr:rowOff>
    </xdr:from>
    <xdr:ext cx="435696" cy="180627"/>
    <xdr:sp macro="_xll.PtreeEvent_ObjectClick" textlink="">
      <xdr:nvSpPr>
        <xdr:cNvPr id="122" name="PTObj_DBranchName_2_15">
          <a:extLst>
            <a:ext uri="{FF2B5EF4-FFF2-40B4-BE49-F238E27FC236}">
              <a16:creationId xmlns:a16="http://schemas.microsoft.com/office/drawing/2014/main" id="{DCFFC80A-09CA-430F-29D0-E256E2675884}"/>
            </a:ext>
          </a:extLst>
        </xdr:cNvPr>
        <xdr:cNvSpPr txBox="1"/>
      </xdr:nvSpPr>
      <xdr:spPr>
        <a:xfrm>
          <a:off x="9234297" y="6953107"/>
          <a:ext cx="4356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46</xdr:row>
      <xdr:rowOff>90170</xdr:rowOff>
    </xdr:from>
    <xdr:to>
      <xdr:col>5</xdr:col>
      <xdr:colOff>190627</xdr:colOff>
      <xdr:row>47</xdr:row>
      <xdr:rowOff>90170</xdr:rowOff>
    </xdr:to>
    <xdr:sp macro="_xll.PtreeEvent_ObjectClick" textlink="">
      <xdr:nvSpPr>
        <xdr:cNvPr id="123" name="PTObj_DNode_2_16">
          <a:extLst>
            <a:ext uri="{FF2B5EF4-FFF2-40B4-BE49-F238E27FC236}">
              <a16:creationId xmlns:a16="http://schemas.microsoft.com/office/drawing/2014/main" id="{1875EE33-6B92-E7A5-CD82-48C23D35BE4A}"/>
            </a:ext>
          </a:extLst>
        </xdr:cNvPr>
        <xdr:cNvSpPr/>
      </xdr:nvSpPr>
      <xdr:spPr>
        <a:xfrm rot="-5400000">
          <a:off x="10496677" y="732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46</xdr:row>
      <xdr:rowOff>95107</xdr:rowOff>
    </xdr:from>
    <xdr:ext cx="273793" cy="180627"/>
    <xdr:sp macro="_xll.PtreeEvent_ObjectClick" textlink="">
      <xdr:nvSpPr>
        <xdr:cNvPr id="126" name="PTObj_DBranchName_2_16">
          <a:extLst>
            <a:ext uri="{FF2B5EF4-FFF2-40B4-BE49-F238E27FC236}">
              <a16:creationId xmlns:a16="http://schemas.microsoft.com/office/drawing/2014/main" id="{81E920CD-635D-AB5D-74A2-FCD17AB758A2}"/>
            </a:ext>
          </a:extLst>
        </xdr:cNvPr>
        <xdr:cNvSpPr txBox="1"/>
      </xdr:nvSpPr>
      <xdr:spPr>
        <a:xfrm>
          <a:off x="9234297" y="7334107"/>
          <a:ext cx="2737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2</xdr:col>
      <xdr:colOff>127</xdr:colOff>
      <xdr:row>78</xdr:row>
      <xdr:rowOff>90170</xdr:rowOff>
    </xdr:from>
    <xdr:to>
      <xdr:col>2</xdr:col>
      <xdr:colOff>190627</xdr:colOff>
      <xdr:row>79</xdr:row>
      <xdr:rowOff>90170</xdr:rowOff>
    </xdr:to>
    <xdr:sp macro="_xll.PtreeEvent_ObjectClick" textlink="">
      <xdr:nvSpPr>
        <xdr:cNvPr id="131" name="PTObj_DNode_2_6">
          <a:extLst>
            <a:ext uri="{FF2B5EF4-FFF2-40B4-BE49-F238E27FC236}">
              <a16:creationId xmlns:a16="http://schemas.microsoft.com/office/drawing/2014/main" id="{DA3D4CE6-1F92-71A6-0732-3EB825F5E832}"/>
            </a:ext>
          </a:extLst>
        </xdr:cNvPr>
        <xdr:cNvSpPr/>
      </xdr:nvSpPr>
      <xdr:spPr>
        <a:xfrm>
          <a:off x="4915027" y="13425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280797</xdr:colOff>
      <xdr:row>78</xdr:row>
      <xdr:rowOff>95106</xdr:rowOff>
    </xdr:from>
    <xdr:ext cx="189539" cy="180627"/>
    <xdr:sp macro="_xll.PtreeEvent_ObjectClick" textlink="">
      <xdr:nvSpPr>
        <xdr:cNvPr id="134" name="PTObj_DBranchName_2_6">
          <a:extLst>
            <a:ext uri="{FF2B5EF4-FFF2-40B4-BE49-F238E27FC236}">
              <a16:creationId xmlns:a16="http://schemas.microsoft.com/office/drawing/2014/main" id="{10EC917D-9D54-CE22-0D41-3BD4CCBE8C11}"/>
            </a:ext>
          </a:extLst>
        </xdr:cNvPr>
        <xdr:cNvSpPr txBox="1"/>
      </xdr:nvSpPr>
      <xdr:spPr>
        <a:xfrm>
          <a:off x="2576322" y="13430106"/>
          <a:ext cx="18953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62</xdr:row>
      <xdr:rowOff>90170</xdr:rowOff>
    </xdr:from>
    <xdr:to>
      <xdr:col>4</xdr:col>
      <xdr:colOff>190627</xdr:colOff>
      <xdr:row>63</xdr:row>
      <xdr:rowOff>90170</xdr:rowOff>
    </xdr:to>
    <xdr:sp macro="_xll.PtreeEvent_ObjectClick" textlink="">
      <xdr:nvSpPr>
        <xdr:cNvPr id="139" name="PTObj_DNode_2_18">
          <a:extLst>
            <a:ext uri="{FF2B5EF4-FFF2-40B4-BE49-F238E27FC236}">
              <a16:creationId xmlns:a16="http://schemas.microsoft.com/office/drawing/2014/main" id="{20020FF6-8EE4-7172-F040-34CC484895FA}"/>
            </a:ext>
          </a:extLst>
        </xdr:cNvPr>
        <xdr:cNvSpPr/>
      </xdr:nvSpPr>
      <xdr:spPr>
        <a:xfrm>
          <a:off x="8953627" y="1037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127</xdr:colOff>
      <xdr:row>60</xdr:row>
      <xdr:rowOff>90170</xdr:rowOff>
    </xdr:from>
    <xdr:to>
      <xdr:col>5</xdr:col>
      <xdr:colOff>190627</xdr:colOff>
      <xdr:row>61</xdr:row>
      <xdr:rowOff>90170</xdr:rowOff>
    </xdr:to>
    <xdr:sp macro="_xll.PtreeEvent_ObjectClick" textlink="">
      <xdr:nvSpPr>
        <xdr:cNvPr id="143" name="PTObj_DNode_2_19">
          <a:extLst>
            <a:ext uri="{FF2B5EF4-FFF2-40B4-BE49-F238E27FC236}">
              <a16:creationId xmlns:a16="http://schemas.microsoft.com/office/drawing/2014/main" id="{C6B38857-F829-EE3C-BBD3-270264EC0744}"/>
            </a:ext>
          </a:extLst>
        </xdr:cNvPr>
        <xdr:cNvSpPr/>
      </xdr:nvSpPr>
      <xdr:spPr>
        <a:xfrm rot="-5400000">
          <a:off x="10496677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60</xdr:row>
      <xdr:rowOff>95107</xdr:rowOff>
    </xdr:from>
    <xdr:ext cx="257699" cy="180627"/>
    <xdr:sp macro="_xll.PtreeEvent_ObjectClick" textlink="">
      <xdr:nvSpPr>
        <xdr:cNvPr id="146" name="PTObj_DBranchName_2_19">
          <a:extLst>
            <a:ext uri="{FF2B5EF4-FFF2-40B4-BE49-F238E27FC236}">
              <a16:creationId xmlns:a16="http://schemas.microsoft.com/office/drawing/2014/main" id="{BD2A8622-2983-6144-15DB-C762D96BF8EC}"/>
            </a:ext>
          </a:extLst>
        </xdr:cNvPr>
        <xdr:cNvSpPr txBox="1"/>
      </xdr:nvSpPr>
      <xdr:spPr>
        <a:xfrm>
          <a:off x="9234297" y="10001107"/>
          <a:ext cx="2576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64</xdr:row>
      <xdr:rowOff>90170</xdr:rowOff>
    </xdr:from>
    <xdr:to>
      <xdr:col>5</xdr:col>
      <xdr:colOff>190627</xdr:colOff>
      <xdr:row>65</xdr:row>
      <xdr:rowOff>90170</xdr:rowOff>
    </xdr:to>
    <xdr:sp macro="_xll.PtreeEvent_ObjectClick" textlink="">
      <xdr:nvSpPr>
        <xdr:cNvPr id="147" name="PTObj_DNode_2_20">
          <a:extLst>
            <a:ext uri="{FF2B5EF4-FFF2-40B4-BE49-F238E27FC236}">
              <a16:creationId xmlns:a16="http://schemas.microsoft.com/office/drawing/2014/main" id="{C1AB3A3F-C1BA-E866-EF62-5AAEE4D52E8C}"/>
            </a:ext>
          </a:extLst>
        </xdr:cNvPr>
        <xdr:cNvSpPr/>
      </xdr:nvSpPr>
      <xdr:spPr>
        <a:xfrm rot="-5400000">
          <a:off x="10496677" y="1075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64</xdr:row>
      <xdr:rowOff>95107</xdr:rowOff>
    </xdr:from>
    <xdr:ext cx="435697" cy="180627"/>
    <xdr:sp macro="_xll.PtreeEvent_ObjectClick" textlink="">
      <xdr:nvSpPr>
        <xdr:cNvPr id="150" name="PTObj_DBranchName_2_20">
          <a:extLst>
            <a:ext uri="{FF2B5EF4-FFF2-40B4-BE49-F238E27FC236}">
              <a16:creationId xmlns:a16="http://schemas.microsoft.com/office/drawing/2014/main" id="{1BF4E2A2-1DB3-B3A8-238F-58D03E0B4FF5}"/>
            </a:ext>
          </a:extLst>
        </xdr:cNvPr>
        <xdr:cNvSpPr txBox="1"/>
      </xdr:nvSpPr>
      <xdr:spPr>
        <a:xfrm>
          <a:off x="9234297" y="10763107"/>
          <a:ext cx="43569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66</xdr:row>
      <xdr:rowOff>90170</xdr:rowOff>
    </xdr:from>
    <xdr:to>
      <xdr:col>5</xdr:col>
      <xdr:colOff>190627</xdr:colOff>
      <xdr:row>67</xdr:row>
      <xdr:rowOff>90170</xdr:rowOff>
    </xdr:to>
    <xdr:sp macro="_xll.PtreeEvent_ObjectClick" textlink="">
      <xdr:nvSpPr>
        <xdr:cNvPr id="151" name="PTObj_DNode_2_21">
          <a:extLst>
            <a:ext uri="{FF2B5EF4-FFF2-40B4-BE49-F238E27FC236}">
              <a16:creationId xmlns:a16="http://schemas.microsoft.com/office/drawing/2014/main" id="{7E0A0AEA-AB02-5504-BE10-59284D34FC98}"/>
            </a:ext>
          </a:extLst>
        </xdr:cNvPr>
        <xdr:cNvSpPr/>
      </xdr:nvSpPr>
      <xdr:spPr>
        <a:xfrm rot="-5400000">
          <a:off x="10496677" y="1113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66</xdr:row>
      <xdr:rowOff>95107</xdr:rowOff>
    </xdr:from>
    <xdr:ext cx="273793" cy="180627"/>
    <xdr:sp macro="_xll.PtreeEvent_ObjectClick" textlink="">
      <xdr:nvSpPr>
        <xdr:cNvPr id="154" name="PTObj_DBranchName_2_21">
          <a:extLst>
            <a:ext uri="{FF2B5EF4-FFF2-40B4-BE49-F238E27FC236}">
              <a16:creationId xmlns:a16="http://schemas.microsoft.com/office/drawing/2014/main" id="{BEC1560E-E63A-EF0B-3BCF-1A892C66A51C}"/>
            </a:ext>
          </a:extLst>
        </xdr:cNvPr>
        <xdr:cNvSpPr txBox="1"/>
      </xdr:nvSpPr>
      <xdr:spPr>
        <a:xfrm>
          <a:off x="9234297" y="11144107"/>
          <a:ext cx="2737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72</xdr:row>
      <xdr:rowOff>90170</xdr:rowOff>
    </xdr:from>
    <xdr:to>
      <xdr:col>4</xdr:col>
      <xdr:colOff>190627</xdr:colOff>
      <xdr:row>73</xdr:row>
      <xdr:rowOff>90170</xdr:rowOff>
    </xdr:to>
    <xdr:sp macro="_xll.PtreeEvent_ObjectClick" textlink="">
      <xdr:nvSpPr>
        <xdr:cNvPr id="155" name="PTObj_DNode_2_22">
          <a:extLst>
            <a:ext uri="{FF2B5EF4-FFF2-40B4-BE49-F238E27FC236}">
              <a16:creationId xmlns:a16="http://schemas.microsoft.com/office/drawing/2014/main" id="{35C5119B-FE25-28DE-2ABA-E4C509579C6B}"/>
            </a:ext>
          </a:extLst>
        </xdr:cNvPr>
        <xdr:cNvSpPr/>
      </xdr:nvSpPr>
      <xdr:spPr>
        <a:xfrm>
          <a:off x="8953627" y="1228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127</xdr:colOff>
      <xdr:row>70</xdr:row>
      <xdr:rowOff>90170</xdr:rowOff>
    </xdr:from>
    <xdr:to>
      <xdr:col>5</xdr:col>
      <xdr:colOff>190627</xdr:colOff>
      <xdr:row>71</xdr:row>
      <xdr:rowOff>90170</xdr:rowOff>
    </xdr:to>
    <xdr:sp macro="_xll.PtreeEvent_ObjectClick" textlink="">
      <xdr:nvSpPr>
        <xdr:cNvPr id="159" name="PTObj_DNode_2_23">
          <a:extLst>
            <a:ext uri="{FF2B5EF4-FFF2-40B4-BE49-F238E27FC236}">
              <a16:creationId xmlns:a16="http://schemas.microsoft.com/office/drawing/2014/main" id="{261BCA34-F200-D121-B757-07CF5808E7F9}"/>
            </a:ext>
          </a:extLst>
        </xdr:cNvPr>
        <xdr:cNvSpPr/>
      </xdr:nvSpPr>
      <xdr:spPr>
        <a:xfrm rot="-5400000">
          <a:off x="10496677" y="1190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70</xdr:row>
      <xdr:rowOff>95107</xdr:rowOff>
    </xdr:from>
    <xdr:ext cx="257699" cy="180627"/>
    <xdr:sp macro="_xll.PtreeEvent_ObjectClick" textlink="">
      <xdr:nvSpPr>
        <xdr:cNvPr id="162" name="PTObj_DBranchName_2_23">
          <a:extLst>
            <a:ext uri="{FF2B5EF4-FFF2-40B4-BE49-F238E27FC236}">
              <a16:creationId xmlns:a16="http://schemas.microsoft.com/office/drawing/2014/main" id="{65EE5572-BB5D-7A29-0DD4-4ADE02DB3AEE}"/>
            </a:ext>
          </a:extLst>
        </xdr:cNvPr>
        <xdr:cNvSpPr txBox="1"/>
      </xdr:nvSpPr>
      <xdr:spPr>
        <a:xfrm>
          <a:off x="9234297" y="11906107"/>
          <a:ext cx="2576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74</xdr:row>
      <xdr:rowOff>90170</xdr:rowOff>
    </xdr:from>
    <xdr:to>
      <xdr:col>5</xdr:col>
      <xdr:colOff>190627</xdr:colOff>
      <xdr:row>75</xdr:row>
      <xdr:rowOff>90170</xdr:rowOff>
    </xdr:to>
    <xdr:sp macro="_xll.PtreeEvent_ObjectClick" textlink="">
      <xdr:nvSpPr>
        <xdr:cNvPr id="163" name="PTObj_DNode_2_24">
          <a:extLst>
            <a:ext uri="{FF2B5EF4-FFF2-40B4-BE49-F238E27FC236}">
              <a16:creationId xmlns:a16="http://schemas.microsoft.com/office/drawing/2014/main" id="{AC2B43C5-F44B-818B-CC5B-AFCC1783BFD5}"/>
            </a:ext>
          </a:extLst>
        </xdr:cNvPr>
        <xdr:cNvSpPr/>
      </xdr:nvSpPr>
      <xdr:spPr>
        <a:xfrm rot="-5400000">
          <a:off x="10496677" y="1266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74</xdr:row>
      <xdr:rowOff>95107</xdr:rowOff>
    </xdr:from>
    <xdr:ext cx="435697" cy="180627"/>
    <xdr:sp macro="_xll.PtreeEvent_ObjectClick" textlink="">
      <xdr:nvSpPr>
        <xdr:cNvPr id="166" name="PTObj_DBranchName_2_24">
          <a:extLst>
            <a:ext uri="{FF2B5EF4-FFF2-40B4-BE49-F238E27FC236}">
              <a16:creationId xmlns:a16="http://schemas.microsoft.com/office/drawing/2014/main" id="{A6BAA9B9-F97B-CF10-6D45-9AE375D2656D}"/>
            </a:ext>
          </a:extLst>
        </xdr:cNvPr>
        <xdr:cNvSpPr txBox="1"/>
      </xdr:nvSpPr>
      <xdr:spPr>
        <a:xfrm>
          <a:off x="9234297" y="12668107"/>
          <a:ext cx="43569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76</xdr:row>
      <xdr:rowOff>90170</xdr:rowOff>
    </xdr:from>
    <xdr:to>
      <xdr:col>5</xdr:col>
      <xdr:colOff>190627</xdr:colOff>
      <xdr:row>77</xdr:row>
      <xdr:rowOff>90170</xdr:rowOff>
    </xdr:to>
    <xdr:sp macro="_xll.PtreeEvent_ObjectClick" textlink="">
      <xdr:nvSpPr>
        <xdr:cNvPr id="167" name="PTObj_DNode_2_25">
          <a:extLst>
            <a:ext uri="{FF2B5EF4-FFF2-40B4-BE49-F238E27FC236}">
              <a16:creationId xmlns:a16="http://schemas.microsoft.com/office/drawing/2014/main" id="{17D1BAE5-4E4A-5AA4-6C99-5003DE2D5BCF}"/>
            </a:ext>
          </a:extLst>
        </xdr:cNvPr>
        <xdr:cNvSpPr/>
      </xdr:nvSpPr>
      <xdr:spPr>
        <a:xfrm rot="-5400000">
          <a:off x="10496677" y="1304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4</xdr:col>
      <xdr:colOff>280797</xdr:colOff>
      <xdr:row>76</xdr:row>
      <xdr:rowOff>95106</xdr:rowOff>
    </xdr:from>
    <xdr:ext cx="273793" cy="180627"/>
    <xdr:sp macro="_xll.PtreeEvent_ObjectClick" textlink="">
      <xdr:nvSpPr>
        <xdr:cNvPr id="170" name="PTObj_DBranchName_2_25">
          <a:extLst>
            <a:ext uri="{FF2B5EF4-FFF2-40B4-BE49-F238E27FC236}">
              <a16:creationId xmlns:a16="http://schemas.microsoft.com/office/drawing/2014/main" id="{ACB1DF55-C3A4-1D36-C5B5-5FC5E020E90F}"/>
            </a:ext>
          </a:extLst>
        </xdr:cNvPr>
        <xdr:cNvSpPr txBox="1"/>
      </xdr:nvSpPr>
      <xdr:spPr>
        <a:xfrm>
          <a:off x="9234297" y="13049106"/>
          <a:ext cx="2737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82</xdr:row>
      <xdr:rowOff>90170</xdr:rowOff>
    </xdr:from>
    <xdr:to>
      <xdr:col>3</xdr:col>
      <xdr:colOff>190627</xdr:colOff>
      <xdr:row>83</xdr:row>
      <xdr:rowOff>90170</xdr:rowOff>
    </xdr:to>
    <xdr:sp macro="_xll.PtreeEvent_ObjectClick" textlink="">
      <xdr:nvSpPr>
        <xdr:cNvPr id="171" name="PTObj_DNode_2_26">
          <a:extLst>
            <a:ext uri="{FF2B5EF4-FFF2-40B4-BE49-F238E27FC236}">
              <a16:creationId xmlns:a16="http://schemas.microsoft.com/office/drawing/2014/main" id="{CE2B4479-8F28-1D2D-F813-2C5573792F47}"/>
            </a:ext>
          </a:extLst>
        </xdr:cNvPr>
        <xdr:cNvSpPr/>
      </xdr:nvSpPr>
      <xdr:spPr>
        <a:xfrm>
          <a:off x="6934327" y="1418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82</xdr:row>
      <xdr:rowOff>95106</xdr:rowOff>
    </xdr:from>
    <xdr:ext cx="189539" cy="180627"/>
    <xdr:sp macro="_xll.PtreeEvent_ObjectClick" textlink="">
      <xdr:nvSpPr>
        <xdr:cNvPr id="174" name="PTObj_DBranchName_2_26">
          <a:extLst>
            <a:ext uri="{FF2B5EF4-FFF2-40B4-BE49-F238E27FC236}">
              <a16:creationId xmlns:a16="http://schemas.microsoft.com/office/drawing/2014/main" id="{F9EEBA09-0011-B20D-1C14-C82C68D62BC9}"/>
            </a:ext>
          </a:extLst>
        </xdr:cNvPr>
        <xdr:cNvSpPr txBox="1"/>
      </xdr:nvSpPr>
      <xdr:spPr>
        <a:xfrm>
          <a:off x="5452872" y="15716106"/>
          <a:ext cx="1895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80</xdr:row>
      <xdr:rowOff>90170</xdr:rowOff>
    </xdr:from>
    <xdr:to>
      <xdr:col>4</xdr:col>
      <xdr:colOff>190627</xdr:colOff>
      <xdr:row>81</xdr:row>
      <xdr:rowOff>90170</xdr:rowOff>
    </xdr:to>
    <xdr:sp macro="_xll.PtreeEvent_ObjectClick" textlink="">
      <xdr:nvSpPr>
        <xdr:cNvPr id="175" name="PTObj_DNode_2_27">
          <a:extLst>
            <a:ext uri="{FF2B5EF4-FFF2-40B4-BE49-F238E27FC236}">
              <a16:creationId xmlns:a16="http://schemas.microsoft.com/office/drawing/2014/main" id="{62A55F5E-628D-2F24-B86B-F48A2EB6FFE5}"/>
            </a:ext>
          </a:extLst>
        </xdr:cNvPr>
        <xdr:cNvSpPr/>
      </xdr:nvSpPr>
      <xdr:spPr>
        <a:xfrm rot="-5400000">
          <a:off x="8953627" y="1380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80</xdr:row>
      <xdr:rowOff>95106</xdr:rowOff>
    </xdr:from>
    <xdr:ext cx="226023" cy="180627"/>
    <xdr:sp macro="_xll.PtreeEvent_ObjectClick" textlink="">
      <xdr:nvSpPr>
        <xdr:cNvPr id="178" name="PTObj_DBranchName_2_27">
          <a:extLst>
            <a:ext uri="{FF2B5EF4-FFF2-40B4-BE49-F238E27FC236}">
              <a16:creationId xmlns:a16="http://schemas.microsoft.com/office/drawing/2014/main" id="{BA61F700-403B-0EFA-8EC9-2148B2C08A4C}"/>
            </a:ext>
          </a:extLst>
        </xdr:cNvPr>
        <xdr:cNvSpPr txBox="1"/>
      </xdr:nvSpPr>
      <xdr:spPr>
        <a:xfrm>
          <a:off x="7214997" y="1381110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84</xdr:row>
      <xdr:rowOff>90170</xdr:rowOff>
    </xdr:from>
    <xdr:to>
      <xdr:col>4</xdr:col>
      <xdr:colOff>190627</xdr:colOff>
      <xdr:row>85</xdr:row>
      <xdr:rowOff>90170</xdr:rowOff>
    </xdr:to>
    <xdr:sp macro="_xll.PtreeEvent_ObjectClick" textlink="">
      <xdr:nvSpPr>
        <xdr:cNvPr id="179" name="PTObj_DNode_2_28">
          <a:extLst>
            <a:ext uri="{FF2B5EF4-FFF2-40B4-BE49-F238E27FC236}">
              <a16:creationId xmlns:a16="http://schemas.microsoft.com/office/drawing/2014/main" id="{5D306E00-AAA9-40F9-2D49-BC0B971E6EEA}"/>
            </a:ext>
          </a:extLst>
        </xdr:cNvPr>
        <xdr:cNvSpPr/>
      </xdr:nvSpPr>
      <xdr:spPr>
        <a:xfrm rot="-5400000">
          <a:off x="8953627" y="1456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84</xdr:row>
      <xdr:rowOff>95106</xdr:rowOff>
    </xdr:from>
    <xdr:ext cx="407484" cy="180627"/>
    <xdr:sp macro="_xll.PtreeEvent_ObjectClick" textlink="">
      <xdr:nvSpPr>
        <xdr:cNvPr id="182" name="PTObj_DBranchName_2_28">
          <a:extLst>
            <a:ext uri="{FF2B5EF4-FFF2-40B4-BE49-F238E27FC236}">
              <a16:creationId xmlns:a16="http://schemas.microsoft.com/office/drawing/2014/main" id="{069C6CFA-D0F3-D50D-E3A7-F04BCD8DE665}"/>
            </a:ext>
          </a:extLst>
        </xdr:cNvPr>
        <xdr:cNvSpPr txBox="1"/>
      </xdr:nvSpPr>
      <xdr:spPr>
        <a:xfrm>
          <a:off x="7214997" y="1457310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Medium</a:t>
          </a:r>
        </a:p>
      </xdr:txBody>
    </xdr:sp>
    <xdr:clientData/>
  </xdr:oneCellAnchor>
  <xdr:twoCellAnchor editAs="oneCell">
    <xdr:from>
      <xdr:col>4</xdr:col>
      <xdr:colOff>127</xdr:colOff>
      <xdr:row>86</xdr:row>
      <xdr:rowOff>90170</xdr:rowOff>
    </xdr:from>
    <xdr:to>
      <xdr:col>4</xdr:col>
      <xdr:colOff>190627</xdr:colOff>
      <xdr:row>87</xdr:row>
      <xdr:rowOff>90170</xdr:rowOff>
    </xdr:to>
    <xdr:sp macro="_xll.PtreeEvent_ObjectClick" textlink="">
      <xdr:nvSpPr>
        <xdr:cNvPr id="183" name="PTObj_DNode_2_29">
          <a:extLst>
            <a:ext uri="{FF2B5EF4-FFF2-40B4-BE49-F238E27FC236}">
              <a16:creationId xmlns:a16="http://schemas.microsoft.com/office/drawing/2014/main" id="{8B776C46-4836-2DB2-0641-AF9A6FEC2034}"/>
            </a:ext>
          </a:extLst>
        </xdr:cNvPr>
        <xdr:cNvSpPr/>
      </xdr:nvSpPr>
      <xdr:spPr>
        <a:xfrm rot="-5400000">
          <a:off x="8953627" y="1494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280797</xdr:colOff>
      <xdr:row>86</xdr:row>
      <xdr:rowOff>95106</xdr:rowOff>
    </xdr:from>
    <xdr:ext cx="245067" cy="180627"/>
    <xdr:sp macro="_xll.PtreeEvent_ObjectClick" textlink="">
      <xdr:nvSpPr>
        <xdr:cNvPr id="186" name="PTObj_DBranchName_2_29">
          <a:extLst>
            <a:ext uri="{FF2B5EF4-FFF2-40B4-BE49-F238E27FC236}">
              <a16:creationId xmlns:a16="http://schemas.microsoft.com/office/drawing/2014/main" id="{A1077CD7-683E-7279-0EDF-BA3B499AE96F}"/>
            </a:ext>
          </a:extLst>
        </xdr:cNvPr>
        <xdr:cNvSpPr txBox="1"/>
      </xdr:nvSpPr>
      <xdr:spPr>
        <a:xfrm>
          <a:off x="7214997" y="14954106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38</xdr:row>
      <xdr:rowOff>90170</xdr:rowOff>
    </xdr:from>
    <xdr:to>
      <xdr:col>3</xdr:col>
      <xdr:colOff>190627</xdr:colOff>
      <xdr:row>39</xdr:row>
      <xdr:rowOff>90170</xdr:rowOff>
    </xdr:to>
    <xdr:sp macro="_xll.PtreeEvent_ObjectClick" textlink="">
      <xdr:nvSpPr>
        <xdr:cNvPr id="187" name="PTObj_DNode_2_3">
          <a:extLst>
            <a:ext uri="{FF2B5EF4-FFF2-40B4-BE49-F238E27FC236}">
              <a16:creationId xmlns:a16="http://schemas.microsoft.com/office/drawing/2014/main" id="{04A1E2E7-22A7-D8B3-2C6D-8DB3DD513161}"/>
            </a:ext>
          </a:extLst>
        </xdr:cNvPr>
        <xdr:cNvSpPr/>
      </xdr:nvSpPr>
      <xdr:spPr>
        <a:xfrm>
          <a:off x="6934327" y="580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38</xdr:row>
      <xdr:rowOff>95107</xdr:rowOff>
    </xdr:from>
    <xdr:ext cx="202620" cy="180627"/>
    <xdr:sp macro="_xll.PtreeEvent_ObjectClick" textlink="">
      <xdr:nvSpPr>
        <xdr:cNvPr id="190" name="PTObj_DBranchName_2_3">
          <a:extLst>
            <a:ext uri="{FF2B5EF4-FFF2-40B4-BE49-F238E27FC236}">
              <a16:creationId xmlns:a16="http://schemas.microsoft.com/office/drawing/2014/main" id="{BFE424AE-D97F-66C4-ED1A-86D79228EAB7}"/>
            </a:ext>
          </a:extLst>
        </xdr:cNvPr>
        <xdr:cNvSpPr txBox="1"/>
      </xdr:nvSpPr>
      <xdr:spPr>
        <a:xfrm>
          <a:off x="5195697" y="5810107"/>
          <a:ext cx="2026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oneCellAnchor>
    <xdr:from>
      <xdr:col>3</xdr:col>
      <xdr:colOff>280797</xdr:colOff>
      <xdr:row>32</xdr:row>
      <xdr:rowOff>95107</xdr:rowOff>
    </xdr:from>
    <xdr:ext cx="202620" cy="180627"/>
    <xdr:sp macro="_xll.PtreeEvent_ObjectClick" textlink="">
      <xdr:nvSpPr>
        <xdr:cNvPr id="193" name="PTObj_DBranchName_2_9">
          <a:extLst>
            <a:ext uri="{FF2B5EF4-FFF2-40B4-BE49-F238E27FC236}">
              <a16:creationId xmlns:a16="http://schemas.microsoft.com/office/drawing/2014/main" id="{AE3768F1-9D95-18BF-96E5-BEC2EE1729D5}"/>
            </a:ext>
          </a:extLst>
        </xdr:cNvPr>
        <xdr:cNvSpPr txBox="1"/>
      </xdr:nvSpPr>
      <xdr:spPr>
        <a:xfrm>
          <a:off x="7214997" y="4667107"/>
          <a:ext cx="2026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oneCellAnchor>
    <xdr:from>
      <xdr:col>3</xdr:col>
      <xdr:colOff>280797</xdr:colOff>
      <xdr:row>42</xdr:row>
      <xdr:rowOff>95107</xdr:rowOff>
    </xdr:from>
    <xdr:ext cx="189539" cy="180627"/>
    <xdr:sp macro="_xll.PtreeEvent_ObjectClick" textlink="">
      <xdr:nvSpPr>
        <xdr:cNvPr id="196" name="PTObj_DBranchName_2_10">
          <a:extLst>
            <a:ext uri="{FF2B5EF4-FFF2-40B4-BE49-F238E27FC236}">
              <a16:creationId xmlns:a16="http://schemas.microsoft.com/office/drawing/2014/main" id="{9D5364C8-C462-20BA-E550-C0F73BF3D385}"/>
            </a:ext>
          </a:extLst>
        </xdr:cNvPr>
        <xdr:cNvSpPr txBox="1"/>
      </xdr:nvSpPr>
      <xdr:spPr>
        <a:xfrm>
          <a:off x="7214997" y="6572107"/>
          <a:ext cx="18953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68</xdr:row>
      <xdr:rowOff>90170</xdr:rowOff>
    </xdr:from>
    <xdr:to>
      <xdr:col>3</xdr:col>
      <xdr:colOff>190627</xdr:colOff>
      <xdr:row>69</xdr:row>
      <xdr:rowOff>90170</xdr:rowOff>
    </xdr:to>
    <xdr:sp macro="_xll.PtreeEvent_ObjectClick" textlink="">
      <xdr:nvSpPr>
        <xdr:cNvPr id="197" name="PTObj_DNode_2_17">
          <a:extLst>
            <a:ext uri="{FF2B5EF4-FFF2-40B4-BE49-F238E27FC236}">
              <a16:creationId xmlns:a16="http://schemas.microsoft.com/office/drawing/2014/main" id="{09D19FE1-32D4-105B-CABE-4214BCFC7E51}"/>
            </a:ext>
          </a:extLst>
        </xdr:cNvPr>
        <xdr:cNvSpPr/>
      </xdr:nvSpPr>
      <xdr:spPr>
        <a:xfrm>
          <a:off x="6934327" y="1152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280797</xdr:colOff>
      <xdr:row>68</xdr:row>
      <xdr:rowOff>95107</xdr:rowOff>
    </xdr:from>
    <xdr:ext cx="202620" cy="180627"/>
    <xdr:sp macro="_xll.PtreeEvent_ObjectClick" textlink="">
      <xdr:nvSpPr>
        <xdr:cNvPr id="200" name="PTObj_DBranchName_2_17">
          <a:extLst>
            <a:ext uri="{FF2B5EF4-FFF2-40B4-BE49-F238E27FC236}">
              <a16:creationId xmlns:a16="http://schemas.microsoft.com/office/drawing/2014/main" id="{6682FF14-B477-EE07-797C-B6FACB4FF123}"/>
            </a:ext>
          </a:extLst>
        </xdr:cNvPr>
        <xdr:cNvSpPr txBox="1"/>
      </xdr:nvSpPr>
      <xdr:spPr>
        <a:xfrm>
          <a:off x="5452872" y="13049107"/>
          <a:ext cx="2026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oneCellAnchor>
    <xdr:from>
      <xdr:col>3</xdr:col>
      <xdr:colOff>280797</xdr:colOff>
      <xdr:row>62</xdr:row>
      <xdr:rowOff>95107</xdr:rowOff>
    </xdr:from>
    <xdr:ext cx="202620" cy="180627"/>
    <xdr:sp macro="_xll.PtreeEvent_ObjectClick" textlink="">
      <xdr:nvSpPr>
        <xdr:cNvPr id="203" name="PTObj_DBranchName_2_18">
          <a:extLst>
            <a:ext uri="{FF2B5EF4-FFF2-40B4-BE49-F238E27FC236}">
              <a16:creationId xmlns:a16="http://schemas.microsoft.com/office/drawing/2014/main" id="{C7DD128A-96BF-7290-B458-A86AE5547CE5}"/>
            </a:ext>
          </a:extLst>
        </xdr:cNvPr>
        <xdr:cNvSpPr txBox="1"/>
      </xdr:nvSpPr>
      <xdr:spPr>
        <a:xfrm>
          <a:off x="7824597" y="11906107"/>
          <a:ext cx="2026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oneCellAnchor>
    <xdr:from>
      <xdr:col>3</xdr:col>
      <xdr:colOff>280797</xdr:colOff>
      <xdr:row>72</xdr:row>
      <xdr:rowOff>95107</xdr:rowOff>
    </xdr:from>
    <xdr:ext cx="189539" cy="180627"/>
    <xdr:sp macro="_xll.PtreeEvent_ObjectClick" textlink="">
      <xdr:nvSpPr>
        <xdr:cNvPr id="206" name="PTObj_DBranchName_2_22">
          <a:extLst>
            <a:ext uri="{FF2B5EF4-FFF2-40B4-BE49-F238E27FC236}">
              <a16:creationId xmlns:a16="http://schemas.microsoft.com/office/drawing/2014/main" id="{350D1B67-0308-4310-40A1-3469DA4C2576}"/>
            </a:ext>
          </a:extLst>
        </xdr:cNvPr>
        <xdr:cNvSpPr txBox="1"/>
      </xdr:nvSpPr>
      <xdr:spPr>
        <a:xfrm>
          <a:off x="7824597" y="13811107"/>
          <a:ext cx="1895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5350          ">
          <a:extLst xmlns:a="http://schemas.openxmlformats.org/drawingml/2006/main">
            <a:ext uri="{FF2B5EF4-FFF2-40B4-BE49-F238E27FC236}">
              <a16:creationId xmlns:a16="http://schemas.microsoft.com/office/drawing/2014/main" id="{8B28E760-8B7E-9AE8-6AFC-A41A6EFAB22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5350         ">
          <a:extLst xmlns:a="http://schemas.openxmlformats.org/drawingml/2006/main">
            <a:ext uri="{FF2B5EF4-FFF2-40B4-BE49-F238E27FC236}">
              <a16:creationId xmlns:a16="http://schemas.microsoft.com/office/drawing/2014/main" id="{CE7E2F8B-5D8C-25F9-1333-606B1CF91FD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5350        ">
          <a:extLst xmlns:a="http://schemas.openxmlformats.org/drawingml/2006/main">
            <a:ext uri="{FF2B5EF4-FFF2-40B4-BE49-F238E27FC236}">
              <a16:creationId xmlns:a16="http://schemas.microsoft.com/office/drawing/2014/main" id="{0DB738F6-6C1F-C32A-D9AC-2A779DA19C1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5350       ">
          <a:extLst xmlns:a="http://schemas.openxmlformats.org/drawingml/2006/main">
            <a:ext uri="{FF2B5EF4-FFF2-40B4-BE49-F238E27FC236}">
              <a16:creationId xmlns:a16="http://schemas.microsoft.com/office/drawing/2014/main" id="{8DCC2442-F2E8-6107-5CB5-6949ACE4063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5350      ">
          <a:extLst xmlns:a="http://schemas.openxmlformats.org/drawingml/2006/main">
            <a:ext uri="{FF2B5EF4-FFF2-40B4-BE49-F238E27FC236}">
              <a16:creationId xmlns:a16="http://schemas.microsoft.com/office/drawing/2014/main" id="{02341AE5-2212-F48C-AE43-5A6718E1311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282575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8A54-40B7-E168-B36D-FD89D29C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9194          ">
          <a:extLst xmlns:a="http://schemas.openxmlformats.org/drawingml/2006/main">
            <a:ext uri="{FF2B5EF4-FFF2-40B4-BE49-F238E27FC236}">
              <a16:creationId xmlns:a16="http://schemas.microsoft.com/office/drawing/2014/main" id="{6DCF7D93-FF92-7C2F-625F-929CEDC89AB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9194         ">
          <a:extLst xmlns:a="http://schemas.openxmlformats.org/drawingml/2006/main">
            <a:ext uri="{FF2B5EF4-FFF2-40B4-BE49-F238E27FC236}">
              <a16:creationId xmlns:a16="http://schemas.microsoft.com/office/drawing/2014/main" id="{63753A71-1A98-49A7-3D85-30B0D1F58CE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9194        ">
          <a:extLst xmlns:a="http://schemas.openxmlformats.org/drawingml/2006/main">
            <a:ext uri="{FF2B5EF4-FFF2-40B4-BE49-F238E27FC236}">
              <a16:creationId xmlns:a16="http://schemas.microsoft.com/office/drawing/2014/main" id="{3543E05F-0C9E-EEAF-D5E3-46D1F033F55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9194       ">
          <a:extLst xmlns:a="http://schemas.openxmlformats.org/drawingml/2006/main">
            <a:ext uri="{FF2B5EF4-FFF2-40B4-BE49-F238E27FC236}">
              <a16:creationId xmlns:a16="http://schemas.microsoft.com/office/drawing/2014/main" id="{BFF0C6E7-56B2-DBEF-7C76-C65C7F70D0C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9194      ">
          <a:extLst xmlns:a="http://schemas.openxmlformats.org/drawingml/2006/main">
            <a:ext uri="{FF2B5EF4-FFF2-40B4-BE49-F238E27FC236}">
              <a16:creationId xmlns:a16="http://schemas.microsoft.com/office/drawing/2014/main" id="{D4A10883-3311-0919-2BE3-D3B45DDA383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6</xdr:row>
      <xdr:rowOff>85725</xdr:rowOff>
    </xdr:from>
    <xdr:to>
      <xdr:col>11</xdr:col>
      <xdr:colOff>396875</xdr:colOff>
      <xdr:row>27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ECC4-5E88-FA80-4A71-70C298F5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1376          ">
          <a:extLst xmlns:a="http://schemas.openxmlformats.org/drawingml/2006/main">
            <a:ext uri="{FF2B5EF4-FFF2-40B4-BE49-F238E27FC236}">
              <a16:creationId xmlns:a16="http://schemas.microsoft.com/office/drawing/2014/main" id="{50554A85-D121-150A-9842-320BB594AFA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1376         ">
          <a:extLst xmlns:a="http://schemas.openxmlformats.org/drawingml/2006/main">
            <a:ext uri="{FF2B5EF4-FFF2-40B4-BE49-F238E27FC236}">
              <a16:creationId xmlns:a16="http://schemas.microsoft.com/office/drawing/2014/main" id="{CDE35830-8B5F-8F07-6B88-63D27681599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1376        ">
          <a:extLst xmlns:a="http://schemas.openxmlformats.org/drawingml/2006/main">
            <a:ext uri="{FF2B5EF4-FFF2-40B4-BE49-F238E27FC236}">
              <a16:creationId xmlns:a16="http://schemas.microsoft.com/office/drawing/2014/main" id="{36D8D725-9E27-5944-520B-B43F3DB5E97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1376       ">
          <a:extLst xmlns:a="http://schemas.openxmlformats.org/drawingml/2006/main">
            <a:ext uri="{FF2B5EF4-FFF2-40B4-BE49-F238E27FC236}">
              <a16:creationId xmlns:a16="http://schemas.microsoft.com/office/drawing/2014/main" id="{2F4AC180-CFAB-4358-8749-5CEB64345E8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1376      ">
          <a:extLst xmlns:a="http://schemas.openxmlformats.org/drawingml/2006/main">
            <a:ext uri="{FF2B5EF4-FFF2-40B4-BE49-F238E27FC236}">
              <a16:creationId xmlns:a16="http://schemas.microsoft.com/office/drawing/2014/main" id="{8E18F223-28AF-02CF-E940-147F199071A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339725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A8A2E-0308-E268-067C-A88AC7F1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2689          ">
          <a:extLst xmlns:a="http://schemas.openxmlformats.org/drawingml/2006/main">
            <a:ext uri="{FF2B5EF4-FFF2-40B4-BE49-F238E27FC236}">
              <a16:creationId xmlns:a16="http://schemas.microsoft.com/office/drawing/2014/main" id="{A2F63AEC-0749-3FC9-65A5-7863C65CFB4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2689         ">
          <a:extLst xmlns:a="http://schemas.openxmlformats.org/drawingml/2006/main">
            <a:ext uri="{FF2B5EF4-FFF2-40B4-BE49-F238E27FC236}">
              <a16:creationId xmlns:a16="http://schemas.microsoft.com/office/drawing/2014/main" id="{D582AD29-E9C3-A848-5D24-2EA1C2BAEE1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2689        ">
          <a:extLst xmlns:a="http://schemas.openxmlformats.org/drawingml/2006/main">
            <a:ext uri="{FF2B5EF4-FFF2-40B4-BE49-F238E27FC236}">
              <a16:creationId xmlns:a16="http://schemas.microsoft.com/office/drawing/2014/main" id="{9C3C9B80-D80D-E151-D355-BAD6425F01C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2689       ">
          <a:extLst xmlns:a="http://schemas.openxmlformats.org/drawingml/2006/main">
            <a:ext uri="{FF2B5EF4-FFF2-40B4-BE49-F238E27FC236}">
              <a16:creationId xmlns:a16="http://schemas.microsoft.com/office/drawing/2014/main" id="{E0C71571-C996-5066-60FE-678DBE05A00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2689      ">
          <a:extLst xmlns:a="http://schemas.openxmlformats.org/drawingml/2006/main">
            <a:ext uri="{FF2B5EF4-FFF2-40B4-BE49-F238E27FC236}">
              <a16:creationId xmlns:a16="http://schemas.microsoft.com/office/drawing/2014/main" id="{00DF1BB1-7F8B-72CD-56E2-6DFB11DAA8A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Westminster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368300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C1CF9-C283-463D-32A6-22160533A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H18" sqref="H18"/>
    </sheetView>
  </sheetViews>
  <sheetFormatPr defaultRowHeight="15" x14ac:dyDescent="0.25"/>
  <cols>
    <col min="1" max="2" width="39.28515625" customWidth="1"/>
    <col min="3" max="3" width="35.5703125" customWidth="1"/>
    <col min="4" max="4" width="30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5" spans="1:4" x14ac:dyDescent="0.25">
      <c r="A5" s="41" t="s">
        <v>6</v>
      </c>
      <c r="B5" s="41" t="s">
        <v>7</v>
      </c>
      <c r="C5" s="41" t="s">
        <v>8</v>
      </c>
      <c r="D5" s="41" t="s">
        <v>9</v>
      </c>
    </row>
    <row r="6" spans="1:4" x14ac:dyDescent="0.25">
      <c r="A6" s="1" t="s">
        <v>3</v>
      </c>
      <c r="B6" s="29">
        <v>0.2</v>
      </c>
      <c r="C6" s="29">
        <v>0.5</v>
      </c>
      <c r="D6" s="29">
        <v>0.3</v>
      </c>
    </row>
    <row r="7" spans="1:4" x14ac:dyDescent="0.25">
      <c r="A7" s="1" t="s">
        <v>4</v>
      </c>
      <c r="B7" s="31">
        <v>-100000</v>
      </c>
      <c r="C7" s="31">
        <v>200000</v>
      </c>
      <c r="D7" s="31">
        <v>600000</v>
      </c>
    </row>
    <row r="8" spans="1:4" x14ac:dyDescent="0.25">
      <c r="A8" s="1" t="s">
        <v>5</v>
      </c>
      <c r="B8" s="31" t="s">
        <v>10</v>
      </c>
      <c r="C8" s="31">
        <v>180000</v>
      </c>
      <c r="D8" s="31">
        <v>400000</v>
      </c>
    </row>
    <row r="10" spans="1:4" x14ac:dyDescent="0.25">
      <c r="A10" s="41" t="s">
        <v>150</v>
      </c>
      <c r="C10" s="41" t="s">
        <v>157</v>
      </c>
    </row>
    <row r="11" spans="1:4" x14ac:dyDescent="0.25">
      <c r="A11" s="1" t="s">
        <v>151</v>
      </c>
      <c r="B11" s="1" t="s">
        <v>3</v>
      </c>
      <c r="C11" s="1" t="s">
        <v>151</v>
      </c>
      <c r="D11" s="1" t="s">
        <v>3</v>
      </c>
    </row>
    <row r="12" spans="1:4" x14ac:dyDescent="0.25">
      <c r="A12" s="31">
        <v>-100000</v>
      </c>
      <c r="B12" s="29">
        <v>0.2</v>
      </c>
      <c r="C12" s="31">
        <v>-20000</v>
      </c>
      <c r="D12" s="29">
        <v>0.2</v>
      </c>
    </row>
    <row r="13" spans="1:4" x14ac:dyDescent="0.25">
      <c r="A13" s="31">
        <v>200000</v>
      </c>
      <c r="B13" s="29">
        <v>0.5</v>
      </c>
      <c r="C13" s="31">
        <v>180000</v>
      </c>
      <c r="D13" s="29">
        <v>0.5</v>
      </c>
    </row>
    <row r="14" spans="1:4" x14ac:dyDescent="0.25">
      <c r="A14" s="31">
        <v>600000</v>
      </c>
      <c r="B14" s="29">
        <v>0.3</v>
      </c>
      <c r="C14" s="31">
        <v>400000</v>
      </c>
      <c r="D14" s="29">
        <v>0.3</v>
      </c>
    </row>
    <row r="16" spans="1:4" x14ac:dyDescent="0.25">
      <c r="A16" s="1" t="s">
        <v>152</v>
      </c>
      <c r="B16" s="44">
        <v>260000</v>
      </c>
      <c r="C16" s="1" t="s">
        <v>152</v>
      </c>
      <c r="D16" s="47">
        <v>206000</v>
      </c>
    </row>
    <row r="18" spans="1:4" x14ac:dyDescent="0.25">
      <c r="A18" s="1" t="s">
        <v>2</v>
      </c>
    </row>
    <row r="19" spans="1:4" x14ac:dyDescent="0.25">
      <c r="A19" s="1" t="s">
        <v>4</v>
      </c>
      <c r="B19" s="21">
        <v>260000</v>
      </c>
    </row>
    <row r="20" spans="1:4" x14ac:dyDescent="0.25">
      <c r="A20" s="1" t="s">
        <v>5</v>
      </c>
      <c r="B20" s="21">
        <v>206000</v>
      </c>
    </row>
    <row r="24" spans="1:4" ht="15" customHeight="1" x14ac:dyDescent="0.25">
      <c r="C24" s="14">
        <f>$B$6</f>
        <v>0.2</v>
      </c>
      <c r="D24" s="7">
        <f>_xll.PTreeNodeProbability(treeCalc_3!$F$2,3)</f>
        <v>0.2</v>
      </c>
    </row>
    <row r="25" spans="1:4" ht="15" customHeight="1" x14ac:dyDescent="0.25">
      <c r="C25" s="8">
        <v>-100000</v>
      </c>
      <c r="D25" s="6">
        <f>_xll.PTreeNodeValue(treeCalc_3!$F$2,3)</f>
        <v>-100000</v>
      </c>
    </row>
    <row r="26" spans="1:4" ht="15" customHeight="1" x14ac:dyDescent="0.25">
      <c r="B26" s="11" t="b">
        <f>_xll.PTreeNodeDecision(treeCalc_3!$F$2,2)</f>
        <v>1</v>
      </c>
      <c r="C26" s="12" t="s">
        <v>141</v>
      </c>
    </row>
    <row r="27" spans="1:4" ht="15" customHeight="1" x14ac:dyDescent="0.25">
      <c r="B27" s="8"/>
      <c r="C27" s="13">
        <f>_xll.PTreeNodeValue(treeCalc_3!$F$2,2)</f>
        <v>260000</v>
      </c>
    </row>
    <row r="28" spans="1:4" ht="15" customHeight="1" x14ac:dyDescent="0.25">
      <c r="C28" s="14">
        <f>$C$6</f>
        <v>0.5</v>
      </c>
      <c r="D28" s="7">
        <f>_xll.PTreeNodeProbability(treeCalc_3!$F$2,4)</f>
        <v>0.5</v>
      </c>
    </row>
    <row r="29" spans="1:4" ht="15" customHeight="1" x14ac:dyDescent="0.25">
      <c r="C29" s="8">
        <v>200000</v>
      </c>
      <c r="D29" s="6">
        <f>_xll.PTreeNodeValue(treeCalc_3!$F$2,4)</f>
        <v>200000</v>
      </c>
    </row>
    <row r="30" spans="1:4" ht="15" customHeight="1" x14ac:dyDescent="0.25">
      <c r="C30" s="14">
        <f>$D$6</f>
        <v>0.3</v>
      </c>
      <c r="D30" s="7">
        <f>_xll.PTreeNodeProbability(treeCalc_3!$F$2,5)</f>
        <v>0.3</v>
      </c>
    </row>
    <row r="31" spans="1:4" ht="15" customHeight="1" x14ac:dyDescent="0.25">
      <c r="C31" s="8">
        <v>600000</v>
      </c>
      <c r="D31" s="6">
        <f>_xll.PTreeNodeValue(treeCalc_3!$F$2,5)</f>
        <v>600000</v>
      </c>
    </row>
    <row r="32" spans="1:4" ht="15" customHeight="1" x14ac:dyDescent="0.25">
      <c r="A32" s="8"/>
      <c r="B32" s="9" t="s">
        <v>11</v>
      </c>
    </row>
    <row r="33" spans="1:4" ht="15" customHeight="1" x14ac:dyDescent="0.25">
      <c r="A33" s="8"/>
      <c r="B33" s="10">
        <f>_xll.PTreeNodeValue(treeCalc_3!$F$2,1)</f>
        <v>260000</v>
      </c>
    </row>
    <row r="34" spans="1:4" ht="15" customHeight="1" x14ac:dyDescent="0.25">
      <c r="C34" s="14">
        <f>$B$6</f>
        <v>0.2</v>
      </c>
      <c r="D34" s="7">
        <f>_xll.PTreeNodeProbability(treeCalc_3!$F$2,7)</f>
        <v>0</v>
      </c>
    </row>
    <row r="35" spans="1:4" ht="15" customHeight="1" x14ac:dyDescent="0.25">
      <c r="C35" s="8">
        <v>-20000</v>
      </c>
      <c r="D35" s="6">
        <f>_xll.PTreeNodeValue(treeCalc_3!$F$2,7)</f>
        <v>-20000</v>
      </c>
    </row>
    <row r="36" spans="1:4" ht="15" customHeight="1" x14ac:dyDescent="0.25">
      <c r="B36" s="11" t="b">
        <f>_xll.PTreeNodeDecision(treeCalc_3!$F$2,6)</f>
        <v>0</v>
      </c>
      <c r="C36" s="12" t="s">
        <v>142</v>
      </c>
    </row>
    <row r="37" spans="1:4" ht="15" customHeight="1" x14ac:dyDescent="0.25">
      <c r="B37" s="8"/>
      <c r="C37" s="13">
        <f>_xll.PTreeNodeValue(treeCalc_3!$F$2,6)</f>
        <v>206000</v>
      </c>
    </row>
    <row r="38" spans="1:4" ht="15" customHeight="1" x14ac:dyDescent="0.25">
      <c r="C38" s="14">
        <f>$C$6</f>
        <v>0.5</v>
      </c>
      <c r="D38" s="7">
        <f>_xll.PTreeNodeProbability(treeCalc_3!$F$2,8)</f>
        <v>0</v>
      </c>
    </row>
    <row r="39" spans="1:4" ht="15" customHeight="1" x14ac:dyDescent="0.25">
      <c r="C39" s="8">
        <v>180000</v>
      </c>
      <c r="D39" s="6">
        <f>_xll.PTreeNodeValue(treeCalc_3!$F$2,8)</f>
        <v>180000</v>
      </c>
    </row>
    <row r="40" spans="1:4" ht="15" customHeight="1" x14ac:dyDescent="0.25">
      <c r="C40" s="14">
        <f>$D$6</f>
        <v>0.3</v>
      </c>
      <c r="D40" s="7">
        <f>_xll.PTreeNodeProbability(treeCalc_3!$F$2,9)</f>
        <v>0</v>
      </c>
    </row>
    <row r="41" spans="1:4" ht="15" customHeight="1" x14ac:dyDescent="0.25">
      <c r="C41" s="8">
        <v>400000</v>
      </c>
      <c r="D41" s="6">
        <f>_xll.PTreeNodeValue(treeCalc_3!$F$2,9)</f>
        <v>400000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8" workbookViewId="0">
      <selection activeCell="B29" sqref="B29:H42"/>
    </sheetView>
  </sheetViews>
  <sheetFormatPr defaultRowHeight="15" x14ac:dyDescent="0.25"/>
  <cols>
    <col min="1" max="1" width="0.28515625" customWidth="1"/>
    <col min="2" max="2" width="3.42578125" bestFit="1" customWidth="1"/>
    <col min="3" max="3" width="7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165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114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-50000</v>
      </c>
      <c r="D32" s="37">
        <v>-0.25</v>
      </c>
      <c r="E32" s="62">
        <v>418000</v>
      </c>
      <c r="F32" s="37">
        <v>0</v>
      </c>
      <c r="G32" s="62">
        <v>317600</v>
      </c>
      <c r="H32" s="39">
        <v>-0.24019138755980862</v>
      </c>
    </row>
    <row r="33" spans="2:8" x14ac:dyDescent="0.25">
      <c r="B33" s="60" t="s">
        <v>100</v>
      </c>
      <c r="C33" s="66">
        <v>-48000</v>
      </c>
      <c r="D33" s="37">
        <v>-0.2</v>
      </c>
      <c r="E33" s="62">
        <v>418000</v>
      </c>
      <c r="F33" s="37">
        <v>0</v>
      </c>
      <c r="G33" s="62">
        <v>318000</v>
      </c>
      <c r="H33" s="39">
        <v>-0.23923444976076555</v>
      </c>
    </row>
    <row r="34" spans="2:8" x14ac:dyDescent="0.25">
      <c r="B34" s="60" t="s">
        <v>101</v>
      </c>
      <c r="C34" s="66">
        <v>-46000</v>
      </c>
      <c r="D34" s="37">
        <v>-0.15</v>
      </c>
      <c r="E34" s="62">
        <v>418000</v>
      </c>
      <c r="F34" s="37">
        <v>0</v>
      </c>
      <c r="G34" s="62">
        <v>318400</v>
      </c>
      <c r="H34" s="39">
        <v>-0.23827751196172248</v>
      </c>
    </row>
    <row r="35" spans="2:8" x14ac:dyDescent="0.25">
      <c r="B35" s="60" t="s">
        <v>102</v>
      </c>
      <c r="C35" s="66">
        <v>-44000</v>
      </c>
      <c r="D35" s="37">
        <v>-0.1</v>
      </c>
      <c r="E35" s="62">
        <v>418000</v>
      </c>
      <c r="F35" s="37">
        <v>0</v>
      </c>
      <c r="G35" s="62">
        <v>318800</v>
      </c>
      <c r="H35" s="39">
        <v>-0.23732057416267943</v>
      </c>
    </row>
    <row r="36" spans="2:8" x14ac:dyDescent="0.25">
      <c r="B36" s="60" t="s">
        <v>103</v>
      </c>
      <c r="C36" s="66">
        <v>-42000</v>
      </c>
      <c r="D36" s="37">
        <v>-0.05</v>
      </c>
      <c r="E36" s="62">
        <v>418000</v>
      </c>
      <c r="F36" s="37">
        <v>0</v>
      </c>
      <c r="G36" s="62">
        <v>319200</v>
      </c>
      <c r="H36" s="39">
        <v>-0.23636363636363636</v>
      </c>
    </row>
    <row r="37" spans="2:8" x14ac:dyDescent="0.25">
      <c r="B37" s="60" t="s">
        <v>104</v>
      </c>
      <c r="C37" s="66">
        <v>-40000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-38000</v>
      </c>
      <c r="D38" s="37">
        <v>0.05</v>
      </c>
      <c r="E38" s="62">
        <v>418000</v>
      </c>
      <c r="F38" s="37">
        <v>0</v>
      </c>
      <c r="G38" s="62">
        <v>320000</v>
      </c>
      <c r="H38" s="39">
        <v>-0.23444976076555024</v>
      </c>
    </row>
    <row r="39" spans="2:8" x14ac:dyDescent="0.25">
      <c r="B39" s="60" t="s">
        <v>106</v>
      </c>
      <c r="C39" s="66">
        <v>-36000</v>
      </c>
      <c r="D39" s="37">
        <v>0.1</v>
      </c>
      <c r="E39" s="62">
        <v>418000</v>
      </c>
      <c r="F39" s="37">
        <v>0</v>
      </c>
      <c r="G39" s="62">
        <v>320400</v>
      </c>
      <c r="H39" s="39">
        <v>-0.23349282296650717</v>
      </c>
    </row>
    <row r="40" spans="2:8" x14ac:dyDescent="0.25">
      <c r="B40" s="60" t="s">
        <v>107</v>
      </c>
      <c r="C40" s="66">
        <v>-34000</v>
      </c>
      <c r="D40" s="37">
        <v>0.15</v>
      </c>
      <c r="E40" s="62">
        <v>418000</v>
      </c>
      <c r="F40" s="37">
        <v>0</v>
      </c>
      <c r="G40" s="62">
        <v>320800</v>
      </c>
      <c r="H40" s="39">
        <v>-0.23253588516746412</v>
      </c>
    </row>
    <row r="41" spans="2:8" x14ac:dyDescent="0.25">
      <c r="B41" s="60" t="s">
        <v>108</v>
      </c>
      <c r="C41" s="66">
        <v>-32000</v>
      </c>
      <c r="D41" s="37">
        <v>0.2</v>
      </c>
      <c r="E41" s="62">
        <v>418000</v>
      </c>
      <c r="F41" s="37">
        <v>0</v>
      </c>
      <c r="G41" s="62">
        <v>321200</v>
      </c>
      <c r="H41" s="39">
        <v>-0.23157894736842105</v>
      </c>
    </row>
    <row r="42" spans="2:8" ht="15.75" thickBot="1" x14ac:dyDescent="0.3">
      <c r="B42" s="61" t="s">
        <v>109</v>
      </c>
      <c r="C42" s="36">
        <v>-30000</v>
      </c>
      <c r="D42" s="38">
        <v>0.25</v>
      </c>
      <c r="E42" s="64">
        <v>418000</v>
      </c>
      <c r="F42" s="38">
        <v>0</v>
      </c>
      <c r="G42" s="64">
        <v>321600</v>
      </c>
      <c r="H42" s="40">
        <v>-0.23062200956937798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11" workbookViewId="0">
      <selection activeCell="B29" sqref="B29:H42"/>
    </sheetView>
  </sheetViews>
  <sheetFormatPr defaultRowHeight="15" x14ac:dyDescent="0.25"/>
  <cols>
    <col min="1" max="1" width="0.28515625" customWidth="1"/>
    <col min="2" max="2" width="3.42578125" bestFit="1" customWidth="1"/>
    <col min="3" max="3" width="7.4257812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166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167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108000</v>
      </c>
      <c r="D32" s="37">
        <v>-0.25</v>
      </c>
      <c r="E32" s="62">
        <v>418000</v>
      </c>
      <c r="F32" s="37">
        <v>0</v>
      </c>
      <c r="G32" s="62">
        <v>312400</v>
      </c>
      <c r="H32" s="39">
        <v>-0.25263157894736843</v>
      </c>
    </row>
    <row r="33" spans="2:8" x14ac:dyDescent="0.25">
      <c r="B33" s="60" t="s">
        <v>100</v>
      </c>
      <c r="C33" s="66">
        <v>115200</v>
      </c>
      <c r="D33" s="37">
        <v>-0.2</v>
      </c>
      <c r="E33" s="62">
        <v>418000</v>
      </c>
      <c r="F33" s="37">
        <v>0</v>
      </c>
      <c r="G33" s="62">
        <v>313840</v>
      </c>
      <c r="H33" s="39">
        <v>-0.2491866028708134</v>
      </c>
    </row>
    <row r="34" spans="2:8" x14ac:dyDescent="0.25">
      <c r="B34" s="60" t="s">
        <v>101</v>
      </c>
      <c r="C34" s="66">
        <v>122400</v>
      </c>
      <c r="D34" s="37">
        <v>-0.15</v>
      </c>
      <c r="E34" s="62">
        <v>418000</v>
      </c>
      <c r="F34" s="37">
        <v>0</v>
      </c>
      <c r="G34" s="62">
        <v>315280</v>
      </c>
      <c r="H34" s="39">
        <v>-0.24574162679425837</v>
      </c>
    </row>
    <row r="35" spans="2:8" x14ac:dyDescent="0.25">
      <c r="B35" s="60" t="s">
        <v>102</v>
      </c>
      <c r="C35" s="66">
        <v>129600</v>
      </c>
      <c r="D35" s="37">
        <v>-0.1</v>
      </c>
      <c r="E35" s="62">
        <v>418000</v>
      </c>
      <c r="F35" s="37">
        <v>0</v>
      </c>
      <c r="G35" s="62">
        <v>316720</v>
      </c>
      <c r="H35" s="39">
        <v>-0.24229665071770334</v>
      </c>
    </row>
    <row r="36" spans="2:8" x14ac:dyDescent="0.25">
      <c r="B36" s="60" t="s">
        <v>103</v>
      </c>
      <c r="C36" s="66">
        <v>136800</v>
      </c>
      <c r="D36" s="37">
        <v>-0.05</v>
      </c>
      <c r="E36" s="62">
        <v>418000</v>
      </c>
      <c r="F36" s="37">
        <v>0</v>
      </c>
      <c r="G36" s="62">
        <v>318160</v>
      </c>
      <c r="H36" s="39">
        <v>-0.23885167464114831</v>
      </c>
    </row>
    <row r="37" spans="2:8" x14ac:dyDescent="0.25">
      <c r="B37" s="60" t="s">
        <v>104</v>
      </c>
      <c r="C37" s="66">
        <v>144000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151200</v>
      </c>
      <c r="D38" s="37">
        <v>0.05</v>
      </c>
      <c r="E38" s="62">
        <v>418000</v>
      </c>
      <c r="F38" s="37">
        <v>0</v>
      </c>
      <c r="G38" s="62">
        <v>321040</v>
      </c>
      <c r="H38" s="39">
        <v>-0.23196172248803829</v>
      </c>
    </row>
    <row r="39" spans="2:8" x14ac:dyDescent="0.25">
      <c r="B39" s="60" t="s">
        <v>106</v>
      </c>
      <c r="C39" s="66">
        <v>158400</v>
      </c>
      <c r="D39" s="37">
        <v>0.1</v>
      </c>
      <c r="E39" s="62">
        <v>418000</v>
      </c>
      <c r="F39" s="37">
        <v>0</v>
      </c>
      <c r="G39" s="62">
        <v>322480</v>
      </c>
      <c r="H39" s="39">
        <v>-0.22851674641148326</v>
      </c>
    </row>
    <row r="40" spans="2:8" x14ac:dyDescent="0.25">
      <c r="B40" s="60" t="s">
        <v>107</v>
      </c>
      <c r="C40" s="66">
        <v>165600</v>
      </c>
      <c r="D40" s="37">
        <v>0.15</v>
      </c>
      <c r="E40" s="62">
        <v>418000</v>
      </c>
      <c r="F40" s="37">
        <v>0</v>
      </c>
      <c r="G40" s="62">
        <v>323920</v>
      </c>
      <c r="H40" s="39">
        <v>-0.22507177033492823</v>
      </c>
    </row>
    <row r="41" spans="2:8" x14ac:dyDescent="0.25">
      <c r="B41" s="60" t="s">
        <v>108</v>
      </c>
      <c r="C41" s="66">
        <v>172800</v>
      </c>
      <c r="D41" s="37">
        <v>0.2</v>
      </c>
      <c r="E41" s="62">
        <v>418000</v>
      </c>
      <c r="F41" s="37">
        <v>0</v>
      </c>
      <c r="G41" s="62">
        <v>325360</v>
      </c>
      <c r="H41" s="39">
        <v>-0.2216267942583732</v>
      </c>
    </row>
    <row r="42" spans="2:8" ht="15.75" thickBot="1" x14ac:dyDescent="0.3">
      <c r="B42" s="61" t="s">
        <v>109</v>
      </c>
      <c r="C42" s="36">
        <v>180000</v>
      </c>
      <c r="D42" s="38">
        <v>0.25</v>
      </c>
      <c r="E42" s="64">
        <v>418000</v>
      </c>
      <c r="F42" s="38">
        <v>0</v>
      </c>
      <c r="G42" s="64">
        <v>326800</v>
      </c>
      <c r="H42" s="40">
        <v>-0.21818181818181817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11" workbookViewId="0">
      <selection activeCell="B29" sqref="B29:H42"/>
    </sheetView>
  </sheetViews>
  <sheetFormatPr defaultRowHeight="15" x14ac:dyDescent="0.25"/>
  <cols>
    <col min="1" max="1" width="0.28515625" customWidth="1"/>
    <col min="2" max="2" width="3.42578125" bestFit="1" customWidth="1"/>
    <col min="3" max="3" width="8.710937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166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115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600000</v>
      </c>
      <c r="D32" s="37">
        <v>-0.25</v>
      </c>
      <c r="E32" s="62">
        <v>418000</v>
      </c>
      <c r="F32" s="37">
        <v>0</v>
      </c>
      <c r="G32" s="62">
        <v>259600</v>
      </c>
      <c r="H32" s="39">
        <v>-0.37894736842105264</v>
      </c>
    </row>
    <row r="33" spans="2:8" x14ac:dyDescent="0.25">
      <c r="B33" s="60" t="s">
        <v>100</v>
      </c>
      <c r="C33" s="66">
        <v>640000</v>
      </c>
      <c r="D33" s="37">
        <v>-0.2</v>
      </c>
      <c r="E33" s="62">
        <v>418000</v>
      </c>
      <c r="F33" s="37">
        <v>0</v>
      </c>
      <c r="G33" s="62">
        <v>271600</v>
      </c>
      <c r="H33" s="39">
        <v>-0.35023923444976074</v>
      </c>
    </row>
    <row r="34" spans="2:8" x14ac:dyDescent="0.25">
      <c r="B34" s="60" t="s">
        <v>101</v>
      </c>
      <c r="C34" s="66">
        <v>680000</v>
      </c>
      <c r="D34" s="37">
        <v>-0.15</v>
      </c>
      <c r="E34" s="62">
        <v>418000</v>
      </c>
      <c r="F34" s="37">
        <v>0</v>
      </c>
      <c r="G34" s="62">
        <v>283600</v>
      </c>
      <c r="H34" s="39">
        <v>-0.32153110047846889</v>
      </c>
    </row>
    <row r="35" spans="2:8" x14ac:dyDescent="0.25">
      <c r="B35" s="60" t="s">
        <v>102</v>
      </c>
      <c r="C35" s="66">
        <v>720000</v>
      </c>
      <c r="D35" s="37">
        <v>-0.1</v>
      </c>
      <c r="E35" s="62">
        <v>418000</v>
      </c>
      <c r="F35" s="37">
        <v>0</v>
      </c>
      <c r="G35" s="62">
        <v>295600</v>
      </c>
      <c r="H35" s="39">
        <v>-0.29282296650717704</v>
      </c>
    </row>
    <row r="36" spans="2:8" x14ac:dyDescent="0.25">
      <c r="B36" s="60" t="s">
        <v>103</v>
      </c>
      <c r="C36" s="66">
        <v>760000</v>
      </c>
      <c r="D36" s="37">
        <v>-0.05</v>
      </c>
      <c r="E36" s="62">
        <v>418000</v>
      </c>
      <c r="F36" s="37">
        <v>0</v>
      </c>
      <c r="G36" s="62">
        <v>307600</v>
      </c>
      <c r="H36" s="39">
        <v>-0.26411483253588519</v>
      </c>
    </row>
    <row r="37" spans="2:8" x14ac:dyDescent="0.25">
      <c r="B37" s="60" t="s">
        <v>104</v>
      </c>
      <c r="C37" s="66">
        <v>800000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840000</v>
      </c>
      <c r="D38" s="37">
        <v>0.05</v>
      </c>
      <c r="E38" s="62">
        <v>418000</v>
      </c>
      <c r="F38" s="37">
        <v>0</v>
      </c>
      <c r="G38" s="62">
        <v>331600</v>
      </c>
      <c r="H38" s="39">
        <v>-0.20669856459330144</v>
      </c>
    </row>
    <row r="39" spans="2:8" x14ac:dyDescent="0.25">
      <c r="B39" s="60" t="s">
        <v>106</v>
      </c>
      <c r="C39" s="66">
        <v>880000</v>
      </c>
      <c r="D39" s="37">
        <v>0.1</v>
      </c>
      <c r="E39" s="62">
        <v>418000</v>
      </c>
      <c r="F39" s="37">
        <v>0</v>
      </c>
      <c r="G39" s="62">
        <v>343600</v>
      </c>
      <c r="H39" s="39">
        <v>-0.17799043062200956</v>
      </c>
    </row>
    <row r="40" spans="2:8" x14ac:dyDescent="0.25">
      <c r="B40" s="60" t="s">
        <v>107</v>
      </c>
      <c r="C40" s="66">
        <v>920000</v>
      </c>
      <c r="D40" s="37">
        <v>0.15</v>
      </c>
      <c r="E40" s="62">
        <v>418000</v>
      </c>
      <c r="F40" s="37">
        <v>0</v>
      </c>
      <c r="G40" s="62">
        <v>355600</v>
      </c>
      <c r="H40" s="39">
        <v>-0.14928229665071771</v>
      </c>
    </row>
    <row r="41" spans="2:8" x14ac:dyDescent="0.25">
      <c r="B41" s="60" t="s">
        <v>108</v>
      </c>
      <c r="C41" s="66">
        <v>960000</v>
      </c>
      <c r="D41" s="37">
        <v>0.2</v>
      </c>
      <c r="E41" s="62">
        <v>418000</v>
      </c>
      <c r="F41" s="37">
        <v>0</v>
      </c>
      <c r="G41" s="62">
        <v>367600</v>
      </c>
      <c r="H41" s="39">
        <v>-0.12057416267942583</v>
      </c>
    </row>
    <row r="42" spans="2:8" ht="15.75" thickBot="1" x14ac:dyDescent="0.3">
      <c r="B42" s="61" t="s">
        <v>109</v>
      </c>
      <c r="C42" s="36">
        <v>1000000</v>
      </c>
      <c r="D42" s="38">
        <v>0.25</v>
      </c>
      <c r="E42" s="64">
        <v>418000</v>
      </c>
      <c r="F42" s="38">
        <v>0</v>
      </c>
      <c r="G42" s="64">
        <v>379600</v>
      </c>
      <c r="H42" s="40">
        <v>-9.186602870813397E-2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11" workbookViewId="0">
      <selection activeCell="B29" sqref="B29:H42"/>
    </sheetView>
  </sheetViews>
  <sheetFormatPr defaultRowHeight="15" x14ac:dyDescent="0.25"/>
  <cols>
    <col min="1" max="1" width="0.28515625" customWidth="1"/>
    <col min="2" max="2" width="3.42578125" bestFit="1" customWidth="1"/>
    <col min="3" max="3" width="7.4257812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168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116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162000</v>
      </c>
      <c r="D32" s="37">
        <v>-0.25</v>
      </c>
      <c r="E32" s="62">
        <v>418000</v>
      </c>
      <c r="F32" s="37">
        <v>0</v>
      </c>
      <c r="G32" s="62">
        <v>303400</v>
      </c>
      <c r="H32" s="39">
        <v>-0.27416267942583733</v>
      </c>
    </row>
    <row r="33" spans="2:8" x14ac:dyDescent="0.25">
      <c r="B33" s="60" t="s">
        <v>100</v>
      </c>
      <c r="C33" s="66">
        <v>172800</v>
      </c>
      <c r="D33" s="37">
        <v>-0.2</v>
      </c>
      <c r="E33" s="62">
        <v>418000</v>
      </c>
      <c r="F33" s="37">
        <v>0</v>
      </c>
      <c r="G33" s="62">
        <v>306640</v>
      </c>
      <c r="H33" s="39">
        <v>-0.26641148325358854</v>
      </c>
    </row>
    <row r="34" spans="2:8" x14ac:dyDescent="0.25">
      <c r="B34" s="60" t="s">
        <v>101</v>
      </c>
      <c r="C34" s="66">
        <v>183600</v>
      </c>
      <c r="D34" s="37">
        <v>-0.15</v>
      </c>
      <c r="E34" s="62">
        <v>418000</v>
      </c>
      <c r="F34" s="37">
        <v>0</v>
      </c>
      <c r="G34" s="62">
        <v>309880</v>
      </c>
      <c r="H34" s="39">
        <v>-0.2586602870813397</v>
      </c>
    </row>
    <row r="35" spans="2:8" x14ac:dyDescent="0.25">
      <c r="B35" s="60" t="s">
        <v>102</v>
      </c>
      <c r="C35" s="66">
        <v>194400</v>
      </c>
      <c r="D35" s="37">
        <v>-0.1</v>
      </c>
      <c r="E35" s="62">
        <v>418000</v>
      </c>
      <c r="F35" s="37">
        <v>0</v>
      </c>
      <c r="G35" s="62">
        <v>313120</v>
      </c>
      <c r="H35" s="39">
        <v>-0.25090909090909091</v>
      </c>
    </row>
    <row r="36" spans="2:8" x14ac:dyDescent="0.25">
      <c r="B36" s="60" t="s">
        <v>103</v>
      </c>
      <c r="C36" s="66">
        <v>205200</v>
      </c>
      <c r="D36" s="37">
        <v>-0.05</v>
      </c>
      <c r="E36" s="62">
        <v>418000</v>
      </c>
      <c r="F36" s="37">
        <v>0</v>
      </c>
      <c r="G36" s="62">
        <v>316360</v>
      </c>
      <c r="H36" s="39">
        <v>-0.2431578947368421</v>
      </c>
    </row>
    <row r="37" spans="2:8" x14ac:dyDescent="0.25">
      <c r="B37" s="60" t="s">
        <v>104</v>
      </c>
      <c r="C37" s="66">
        <v>216000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226800</v>
      </c>
      <c r="D38" s="37">
        <v>0.05</v>
      </c>
      <c r="E38" s="62">
        <v>418000</v>
      </c>
      <c r="F38" s="37">
        <v>0</v>
      </c>
      <c r="G38" s="62">
        <v>322840</v>
      </c>
      <c r="H38" s="39">
        <v>-0.2276555023923445</v>
      </c>
    </row>
    <row r="39" spans="2:8" x14ac:dyDescent="0.25">
      <c r="B39" s="60" t="s">
        <v>106</v>
      </c>
      <c r="C39" s="66">
        <v>237600</v>
      </c>
      <c r="D39" s="37">
        <v>0.1</v>
      </c>
      <c r="E39" s="62">
        <v>418000</v>
      </c>
      <c r="F39" s="37">
        <v>0</v>
      </c>
      <c r="G39" s="62">
        <v>326080</v>
      </c>
      <c r="H39" s="39">
        <v>-0.21990430622009569</v>
      </c>
    </row>
    <row r="40" spans="2:8" x14ac:dyDescent="0.25">
      <c r="B40" s="60" t="s">
        <v>107</v>
      </c>
      <c r="C40" s="66">
        <v>248400</v>
      </c>
      <c r="D40" s="37">
        <v>0.15</v>
      </c>
      <c r="E40" s="62">
        <v>418000</v>
      </c>
      <c r="F40" s="37">
        <v>0</v>
      </c>
      <c r="G40" s="62">
        <v>329320</v>
      </c>
      <c r="H40" s="39">
        <v>-0.2121531100478469</v>
      </c>
    </row>
    <row r="41" spans="2:8" x14ac:dyDescent="0.25">
      <c r="B41" s="60" t="s">
        <v>108</v>
      </c>
      <c r="C41" s="66">
        <v>259200</v>
      </c>
      <c r="D41" s="37">
        <v>0.2</v>
      </c>
      <c r="E41" s="62">
        <v>418000</v>
      </c>
      <c r="F41" s="37">
        <v>0</v>
      </c>
      <c r="G41" s="62">
        <v>332560</v>
      </c>
      <c r="H41" s="39">
        <v>-0.20440191387559808</v>
      </c>
    </row>
    <row r="42" spans="2:8" ht="15.75" thickBot="1" x14ac:dyDescent="0.3">
      <c r="B42" s="61" t="s">
        <v>109</v>
      </c>
      <c r="C42" s="36">
        <v>270000</v>
      </c>
      <c r="D42" s="38">
        <v>0.25</v>
      </c>
      <c r="E42" s="64">
        <v>418000</v>
      </c>
      <c r="F42" s="38">
        <v>0</v>
      </c>
      <c r="G42" s="64">
        <v>335800</v>
      </c>
      <c r="H42" s="40">
        <v>-0.19665071770334927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showGridLines="0" tabSelected="1" topLeftCell="A24" workbookViewId="0">
      <selection activeCell="N38" sqref="N38"/>
    </sheetView>
  </sheetViews>
  <sheetFormatPr defaultRowHeight="15" x14ac:dyDescent="0.25"/>
  <cols>
    <col min="1" max="1" width="0.28515625" customWidth="1"/>
    <col min="2" max="2" width="4.140625" bestFit="1" customWidth="1"/>
    <col min="3" max="3" width="30.7109375" customWidth="1"/>
    <col min="4" max="4" width="3.7109375" bestFit="1" customWidth="1"/>
    <col min="5" max="5" width="6.140625" bestFit="1" customWidth="1"/>
    <col min="6" max="6" width="8.140625" bestFit="1" customWidth="1"/>
    <col min="7" max="7" width="6.5703125" bestFit="1" customWidth="1"/>
    <col min="8" max="8" width="6.140625" bestFit="1" customWidth="1"/>
    <col min="9" max="9" width="8.140625" bestFit="1" customWidth="1"/>
    <col min="10" max="10" width="7" bestFit="1" customWidth="1"/>
  </cols>
  <sheetData>
    <row r="1" spans="2:2" s="51" customFormat="1" ht="18" x14ac:dyDescent="0.25">
      <c r="B1" s="53" t="s">
        <v>117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168</v>
      </c>
    </row>
    <row r="4" spans="2:2" s="34" customFormat="1" ht="10.5" x14ac:dyDescent="0.15">
      <c r="B4" s="35" t="s">
        <v>96</v>
      </c>
    </row>
    <row r="27" spans="2:10" ht="15.75" thickBot="1" x14ac:dyDescent="0.3"/>
    <row r="28" spans="2:10" x14ac:dyDescent="0.25">
      <c r="B28" s="85" t="s">
        <v>118</v>
      </c>
      <c r="C28" s="86"/>
      <c r="D28" s="86"/>
      <c r="E28" s="86"/>
      <c r="F28" s="86"/>
      <c r="G28" s="86"/>
      <c r="H28" s="86"/>
      <c r="I28" s="86"/>
      <c r="J28" s="87"/>
    </row>
    <row r="29" spans="2:10" ht="15.75" thickBot="1" x14ac:dyDescent="0.3">
      <c r="B29" s="92" t="s">
        <v>119</v>
      </c>
      <c r="C29" s="93"/>
      <c r="D29" s="93"/>
      <c r="E29" s="93"/>
      <c r="F29" s="93"/>
      <c r="G29" s="93"/>
      <c r="H29" s="93"/>
      <c r="I29" s="93"/>
      <c r="J29" s="94"/>
    </row>
    <row r="30" spans="2:10" x14ac:dyDescent="0.25">
      <c r="B30" s="70"/>
      <c r="C30" s="55"/>
      <c r="D30" s="55"/>
      <c r="E30" s="95" t="s">
        <v>123</v>
      </c>
      <c r="F30" s="96"/>
      <c r="G30" s="96"/>
      <c r="H30" s="95" t="s">
        <v>125</v>
      </c>
      <c r="I30" s="96"/>
      <c r="J30" s="99"/>
    </row>
    <row r="31" spans="2:10" x14ac:dyDescent="0.25">
      <c r="B31" s="71"/>
      <c r="C31" s="72"/>
      <c r="D31" s="76"/>
      <c r="E31" s="97" t="s">
        <v>124</v>
      </c>
      <c r="F31" s="98"/>
      <c r="G31" s="76" t="s">
        <v>110</v>
      </c>
      <c r="H31" s="97" t="s">
        <v>124</v>
      </c>
      <c r="I31" s="98"/>
      <c r="J31" s="73" t="s">
        <v>110</v>
      </c>
    </row>
    <row r="32" spans="2:10" x14ac:dyDescent="0.25">
      <c r="B32" s="74" t="s">
        <v>120</v>
      </c>
      <c r="C32" s="75" t="s">
        <v>121</v>
      </c>
      <c r="D32" s="77" t="s">
        <v>122</v>
      </c>
      <c r="E32" s="56" t="s">
        <v>111</v>
      </c>
      <c r="F32" s="67" t="s">
        <v>112</v>
      </c>
      <c r="G32" s="67" t="s">
        <v>111</v>
      </c>
      <c r="H32" s="56" t="s">
        <v>111</v>
      </c>
      <c r="I32" s="67" t="s">
        <v>112</v>
      </c>
      <c r="J32" s="57" t="s">
        <v>111</v>
      </c>
    </row>
    <row r="33" spans="2:10" x14ac:dyDescent="0.25">
      <c r="B33" s="68">
        <v>1</v>
      </c>
      <c r="C33" s="80" t="s">
        <v>126</v>
      </c>
      <c r="D33" s="81" t="s">
        <v>127</v>
      </c>
      <c r="E33" s="62">
        <v>328000</v>
      </c>
      <c r="F33" s="37">
        <v>-0.21531100478468901</v>
      </c>
      <c r="G33" s="78">
        <v>900000</v>
      </c>
      <c r="H33" s="62">
        <v>508000</v>
      </c>
      <c r="I33" s="37">
        <v>0.21531100478468901</v>
      </c>
      <c r="J33" s="63">
        <v>1500000</v>
      </c>
    </row>
    <row r="34" spans="2:10" x14ac:dyDescent="0.25">
      <c r="B34" s="68">
        <v>2</v>
      </c>
      <c r="C34" s="80" t="s">
        <v>140</v>
      </c>
      <c r="D34" s="81" t="s">
        <v>128</v>
      </c>
      <c r="E34" s="62">
        <v>400000</v>
      </c>
      <c r="F34" s="37">
        <v>-4.3062200956937802E-2</v>
      </c>
      <c r="G34" s="78">
        <v>180000</v>
      </c>
      <c r="H34" s="62">
        <v>436000</v>
      </c>
      <c r="I34" s="37">
        <v>4.3062200956937802E-2</v>
      </c>
      <c r="J34" s="63">
        <v>300000</v>
      </c>
    </row>
    <row r="35" spans="2:10" x14ac:dyDescent="0.25">
      <c r="B35" s="68">
        <v>3</v>
      </c>
      <c r="C35" s="80" t="s">
        <v>169</v>
      </c>
      <c r="D35" s="81" t="s">
        <v>131</v>
      </c>
      <c r="E35" s="62">
        <v>408000</v>
      </c>
      <c r="F35" s="37">
        <v>-2.3923444976076555E-2</v>
      </c>
      <c r="G35" s="78">
        <v>-250000</v>
      </c>
      <c r="H35" s="62">
        <v>428000</v>
      </c>
      <c r="I35" s="37">
        <v>2.3923444976076555E-2</v>
      </c>
      <c r="J35" s="63">
        <v>-150000</v>
      </c>
    </row>
    <row r="36" spans="2:10" x14ac:dyDescent="0.25">
      <c r="B36" s="68">
        <v>4</v>
      </c>
      <c r="C36" s="80" t="s">
        <v>129</v>
      </c>
      <c r="D36" s="81" t="s">
        <v>130</v>
      </c>
      <c r="E36" s="62">
        <v>410000</v>
      </c>
      <c r="F36" s="37">
        <v>-1.9138755980861243E-2</v>
      </c>
      <c r="G36" s="78">
        <v>120000</v>
      </c>
      <c r="H36" s="62">
        <v>426000</v>
      </c>
      <c r="I36" s="37">
        <v>1.9138755980861243E-2</v>
      </c>
      <c r="J36" s="63">
        <v>200000</v>
      </c>
    </row>
    <row r="37" spans="2:10" x14ac:dyDescent="0.25">
      <c r="B37" s="68">
        <v>5</v>
      </c>
      <c r="C37" s="80" t="s">
        <v>132</v>
      </c>
      <c r="D37" s="81" t="s">
        <v>133</v>
      </c>
      <c r="E37" s="62">
        <v>418000</v>
      </c>
      <c r="F37" s="37">
        <v>0</v>
      </c>
      <c r="G37" s="78">
        <v>-50000</v>
      </c>
      <c r="H37" s="62">
        <v>418000</v>
      </c>
      <c r="I37" s="37">
        <v>0</v>
      </c>
      <c r="J37" s="63">
        <v>-50000</v>
      </c>
    </row>
    <row r="38" spans="2:10" x14ac:dyDescent="0.25">
      <c r="B38" s="68">
        <v>6</v>
      </c>
      <c r="C38" s="80" t="s">
        <v>170</v>
      </c>
      <c r="D38" s="81" t="s">
        <v>134</v>
      </c>
      <c r="E38" s="62">
        <v>418000</v>
      </c>
      <c r="F38" s="37">
        <v>0</v>
      </c>
      <c r="G38" s="78">
        <v>108000</v>
      </c>
      <c r="H38" s="62">
        <v>418000</v>
      </c>
      <c r="I38" s="37">
        <v>0</v>
      </c>
      <c r="J38" s="63">
        <v>108000</v>
      </c>
    </row>
    <row r="39" spans="2:10" x14ac:dyDescent="0.25">
      <c r="B39" s="68">
        <v>7</v>
      </c>
      <c r="C39" s="80" t="s">
        <v>135</v>
      </c>
      <c r="D39" s="81" t="s">
        <v>136</v>
      </c>
      <c r="E39" s="62">
        <v>418000</v>
      </c>
      <c r="F39" s="37">
        <v>0</v>
      </c>
      <c r="G39" s="78">
        <v>600000</v>
      </c>
      <c r="H39" s="62">
        <v>418000</v>
      </c>
      <c r="I39" s="37">
        <v>0</v>
      </c>
      <c r="J39" s="63">
        <v>600000</v>
      </c>
    </row>
    <row r="40" spans="2:10" ht="15.75" thickBot="1" x14ac:dyDescent="0.3">
      <c r="B40" s="69">
        <v>8</v>
      </c>
      <c r="C40" s="82" t="s">
        <v>137</v>
      </c>
      <c r="D40" s="83" t="s">
        <v>138</v>
      </c>
      <c r="E40" s="64">
        <v>418000</v>
      </c>
      <c r="F40" s="38">
        <v>0</v>
      </c>
      <c r="G40" s="79">
        <v>162000</v>
      </c>
      <c r="H40" s="64">
        <v>418000</v>
      </c>
      <c r="I40" s="38">
        <v>0</v>
      </c>
      <c r="J40" s="65">
        <v>162000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showGridLines="0" workbookViewId="0">
      <selection activeCell="B37" sqref="B37"/>
    </sheetView>
  </sheetViews>
  <sheetFormatPr defaultRowHeight="15" x14ac:dyDescent="0.25"/>
  <cols>
    <col min="1" max="1" width="38.28515625" bestFit="1" customWidth="1"/>
    <col min="2" max="2" width="39.28515625" customWidth="1"/>
    <col min="3" max="3" width="35.5703125" bestFit="1" customWidth="1"/>
    <col min="4" max="4" width="30.28515625" customWidth="1"/>
    <col min="5" max="5" width="23.140625" customWidth="1"/>
    <col min="6" max="6" width="16.7109375" customWidth="1"/>
    <col min="7" max="7" width="38.28515625" bestFit="1" customWidth="1"/>
    <col min="8" max="8" width="29.28515625" customWidth="1"/>
    <col min="9" max="9" width="9" customWidth="1"/>
    <col min="10" max="10" width="20" customWidth="1"/>
    <col min="11" max="11" width="22.140625" customWidth="1"/>
    <col min="12" max="12" width="20" customWidth="1"/>
    <col min="14" max="14" width="10.28515625" bestFit="1" customWidth="1"/>
    <col min="16" max="16" width="10.5703125" bestFit="1" customWidth="1"/>
  </cols>
  <sheetData>
    <row r="1" spans="1:22" x14ac:dyDescent="0.25">
      <c r="A1" s="1" t="s">
        <v>0</v>
      </c>
      <c r="H1" s="41" t="s">
        <v>158</v>
      </c>
      <c r="I1" s="1"/>
      <c r="S1" s="15"/>
      <c r="T1" s="2"/>
      <c r="U1" s="2"/>
    </row>
    <row r="2" spans="1:22" x14ac:dyDescent="0.25">
      <c r="G2" s="1" t="s">
        <v>4</v>
      </c>
      <c r="H2" s="29">
        <v>0.5</v>
      </c>
      <c r="I2" s="84" t="s">
        <v>153</v>
      </c>
      <c r="J2" s="29">
        <v>0.1</v>
      </c>
      <c r="K2" s="84" t="s">
        <v>27</v>
      </c>
      <c r="L2" s="29">
        <f>H2+J2</f>
        <v>0.6</v>
      </c>
      <c r="M2" s="2"/>
      <c r="N2" s="2"/>
      <c r="P2" s="2"/>
      <c r="S2" s="16"/>
      <c r="T2" s="15"/>
      <c r="U2" s="2"/>
      <c r="V2" s="2"/>
    </row>
    <row r="3" spans="1:22" x14ac:dyDescent="0.25">
      <c r="A3" s="1" t="s">
        <v>1</v>
      </c>
      <c r="H3" s="50">
        <v>200000</v>
      </c>
      <c r="I3" s="84"/>
      <c r="J3" s="43">
        <f>200000/5</f>
        <v>40000</v>
      </c>
      <c r="K3" s="84"/>
      <c r="L3" s="50">
        <f>H3+J3</f>
        <v>240000</v>
      </c>
      <c r="S3" s="15"/>
      <c r="T3" s="16"/>
      <c r="V3" s="3"/>
    </row>
    <row r="4" spans="1:22" x14ac:dyDescent="0.25">
      <c r="G4" s="1" t="s">
        <v>5</v>
      </c>
      <c r="H4" s="29">
        <v>0.5</v>
      </c>
      <c r="I4" s="84" t="s">
        <v>153</v>
      </c>
      <c r="J4" s="29">
        <v>0.1</v>
      </c>
      <c r="K4" s="84" t="s">
        <v>27</v>
      </c>
      <c r="L4" s="29">
        <f>H4+J4</f>
        <v>0.6</v>
      </c>
      <c r="M4" s="2"/>
      <c r="N4" s="2"/>
      <c r="S4" s="16"/>
      <c r="T4" s="15"/>
      <c r="U4" s="2"/>
      <c r="V4" s="2"/>
    </row>
    <row r="5" spans="1:22" x14ac:dyDescent="0.25">
      <c r="A5" s="42" t="s">
        <v>6</v>
      </c>
      <c r="B5" s="42" t="s">
        <v>7</v>
      </c>
      <c r="C5" s="42" t="s">
        <v>8</v>
      </c>
      <c r="D5" s="42" t="s">
        <v>9</v>
      </c>
      <c r="H5" s="50">
        <v>180000</v>
      </c>
      <c r="I5" s="84"/>
      <c r="J5" s="43">
        <f>180000/5</f>
        <v>36000</v>
      </c>
      <c r="K5" s="84"/>
      <c r="L5" s="50">
        <f>H5+J5</f>
        <v>216000</v>
      </c>
      <c r="T5" s="16"/>
      <c r="V5" s="3"/>
    </row>
    <row r="6" spans="1:22" x14ac:dyDescent="0.25">
      <c r="A6" s="1" t="s">
        <v>3</v>
      </c>
      <c r="B6" s="29">
        <v>0.2</v>
      </c>
      <c r="C6" s="29">
        <v>0.5</v>
      </c>
      <c r="D6" s="29">
        <v>0.3</v>
      </c>
      <c r="H6" s="41" t="s">
        <v>159</v>
      </c>
      <c r="I6" s="1"/>
      <c r="O6" s="15"/>
      <c r="P6" s="2"/>
      <c r="Q6" s="2"/>
    </row>
    <row r="7" spans="1:22" x14ac:dyDescent="0.25">
      <c r="A7" s="1" t="s">
        <v>4</v>
      </c>
      <c r="B7" s="31">
        <v>-100000</v>
      </c>
      <c r="C7" s="31">
        <v>200000</v>
      </c>
      <c r="D7" s="31">
        <v>600000</v>
      </c>
      <c r="G7" s="1" t="s">
        <v>4</v>
      </c>
      <c r="H7" s="29">
        <v>0.5</v>
      </c>
      <c r="I7" s="84" t="s">
        <v>154</v>
      </c>
      <c r="J7" s="29">
        <v>0.1</v>
      </c>
      <c r="K7" s="84" t="s">
        <v>27</v>
      </c>
      <c r="L7" s="29">
        <f>H7-J7</f>
        <v>0.4</v>
      </c>
      <c r="M7" s="2"/>
      <c r="N7" s="2"/>
      <c r="O7" s="2"/>
      <c r="P7" s="2"/>
      <c r="Q7" s="3"/>
      <c r="R7" s="2"/>
    </row>
    <row r="8" spans="1:22" x14ac:dyDescent="0.25">
      <c r="A8" s="1" t="s">
        <v>5</v>
      </c>
      <c r="B8" s="31">
        <v>-20000</v>
      </c>
      <c r="C8" s="31">
        <v>180000</v>
      </c>
      <c r="D8" s="31">
        <v>400000</v>
      </c>
      <c r="H8" s="50">
        <v>200000</v>
      </c>
      <c r="I8" s="84"/>
      <c r="J8" s="43">
        <f>200000/5</f>
        <v>40000</v>
      </c>
      <c r="K8" s="84"/>
      <c r="L8" s="50">
        <f>H8-J8</f>
        <v>160000</v>
      </c>
      <c r="P8" s="3"/>
      <c r="Q8" s="2"/>
      <c r="R8" s="3"/>
    </row>
    <row r="9" spans="1:22" x14ac:dyDescent="0.25">
      <c r="G9" s="1" t="s">
        <v>5</v>
      </c>
      <c r="H9" s="29">
        <v>0.5</v>
      </c>
      <c r="I9" s="84" t="s">
        <v>154</v>
      </c>
      <c r="J9" s="29">
        <v>0.1</v>
      </c>
      <c r="K9" s="84" t="s">
        <v>27</v>
      </c>
      <c r="L9" s="29">
        <f>H9-J9</f>
        <v>0.4</v>
      </c>
      <c r="M9" s="2"/>
      <c r="N9" s="2"/>
      <c r="O9" s="2"/>
      <c r="P9" s="2"/>
      <c r="Q9" s="3"/>
    </row>
    <row r="10" spans="1:22" x14ac:dyDescent="0.25">
      <c r="G10" s="1"/>
      <c r="H10" s="50">
        <v>180000</v>
      </c>
      <c r="I10" s="84"/>
      <c r="J10" s="43">
        <f>180000/5</f>
        <v>36000</v>
      </c>
      <c r="K10" s="84"/>
      <c r="L10" s="50">
        <f>H10-J10</f>
        <v>144000</v>
      </c>
    </row>
    <row r="11" spans="1:22" x14ac:dyDescent="0.25">
      <c r="A11" s="1" t="s">
        <v>12</v>
      </c>
      <c r="B11" s="17">
        <v>6000</v>
      </c>
      <c r="H11" s="41" t="s">
        <v>160</v>
      </c>
    </row>
    <row r="12" spans="1:22" x14ac:dyDescent="0.25">
      <c r="A12" s="1"/>
      <c r="B12" s="17"/>
      <c r="G12" s="1" t="s">
        <v>4</v>
      </c>
      <c r="H12" s="29">
        <v>0.3</v>
      </c>
      <c r="I12" s="84" t="s">
        <v>153</v>
      </c>
      <c r="J12" s="29">
        <v>0.3</v>
      </c>
      <c r="K12" s="84" t="s">
        <v>27</v>
      </c>
      <c r="L12" s="2">
        <f>H12+J12</f>
        <v>0.6</v>
      </c>
    </row>
    <row r="13" spans="1:22" x14ac:dyDescent="0.25">
      <c r="A13" s="41" t="s">
        <v>63</v>
      </c>
      <c r="B13" s="17"/>
      <c r="H13" s="31">
        <v>600000</v>
      </c>
      <c r="I13" s="84"/>
      <c r="J13" s="31">
        <v>600000</v>
      </c>
      <c r="K13" s="84"/>
      <c r="L13" s="21">
        <f>H13+J13</f>
        <v>1200000</v>
      </c>
    </row>
    <row r="14" spans="1:22" x14ac:dyDescent="0.25">
      <c r="A14" s="1"/>
      <c r="B14" s="17"/>
      <c r="G14" s="1" t="s">
        <v>5</v>
      </c>
      <c r="H14" s="2">
        <v>0.3</v>
      </c>
      <c r="I14" s="84" t="s">
        <v>153</v>
      </c>
      <c r="J14" s="2">
        <v>0.3</v>
      </c>
      <c r="K14" s="84" t="s">
        <v>27</v>
      </c>
      <c r="L14" s="2">
        <f>H14+J14</f>
        <v>0.6</v>
      </c>
    </row>
    <row r="15" spans="1:22" x14ac:dyDescent="0.25">
      <c r="A15" s="48" t="s">
        <v>6</v>
      </c>
      <c r="B15" s="48" t="s">
        <v>7</v>
      </c>
      <c r="C15" s="48" t="s">
        <v>8</v>
      </c>
      <c r="D15" s="48" t="s">
        <v>9</v>
      </c>
      <c r="G15" s="1"/>
      <c r="H15" s="31">
        <v>400000</v>
      </c>
      <c r="I15" s="84"/>
      <c r="J15" s="31">
        <v>400000</v>
      </c>
      <c r="K15" s="84"/>
      <c r="L15" s="21">
        <f>H15+J15</f>
        <v>800000</v>
      </c>
    </row>
    <row r="16" spans="1:22" x14ac:dyDescent="0.25">
      <c r="A16" s="1" t="s">
        <v>3</v>
      </c>
      <c r="B16" s="29">
        <v>0.4</v>
      </c>
      <c r="C16" s="29">
        <v>0.6</v>
      </c>
      <c r="D16" s="29">
        <v>0</v>
      </c>
      <c r="H16" s="49" t="s">
        <v>161</v>
      </c>
      <c r="I16" s="2"/>
      <c r="J16" s="2"/>
      <c r="K16" s="2"/>
      <c r="L16" s="2"/>
    </row>
    <row r="17" spans="1:12" x14ac:dyDescent="0.25">
      <c r="A17" s="1" t="s">
        <v>4</v>
      </c>
      <c r="B17" s="31">
        <v>-200000</v>
      </c>
      <c r="C17" s="31">
        <v>240000</v>
      </c>
      <c r="D17" s="31">
        <v>0</v>
      </c>
      <c r="G17" s="1" t="s">
        <v>4</v>
      </c>
      <c r="H17" s="29">
        <v>0.2</v>
      </c>
      <c r="I17" s="84" t="s">
        <v>153</v>
      </c>
      <c r="J17" s="29">
        <v>0.2</v>
      </c>
      <c r="K17" s="84" t="s">
        <v>27</v>
      </c>
      <c r="L17" s="2">
        <f>H17+J17</f>
        <v>0.4</v>
      </c>
    </row>
    <row r="18" spans="1:12" x14ac:dyDescent="0.25">
      <c r="A18" s="1" t="s">
        <v>5</v>
      </c>
      <c r="B18" s="31">
        <v>-40000</v>
      </c>
      <c r="C18" s="31">
        <v>216000</v>
      </c>
      <c r="D18" s="31">
        <v>0</v>
      </c>
      <c r="H18" s="31">
        <v>-100000</v>
      </c>
      <c r="I18" s="84"/>
      <c r="J18" s="31">
        <v>-100000</v>
      </c>
      <c r="K18" s="84"/>
      <c r="L18" s="3">
        <f>H18+J18</f>
        <v>-200000</v>
      </c>
    </row>
    <row r="19" spans="1:12" x14ac:dyDescent="0.25">
      <c r="A19" s="1"/>
      <c r="B19" s="31"/>
      <c r="C19" s="31"/>
      <c r="D19" s="31"/>
      <c r="G19" s="1" t="s">
        <v>5</v>
      </c>
      <c r="H19" s="29">
        <v>0.2</v>
      </c>
      <c r="I19" s="84" t="s">
        <v>153</v>
      </c>
      <c r="J19" s="29">
        <v>0.2</v>
      </c>
      <c r="K19" s="84" t="s">
        <v>27</v>
      </c>
      <c r="L19" s="2">
        <f>H19+J19</f>
        <v>0.4</v>
      </c>
    </row>
    <row r="20" spans="1:12" x14ac:dyDescent="0.25">
      <c r="A20" s="41" t="s">
        <v>64</v>
      </c>
      <c r="B20" s="31"/>
      <c r="C20" s="31"/>
      <c r="D20" s="31"/>
      <c r="G20" s="1"/>
      <c r="H20" s="31">
        <v>-20000</v>
      </c>
      <c r="I20" s="84"/>
      <c r="J20" s="31">
        <v>-20000</v>
      </c>
      <c r="K20" s="84"/>
      <c r="L20" s="3">
        <f>H20+J20</f>
        <v>-40000</v>
      </c>
    </row>
    <row r="22" spans="1:12" x14ac:dyDescent="0.25">
      <c r="A22" s="48" t="s">
        <v>6</v>
      </c>
      <c r="B22" s="48" t="s">
        <v>7</v>
      </c>
      <c r="C22" s="48" t="s">
        <v>8</v>
      </c>
      <c r="D22" s="48" t="s">
        <v>9</v>
      </c>
    </row>
    <row r="23" spans="1:12" x14ac:dyDescent="0.25">
      <c r="A23" s="1" t="s">
        <v>3</v>
      </c>
      <c r="B23" s="29">
        <v>0</v>
      </c>
      <c r="C23" s="29">
        <v>0.4</v>
      </c>
      <c r="D23" s="29">
        <v>0.6</v>
      </c>
      <c r="F23" s="32"/>
    </row>
    <row r="24" spans="1:12" x14ac:dyDescent="0.25">
      <c r="A24" s="1" t="s">
        <v>4</v>
      </c>
      <c r="B24" s="31">
        <v>0</v>
      </c>
      <c r="C24" s="31">
        <v>160000</v>
      </c>
      <c r="D24" s="31">
        <v>1200000</v>
      </c>
    </row>
    <row r="25" spans="1:12" x14ac:dyDescent="0.25">
      <c r="A25" s="1" t="s">
        <v>5</v>
      </c>
      <c r="B25" s="31">
        <v>0</v>
      </c>
      <c r="C25" s="31">
        <v>144000</v>
      </c>
      <c r="D25" s="31">
        <v>800000</v>
      </c>
    </row>
    <row r="27" spans="1:12" x14ac:dyDescent="0.25">
      <c r="A27" s="26" t="s">
        <v>2</v>
      </c>
      <c r="B27" s="27" t="s">
        <v>88</v>
      </c>
      <c r="C27" s="27" t="s">
        <v>89</v>
      </c>
      <c r="D27" s="28" t="s">
        <v>152</v>
      </c>
    </row>
    <row r="28" spans="1:12" x14ac:dyDescent="0.25">
      <c r="A28" s="20" t="s">
        <v>82</v>
      </c>
      <c r="B28" s="45">
        <v>58000</v>
      </c>
      <c r="C28" s="45">
        <v>778000</v>
      </c>
      <c r="D28" s="31">
        <v>418000</v>
      </c>
    </row>
    <row r="29" spans="1:12" x14ac:dyDescent="0.25">
      <c r="A29" s="20" t="s">
        <v>87</v>
      </c>
      <c r="B29" s="45">
        <v>107600</v>
      </c>
      <c r="C29" s="45">
        <v>531600</v>
      </c>
      <c r="D29" s="31">
        <v>319600</v>
      </c>
    </row>
    <row r="30" spans="1:12" x14ac:dyDescent="0.25">
      <c r="A30" s="20" t="s">
        <v>93</v>
      </c>
      <c r="B30" s="46">
        <v>0.5</v>
      </c>
      <c r="C30" s="46">
        <v>0.5</v>
      </c>
      <c r="D30" s="43"/>
      <c r="G30" s="18"/>
      <c r="H30" s="19"/>
      <c r="I30" s="19"/>
      <c r="J30" s="19"/>
      <c r="K30" s="19"/>
    </row>
    <row r="31" spans="1:12" ht="15" customHeight="1" x14ac:dyDescent="0.25">
      <c r="E31" s="14">
        <f>$B$16</f>
        <v>0.4</v>
      </c>
      <c r="F31" s="7">
        <f>_xll.PTreeNodeProbability(treeCalc_2!$F$2,11)</f>
        <v>0.2</v>
      </c>
      <c r="G31" s="20"/>
      <c r="H31" s="22"/>
      <c r="I31" s="22"/>
      <c r="J31" s="22"/>
      <c r="K31" s="22"/>
      <c r="L31" s="21"/>
    </row>
    <row r="32" spans="1:12" ht="15" customHeight="1" x14ac:dyDescent="0.25">
      <c r="E32" s="30">
        <f>$B$17</f>
        <v>-200000</v>
      </c>
      <c r="F32" s="6">
        <f>_xll.PTreeNodeValue(treeCalc_2!$F$2,11)</f>
        <v>-206000</v>
      </c>
      <c r="G32" s="20"/>
      <c r="H32" s="23"/>
      <c r="I32" s="23"/>
      <c r="J32" s="23"/>
      <c r="K32" s="23"/>
      <c r="L32" s="21"/>
    </row>
    <row r="33" spans="3:11" ht="15" customHeight="1" x14ac:dyDescent="0.25">
      <c r="D33" s="25">
        <f>$B$30</f>
        <v>0.5</v>
      </c>
      <c r="E33" s="12" t="s">
        <v>84</v>
      </c>
      <c r="G33" s="20"/>
      <c r="H33" s="24"/>
      <c r="I33" s="24"/>
      <c r="J33" s="24"/>
      <c r="K33" s="24"/>
    </row>
    <row r="34" spans="3:11" ht="15" customHeight="1" x14ac:dyDescent="0.25">
      <c r="D34" s="8">
        <v>0</v>
      </c>
      <c r="E34" s="13">
        <f>_xll.PTreeNodeValue(treeCalc_2!$F$2,9)</f>
        <v>58000</v>
      </c>
    </row>
    <row r="35" spans="3:11" ht="15" customHeight="1" x14ac:dyDescent="0.25">
      <c r="E35" s="14">
        <f>1-$B$16</f>
        <v>0.6</v>
      </c>
      <c r="F35" s="7">
        <f>_xll.PTreeNodeProbability(treeCalc_2!$F$2,12)</f>
        <v>0.3</v>
      </c>
    </row>
    <row r="36" spans="3:11" ht="15" customHeight="1" x14ac:dyDescent="0.25">
      <c r="E36" s="30">
        <f>$C$17</f>
        <v>240000</v>
      </c>
      <c r="F36" s="6">
        <f>_xll.PTreeNodeValue(treeCalc_2!$F$2,12)</f>
        <v>234000</v>
      </c>
    </row>
    <row r="37" spans="3:11" ht="15" customHeight="1" x14ac:dyDescent="0.25">
      <c r="E37" s="14">
        <f>$B$23</f>
        <v>0</v>
      </c>
      <c r="F37" s="7">
        <f>_xll.PTreeNodeProbability(treeCalc_2!$F$2,13)</f>
        <v>0</v>
      </c>
    </row>
    <row r="38" spans="3:11" ht="15" customHeight="1" x14ac:dyDescent="0.25">
      <c r="E38" s="30">
        <f>$D$17</f>
        <v>0</v>
      </c>
      <c r="F38" s="6">
        <f>_xll.PTreeNodeValue(treeCalc_2!$F$2,13)</f>
        <v>-6000</v>
      </c>
    </row>
    <row r="39" spans="3:11" ht="15" customHeight="1" x14ac:dyDescent="0.25">
      <c r="C39" s="11" t="b">
        <f>_xll.PTreeNodeDecision(treeCalc_2!$F$2,3)</f>
        <v>1</v>
      </c>
      <c r="D39" s="12" t="s">
        <v>90</v>
      </c>
    </row>
    <row r="40" spans="3:11" ht="15" customHeight="1" x14ac:dyDescent="0.25">
      <c r="C40" s="30">
        <f>-$B$11</f>
        <v>-6000</v>
      </c>
      <c r="D40" s="13">
        <f>_xll.PTreeNodeValue(treeCalc_2!$F$2,3)</f>
        <v>418000</v>
      </c>
    </row>
    <row r="41" spans="3:11" ht="15" customHeight="1" x14ac:dyDescent="0.25">
      <c r="E41" s="14">
        <f>$B$23</f>
        <v>0</v>
      </c>
      <c r="F41" s="7">
        <f>_xll.PTreeNodeProbability(treeCalc_2!$F$2,14)</f>
        <v>0</v>
      </c>
    </row>
    <row r="42" spans="3:11" ht="15" customHeight="1" x14ac:dyDescent="0.25">
      <c r="E42" s="30">
        <f>$B$24</f>
        <v>0</v>
      </c>
      <c r="F42" s="6">
        <f>_xll.PTreeNodeValue(treeCalc_2!$F$2,14)</f>
        <v>-6000</v>
      </c>
    </row>
    <row r="43" spans="3:11" ht="15" customHeight="1" x14ac:dyDescent="0.25">
      <c r="D43" s="25">
        <f>$C$30</f>
        <v>0.5</v>
      </c>
      <c r="E43" s="12" t="s">
        <v>85</v>
      </c>
    </row>
    <row r="44" spans="3:11" ht="15" customHeight="1" x14ac:dyDescent="0.25">
      <c r="D44" s="8">
        <v>0</v>
      </c>
      <c r="E44" s="13">
        <f>_xll.PTreeNodeValue(treeCalc_2!$F$2,10)</f>
        <v>778000</v>
      </c>
    </row>
    <row r="45" spans="3:11" ht="15" customHeight="1" x14ac:dyDescent="0.25">
      <c r="E45" s="14">
        <f>$C$23</f>
        <v>0.4</v>
      </c>
      <c r="F45" s="7">
        <f>_xll.PTreeNodeProbability(treeCalc_2!$F$2,15)</f>
        <v>0.2</v>
      </c>
    </row>
    <row r="46" spans="3:11" ht="15" customHeight="1" x14ac:dyDescent="0.25">
      <c r="E46" s="30">
        <f>$C$24</f>
        <v>160000</v>
      </c>
      <c r="F46" s="6">
        <f>_xll.PTreeNodeValue(treeCalc_2!$F$2,15)</f>
        <v>154000</v>
      </c>
    </row>
    <row r="47" spans="3:11" ht="15" customHeight="1" x14ac:dyDescent="0.25">
      <c r="E47" s="14">
        <f>1-$C$23</f>
        <v>0.6</v>
      </c>
      <c r="F47" s="7">
        <f>_xll.PTreeNodeProbability(treeCalc_2!$F$2,16)</f>
        <v>0.3</v>
      </c>
    </row>
    <row r="48" spans="3:11" ht="15" customHeight="1" x14ac:dyDescent="0.25">
      <c r="E48" s="30">
        <f>$D$24</f>
        <v>1200000</v>
      </c>
      <c r="F48" s="6">
        <f>_xll.PTreeNodeValue(treeCalc_2!$F$2,16)</f>
        <v>1194000</v>
      </c>
    </row>
    <row r="49" spans="1:6" ht="15" customHeight="1" x14ac:dyDescent="0.25">
      <c r="B49" s="11" t="b">
        <f>_xll.PTreeNodeDecision(treeCalc_2!$F$2,2)</f>
        <v>1</v>
      </c>
      <c r="C49" s="9" t="s">
        <v>83</v>
      </c>
    </row>
    <row r="50" spans="1:6" ht="15" customHeight="1" x14ac:dyDescent="0.25">
      <c r="B50" s="8"/>
      <c r="C50" s="10">
        <f>_xll.PTreeNodeValue(treeCalc_2!$F$2,2)</f>
        <v>418000</v>
      </c>
    </row>
    <row r="51" spans="1:6" ht="15" customHeight="1" x14ac:dyDescent="0.25">
      <c r="D51" s="14">
        <f>$B$6</f>
        <v>0.2</v>
      </c>
      <c r="E51" s="7">
        <f>_xll.PTreeNodeProbability(treeCalc_2!$F$2,5)</f>
        <v>0</v>
      </c>
    </row>
    <row r="52" spans="1:6" ht="15" customHeight="1" x14ac:dyDescent="0.25">
      <c r="D52" s="30">
        <f>$B$7</f>
        <v>-100000</v>
      </c>
      <c r="E52" s="6">
        <f>_xll.PTreeNodeValue(treeCalc_2!$F$2,5)</f>
        <v>-100000</v>
      </c>
    </row>
    <row r="53" spans="1:6" ht="15" customHeight="1" x14ac:dyDescent="0.25">
      <c r="C53" s="11" t="b">
        <f>_xll.PTreeNodeDecision(treeCalc_2!$F$2,4)</f>
        <v>0</v>
      </c>
      <c r="D53" s="12" t="s">
        <v>85</v>
      </c>
    </row>
    <row r="54" spans="1:6" ht="15" customHeight="1" x14ac:dyDescent="0.25">
      <c r="C54" s="8">
        <v>0</v>
      </c>
      <c r="D54" s="13">
        <f>_xll.PTreeNodeValue(treeCalc_2!$F$2,4)</f>
        <v>260000</v>
      </c>
    </row>
    <row r="55" spans="1:6" ht="15" customHeight="1" x14ac:dyDescent="0.25">
      <c r="D55" s="14">
        <f>$C$6</f>
        <v>0.5</v>
      </c>
      <c r="E55" s="7">
        <f>_xll.PTreeNodeProbability(treeCalc_2!$F$2,7)</f>
        <v>0</v>
      </c>
    </row>
    <row r="56" spans="1:6" ht="15" customHeight="1" x14ac:dyDescent="0.25">
      <c r="D56" s="30">
        <f>$C$7</f>
        <v>200000</v>
      </c>
      <c r="E56" s="6">
        <f>_xll.PTreeNodeValue(treeCalc_2!$F$2,7)</f>
        <v>200000</v>
      </c>
    </row>
    <row r="57" spans="1:6" ht="15" customHeight="1" x14ac:dyDescent="0.25">
      <c r="D57" s="14">
        <f>$D$6</f>
        <v>0.3</v>
      </c>
      <c r="E57" s="7">
        <f>_xll.PTreeNodeProbability(treeCalc_2!$F$2,8)</f>
        <v>0</v>
      </c>
    </row>
    <row r="58" spans="1:6" ht="15" customHeight="1" x14ac:dyDescent="0.25">
      <c r="D58" s="30">
        <f>$D$7</f>
        <v>600000</v>
      </c>
      <c r="E58" s="6">
        <f>_xll.PTreeNodeValue(treeCalc_2!$F$2,8)</f>
        <v>600000</v>
      </c>
    </row>
    <row r="59" spans="1:6" ht="15" customHeight="1" x14ac:dyDescent="0.25">
      <c r="A59" s="8"/>
      <c r="B59" s="9" t="s">
        <v>11</v>
      </c>
    </row>
    <row r="60" spans="1:6" ht="15" customHeight="1" x14ac:dyDescent="0.25">
      <c r="A60" s="8"/>
      <c r="B60" s="10">
        <f>_xll.PTreeNodeValue(treeCalc_2!$F$2,1)</f>
        <v>418000</v>
      </c>
    </row>
    <row r="61" spans="1:6" ht="15" customHeight="1" x14ac:dyDescent="0.25">
      <c r="E61" s="14">
        <f>$B$16</f>
        <v>0.4</v>
      </c>
      <c r="F61" s="7">
        <f>_xll.PTreeNodeProbability(treeCalc_2!$F$2,19)</f>
        <v>0</v>
      </c>
    </row>
    <row r="62" spans="1:6" ht="15" customHeight="1" x14ac:dyDescent="0.25">
      <c r="E62" s="30">
        <f>$B$18</f>
        <v>-40000</v>
      </c>
      <c r="F62" s="6">
        <f>_xll.PTreeNodeValue(treeCalc_2!$F$2,19)</f>
        <v>-46000</v>
      </c>
    </row>
    <row r="63" spans="1:6" ht="15" customHeight="1" x14ac:dyDescent="0.25">
      <c r="D63" s="25">
        <f>$B$30</f>
        <v>0.5</v>
      </c>
      <c r="E63" s="12" t="s">
        <v>86</v>
      </c>
    </row>
    <row r="64" spans="1:6" ht="15" customHeight="1" x14ac:dyDescent="0.25">
      <c r="D64" s="8">
        <v>0</v>
      </c>
      <c r="E64" s="13">
        <f>_xll.PTreeNodeValue(treeCalc_2!$F$2,18)</f>
        <v>107600</v>
      </c>
    </row>
    <row r="65" spans="2:6" ht="15" customHeight="1" x14ac:dyDescent="0.25">
      <c r="E65" s="14">
        <f>$C$16</f>
        <v>0.6</v>
      </c>
      <c r="F65" s="7">
        <f>_xll.PTreeNodeProbability(treeCalc_2!$F$2,20)</f>
        <v>0</v>
      </c>
    </row>
    <row r="66" spans="2:6" ht="15" customHeight="1" x14ac:dyDescent="0.25">
      <c r="E66" s="30">
        <f>$C$18</f>
        <v>216000</v>
      </c>
      <c r="F66" s="6">
        <f>_xll.PTreeNodeValue(treeCalc_2!$F$2,20)</f>
        <v>210000</v>
      </c>
    </row>
    <row r="67" spans="2:6" ht="15" customHeight="1" x14ac:dyDescent="0.25">
      <c r="E67" s="14">
        <f>$D$16</f>
        <v>0</v>
      </c>
      <c r="F67" s="7">
        <f>_xll.PTreeNodeProbability(treeCalc_2!$F$2,21)</f>
        <v>0</v>
      </c>
    </row>
    <row r="68" spans="2:6" ht="15" customHeight="1" x14ac:dyDescent="0.25">
      <c r="E68" s="30">
        <f>$D$18</f>
        <v>0</v>
      </c>
      <c r="F68" s="6">
        <f>_xll.PTreeNodeValue(treeCalc_2!$F$2,21)</f>
        <v>-6000</v>
      </c>
    </row>
    <row r="69" spans="2:6" ht="15" customHeight="1" x14ac:dyDescent="0.25">
      <c r="C69" s="11" t="b">
        <f>_xll.PTreeNodeDecision(treeCalc_2!$F$2,17)</f>
        <v>1</v>
      </c>
      <c r="D69" s="12" t="s">
        <v>90</v>
      </c>
    </row>
    <row r="70" spans="2:6" ht="15" customHeight="1" x14ac:dyDescent="0.25">
      <c r="C70" s="33">
        <f>-B11</f>
        <v>-6000</v>
      </c>
      <c r="D70" s="13">
        <f>_xll.PTreeNodeValue(treeCalc_2!$F$2,17)</f>
        <v>319600</v>
      </c>
    </row>
    <row r="71" spans="2:6" ht="15" customHeight="1" x14ac:dyDescent="0.25">
      <c r="E71" s="14">
        <f>$B$23</f>
        <v>0</v>
      </c>
      <c r="F71" s="7">
        <f>_xll.PTreeNodeProbability(treeCalc_2!$F$2,23)</f>
        <v>0</v>
      </c>
    </row>
    <row r="72" spans="2:6" ht="15" customHeight="1" x14ac:dyDescent="0.25">
      <c r="E72" s="30">
        <f>$B$25</f>
        <v>0</v>
      </c>
      <c r="F72" s="6">
        <f>_xll.PTreeNodeValue(treeCalc_2!$F$2,23)</f>
        <v>-6000</v>
      </c>
    </row>
    <row r="73" spans="2:6" ht="15" customHeight="1" x14ac:dyDescent="0.25">
      <c r="D73" s="25">
        <f>$C$30</f>
        <v>0.5</v>
      </c>
      <c r="E73" s="12" t="s">
        <v>86</v>
      </c>
    </row>
    <row r="74" spans="2:6" ht="15" customHeight="1" x14ac:dyDescent="0.25">
      <c r="D74" s="8">
        <v>0</v>
      </c>
      <c r="E74" s="13">
        <f>_xll.PTreeNodeValue(treeCalc_2!$F$2,22)</f>
        <v>531600</v>
      </c>
    </row>
    <row r="75" spans="2:6" ht="15" customHeight="1" x14ac:dyDescent="0.25">
      <c r="E75" s="14">
        <f>$C$23</f>
        <v>0.4</v>
      </c>
      <c r="F75" s="7">
        <f>_xll.PTreeNodeProbability(treeCalc_2!$F$2,24)</f>
        <v>0</v>
      </c>
    </row>
    <row r="76" spans="2:6" ht="15" customHeight="1" x14ac:dyDescent="0.25">
      <c r="E76" s="30">
        <f>$C$25</f>
        <v>144000</v>
      </c>
      <c r="F76" s="6">
        <f>_xll.PTreeNodeValue(treeCalc_2!$F$2,24)</f>
        <v>138000</v>
      </c>
    </row>
    <row r="77" spans="2:6" ht="15" customHeight="1" x14ac:dyDescent="0.25">
      <c r="E77" s="14">
        <f>$D$23</f>
        <v>0.6</v>
      </c>
      <c r="F77" s="7">
        <f>_xll.PTreeNodeProbability(treeCalc_2!$F$2,25)</f>
        <v>0</v>
      </c>
    </row>
    <row r="78" spans="2:6" ht="15" customHeight="1" x14ac:dyDescent="0.25">
      <c r="E78" s="30">
        <f>$D$25</f>
        <v>800000</v>
      </c>
      <c r="F78" s="6">
        <f>_xll.PTreeNodeValue(treeCalc_2!$F$2,25)</f>
        <v>794000</v>
      </c>
    </row>
    <row r="79" spans="2:6" ht="15" customHeight="1" x14ac:dyDescent="0.25">
      <c r="B79" s="11" t="b">
        <f>_xll.PTreeNodeDecision(treeCalc_2!$F$2,6)</f>
        <v>0</v>
      </c>
      <c r="C79" s="9" t="s">
        <v>83</v>
      </c>
    </row>
    <row r="80" spans="2:6" ht="15" customHeight="1" x14ac:dyDescent="0.25">
      <c r="B80" s="8"/>
      <c r="C80" s="10">
        <f>_xll.PTreeNodeValue(treeCalc_2!$F$2,6)</f>
        <v>319600</v>
      </c>
    </row>
    <row r="81" spans="3:5" ht="15" customHeight="1" x14ac:dyDescent="0.25">
      <c r="D81" s="14">
        <f>$B$6</f>
        <v>0.2</v>
      </c>
      <c r="E81" s="7">
        <f>_xll.PTreeNodeProbability(treeCalc_2!$F$2,27)</f>
        <v>0</v>
      </c>
    </row>
    <row r="82" spans="3:5" ht="15" customHeight="1" x14ac:dyDescent="0.25">
      <c r="D82" s="30">
        <f>$B$8</f>
        <v>-20000</v>
      </c>
      <c r="E82" s="6">
        <f>_xll.PTreeNodeValue(treeCalc_2!$F$2,27)</f>
        <v>-20000</v>
      </c>
    </row>
    <row r="83" spans="3:5" ht="15" customHeight="1" x14ac:dyDescent="0.25">
      <c r="C83" s="11" t="b">
        <f>_xll.PTreeNodeDecision(treeCalc_2!$F$2,26)</f>
        <v>0</v>
      </c>
      <c r="D83" s="12" t="s">
        <v>85</v>
      </c>
    </row>
    <row r="84" spans="3:5" ht="15" customHeight="1" x14ac:dyDescent="0.25">
      <c r="C84" s="8">
        <v>0</v>
      </c>
      <c r="D84" s="13">
        <f>_xll.PTreeNodeValue(treeCalc_2!$F$2,26)</f>
        <v>206000</v>
      </c>
    </row>
    <row r="85" spans="3:5" ht="15" customHeight="1" x14ac:dyDescent="0.25">
      <c r="D85" s="14">
        <f>$C$6</f>
        <v>0.5</v>
      </c>
      <c r="E85" s="7">
        <f>_xll.PTreeNodeProbability(treeCalc_2!$F$2,28)</f>
        <v>0</v>
      </c>
    </row>
    <row r="86" spans="3:5" ht="15" customHeight="1" x14ac:dyDescent="0.25">
      <c r="D86" s="30">
        <f>$C$8</f>
        <v>180000</v>
      </c>
      <c r="E86" s="6">
        <f>_xll.PTreeNodeValue(treeCalc_2!$F$2,28)</f>
        <v>180000</v>
      </c>
    </row>
    <row r="87" spans="3:5" ht="15" customHeight="1" x14ac:dyDescent="0.25">
      <c r="D87" s="14">
        <f>$D$6</f>
        <v>0.3</v>
      </c>
      <c r="E87" s="7">
        <f>_xll.PTreeNodeProbability(treeCalc_2!$F$2,29)</f>
        <v>0</v>
      </c>
    </row>
    <row r="88" spans="3:5" ht="15" customHeight="1" x14ac:dyDescent="0.25">
      <c r="D88" s="30">
        <f>$D$8</f>
        <v>400000</v>
      </c>
      <c r="E88" s="6">
        <f>_xll.PTreeNodeValue(treeCalc_2!$F$2,29)</f>
        <v>400000</v>
      </c>
    </row>
  </sheetData>
  <mergeCells count="16">
    <mergeCell ref="I9:I10"/>
    <mergeCell ref="K7:K8"/>
    <mergeCell ref="K9:K10"/>
    <mergeCell ref="I12:I13"/>
    <mergeCell ref="I2:I3"/>
    <mergeCell ref="K2:K3"/>
    <mergeCell ref="I4:I5"/>
    <mergeCell ref="K4:K5"/>
    <mergeCell ref="I7:I8"/>
    <mergeCell ref="I19:I20"/>
    <mergeCell ref="K17:K18"/>
    <mergeCell ref="K19:K20"/>
    <mergeCell ref="I14:I15"/>
    <mergeCell ref="K12:K13"/>
    <mergeCell ref="K14:K15"/>
    <mergeCell ref="I17:I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G72" sqref="G72"/>
    </sheetView>
  </sheetViews>
  <sheetFormatPr defaultColWidth="15.7109375" defaultRowHeight="15" x14ac:dyDescent="0.25"/>
  <cols>
    <col min="1" max="16384" width="15.7109375" style="5"/>
  </cols>
  <sheetData>
    <row r="1" spans="1:16" x14ac:dyDescent="0.25">
      <c r="A1" s="5" t="s">
        <v>13</v>
      </c>
      <c r="B1" s="4" t="s">
        <v>66</v>
      </c>
      <c r="E1" s="5" t="s">
        <v>14</v>
      </c>
      <c r="F1" s="5">
        <v>3</v>
      </c>
      <c r="H1" s="5" t="s">
        <v>15</v>
      </c>
      <c r="I1" s="4" t="s">
        <v>16</v>
      </c>
      <c r="K1" s="5" t="s">
        <v>17</v>
      </c>
      <c r="L1" s="5">
        <v>100</v>
      </c>
    </row>
    <row r="2" spans="1:16" x14ac:dyDescent="0.25">
      <c r="A2" s="5" t="s">
        <v>18</v>
      </c>
      <c r="B2" s="5" t="e">
        <f>'Problem 2(b)'!#REF!</f>
        <v>#REF!</v>
      </c>
      <c r="E2" s="5" t="s">
        <v>19</v>
      </c>
      <c r="F2" s="5">
        <f>_xll.PTreeEvaluate5(B3,$L$11:$L$39,$J$11:$J$39,$K$11:$K$39,$N$11:$N$39,$G$11:$G$39,,L1)</f>
        <v>488834</v>
      </c>
    </row>
    <row r="3" spans="1:16" x14ac:dyDescent="0.25">
      <c r="A3" s="5" t="s">
        <v>20</v>
      </c>
      <c r="B3" s="5" t="s">
        <v>21</v>
      </c>
      <c r="E3" s="5" t="s">
        <v>22</v>
      </c>
      <c r="F3" s="4" t="s">
        <v>23</v>
      </c>
      <c r="H3" s="5" t="s">
        <v>24</v>
      </c>
      <c r="I3" s="5" t="s">
        <v>25</v>
      </c>
    </row>
    <row r="4" spans="1:16" x14ac:dyDescent="0.25">
      <c r="A4" s="5" t="s">
        <v>26</v>
      </c>
      <c r="B4" s="5" t="s">
        <v>27</v>
      </c>
      <c r="E4" s="5" t="s">
        <v>28</v>
      </c>
      <c r="F4" s="4" t="s">
        <v>29</v>
      </c>
      <c r="H4" s="5" t="s">
        <v>30</v>
      </c>
      <c r="I4" s="4" t="s">
        <v>31</v>
      </c>
    </row>
    <row r="5" spans="1:16" x14ac:dyDescent="0.25">
      <c r="A5" s="5" t="s">
        <v>32</v>
      </c>
      <c r="B5" s="5">
        <v>0</v>
      </c>
      <c r="E5" s="5" t="s">
        <v>33</v>
      </c>
      <c r="F5" s="4" t="s">
        <v>29</v>
      </c>
      <c r="H5" s="5" t="s">
        <v>34</v>
      </c>
      <c r="I5" s="5" t="s">
        <v>25</v>
      </c>
    </row>
    <row r="6" spans="1:16" x14ac:dyDescent="0.25">
      <c r="A6" s="5" t="s">
        <v>35</v>
      </c>
      <c r="E6" s="5" t="s">
        <v>36</v>
      </c>
      <c r="F6" s="4" t="s">
        <v>23</v>
      </c>
      <c r="H6" s="5" t="s">
        <v>37</v>
      </c>
      <c r="I6" s="4" t="s">
        <v>31</v>
      </c>
    </row>
    <row r="7" spans="1:16" x14ac:dyDescent="0.25">
      <c r="A7" s="5" t="s">
        <v>38</v>
      </c>
      <c r="E7" s="5" t="s">
        <v>39</v>
      </c>
      <c r="F7" s="4" t="s">
        <v>65</v>
      </c>
    </row>
    <row r="8" spans="1:16" x14ac:dyDescent="0.25">
      <c r="A8" s="5" t="s">
        <v>40</v>
      </c>
      <c r="B8" s="5">
        <v>29</v>
      </c>
    </row>
    <row r="10" spans="1:16" x14ac:dyDescent="0.25">
      <c r="A10" s="5" t="s">
        <v>41</v>
      </c>
      <c r="B10" s="5" t="s">
        <v>42</v>
      </c>
      <c r="C10" s="5" t="s">
        <v>43</v>
      </c>
      <c r="D10" s="5" t="s">
        <v>44</v>
      </c>
      <c r="E10" s="5" t="s">
        <v>45</v>
      </c>
      <c r="F10" s="5" t="s">
        <v>46</v>
      </c>
      <c r="G10" s="5" t="s">
        <v>47</v>
      </c>
      <c r="H10" s="5" t="s">
        <v>48</v>
      </c>
      <c r="I10" s="5" t="s">
        <v>49</v>
      </c>
      <c r="J10" s="5" t="s">
        <v>50</v>
      </c>
      <c r="K10" s="5" t="s">
        <v>51</v>
      </c>
      <c r="L10" s="5" t="s">
        <v>20</v>
      </c>
      <c r="M10" s="5" t="s">
        <v>52</v>
      </c>
      <c r="N10" s="5" t="s">
        <v>53</v>
      </c>
      <c r="O10" s="5" t="s">
        <v>54</v>
      </c>
      <c r="P10" s="5" t="s">
        <v>55</v>
      </c>
    </row>
    <row r="11" spans="1:16" x14ac:dyDescent="0.25">
      <c r="A11" s="5">
        <f>'Problem 2(b)'!$B$60</f>
        <v>418000</v>
      </c>
      <c r="B11" s="5" t="str">
        <f>B1</f>
        <v>coach service from London to Brussels</v>
      </c>
      <c r="C11" s="5">
        <v>0</v>
      </c>
      <c r="I11" s="5" t="s">
        <v>56</v>
      </c>
      <c r="J11" s="5">
        <f>'Problem 2(b)'!$A$60</f>
        <v>0</v>
      </c>
      <c r="K11" s="5">
        <f>'Problem 2(b)'!$A$59</f>
        <v>0</v>
      </c>
      <c r="L11" s="5" t="s">
        <v>57</v>
      </c>
      <c r="M11" s="4" t="s">
        <v>58</v>
      </c>
      <c r="O11" s="5" t="str">
        <f>'Problem 2(b)'!$B$59</f>
        <v xml:space="preserve">                   operate the service independently?</v>
      </c>
      <c r="P11" s="5" t="b">
        <v>0</v>
      </c>
    </row>
    <row r="12" spans="1:16" x14ac:dyDescent="0.25">
      <c r="A12" s="5">
        <f>'Problem 2(b)'!$C$50</f>
        <v>418000</v>
      </c>
      <c r="B12" s="4" t="s">
        <v>60</v>
      </c>
      <c r="C12" s="5">
        <v>0</v>
      </c>
      <c r="I12" s="5" t="s">
        <v>56</v>
      </c>
      <c r="J12" s="5">
        <f>'Problem 2(b)'!$B$50</f>
        <v>0</v>
      </c>
      <c r="L12" s="5" t="s">
        <v>59</v>
      </c>
      <c r="M12" s="4" t="s">
        <v>58</v>
      </c>
      <c r="O12" s="5" t="str">
        <f>'Problem 2(b)'!$C$49</f>
        <v>HIRE A TRANSPORT CONSULTANT?</v>
      </c>
      <c r="P12" s="5" t="b">
        <v>0</v>
      </c>
    </row>
    <row r="13" spans="1:16" x14ac:dyDescent="0.25">
      <c r="A13" s="5">
        <f>'Problem 2(b)'!$D$40</f>
        <v>418000</v>
      </c>
      <c r="B13" s="4" t="s">
        <v>60</v>
      </c>
      <c r="C13" s="5">
        <v>0</v>
      </c>
      <c r="I13" s="5" t="s">
        <v>56</v>
      </c>
      <c r="J13" s="5">
        <f>'Problem 2(b)'!$C$40</f>
        <v>-6000</v>
      </c>
      <c r="L13" s="5" t="s">
        <v>91</v>
      </c>
      <c r="M13" s="4" t="s">
        <v>58</v>
      </c>
      <c r="O13" s="5" t="str">
        <f>'Problem 2(b)'!$D$39</f>
        <v>FAIRLY LOW?</v>
      </c>
      <c r="P13" s="5" t="b">
        <v>0</v>
      </c>
    </row>
    <row r="14" spans="1:16" x14ac:dyDescent="0.25">
      <c r="A14" s="5">
        <f>'Problem 2(b)'!$D$54</f>
        <v>260000</v>
      </c>
      <c r="B14" s="4" t="s">
        <v>61</v>
      </c>
      <c r="C14" s="5">
        <v>0</v>
      </c>
      <c r="I14" s="5" t="s">
        <v>56</v>
      </c>
      <c r="J14" s="5">
        <f>'Problem 2(b)'!$C$54</f>
        <v>0</v>
      </c>
      <c r="L14" s="5" t="s">
        <v>67</v>
      </c>
      <c r="M14" s="4" t="s">
        <v>58</v>
      </c>
      <c r="O14" s="5" t="str">
        <f>'Problem 2(b)'!$D$53</f>
        <v xml:space="preserve">               PROFIT BASED ON PROBABILITIES?</v>
      </c>
      <c r="P14" s="5" t="b">
        <v>0</v>
      </c>
    </row>
    <row r="15" spans="1:16" x14ac:dyDescent="0.25">
      <c r="A15" s="5">
        <f>'Problem 2(b)'!$E$52</f>
        <v>-100000</v>
      </c>
      <c r="B15" s="4" t="s">
        <v>7</v>
      </c>
      <c r="C15" s="5">
        <v>0</v>
      </c>
      <c r="H15" s="5" t="s">
        <v>56</v>
      </c>
      <c r="I15" s="5" t="s">
        <v>56</v>
      </c>
      <c r="J15" s="5">
        <f>'Problem 2(b)'!$D$52</f>
        <v>-100000</v>
      </c>
      <c r="K15" s="5">
        <f>'Problem 2(b)'!$D$51</f>
        <v>0.2</v>
      </c>
      <c r="L15" s="5" t="s">
        <v>62</v>
      </c>
      <c r="M15" s="4" t="s">
        <v>58</v>
      </c>
      <c r="P15" s="5" t="b">
        <v>0</v>
      </c>
    </row>
    <row r="16" spans="1:16" x14ac:dyDescent="0.25">
      <c r="A16" s="5">
        <f>'Problem 2(b)'!$C$80</f>
        <v>319600</v>
      </c>
      <c r="B16" s="4" t="s">
        <v>61</v>
      </c>
      <c r="C16" s="5">
        <v>0</v>
      </c>
      <c r="I16" s="5" t="s">
        <v>56</v>
      </c>
      <c r="J16" s="5">
        <f>'Problem 2(b)'!$B$80</f>
        <v>0</v>
      </c>
      <c r="L16" s="5" t="s">
        <v>75</v>
      </c>
      <c r="M16" s="4" t="s">
        <v>58</v>
      </c>
      <c r="O16" s="5" t="str">
        <f>'Problem 2(b)'!$C$79</f>
        <v>HIRE A TRANSPORT CONSULTANT?</v>
      </c>
      <c r="P16" s="5" t="b">
        <v>0</v>
      </c>
    </row>
    <row r="17" spans="1:16" x14ac:dyDescent="0.25">
      <c r="A17" s="5">
        <f>'Problem 2(b)'!$E$56</f>
        <v>200000</v>
      </c>
      <c r="B17" s="4" t="s">
        <v>8</v>
      </c>
      <c r="C17" s="5">
        <v>0</v>
      </c>
      <c r="H17" s="5" t="s">
        <v>56</v>
      </c>
      <c r="I17" s="5" t="s">
        <v>56</v>
      </c>
      <c r="J17" s="5">
        <f>'Problem 2(b)'!$D$56</f>
        <v>200000</v>
      </c>
      <c r="K17" s="5">
        <f>'Problem 2(b)'!$D$55</f>
        <v>0.5</v>
      </c>
      <c r="L17" s="5" t="s">
        <v>62</v>
      </c>
      <c r="M17" s="4" t="s">
        <v>58</v>
      </c>
      <c r="P17" s="5" t="b">
        <v>0</v>
      </c>
    </row>
    <row r="18" spans="1:16" x14ac:dyDescent="0.25">
      <c r="A18" s="5">
        <f>'Problem 2(b)'!$E$58</f>
        <v>600000</v>
      </c>
      <c r="B18" s="4" t="s">
        <v>9</v>
      </c>
      <c r="C18" s="5">
        <v>0</v>
      </c>
      <c r="H18" s="5" t="s">
        <v>56</v>
      </c>
      <c r="I18" s="5" t="s">
        <v>56</v>
      </c>
      <c r="J18" s="5">
        <f>'Problem 2(b)'!$D$58</f>
        <v>600000</v>
      </c>
      <c r="K18" s="5">
        <f>'Problem 2(b)'!$D$57</f>
        <v>0.3</v>
      </c>
      <c r="L18" s="5" t="s">
        <v>62</v>
      </c>
      <c r="M18" s="4" t="s">
        <v>58</v>
      </c>
      <c r="P18" s="5" t="b">
        <v>0</v>
      </c>
    </row>
    <row r="19" spans="1:16" x14ac:dyDescent="0.25">
      <c r="A19" s="5">
        <f>'Problem 2(b)'!$E$34</f>
        <v>58000</v>
      </c>
      <c r="B19" s="4" t="s">
        <v>60</v>
      </c>
      <c r="C19" s="5">
        <v>0</v>
      </c>
      <c r="I19" s="5" t="s">
        <v>56</v>
      </c>
      <c r="J19" s="5">
        <f>'Problem 2(b)'!$D$34</f>
        <v>0</v>
      </c>
      <c r="K19" s="5">
        <f>'Problem 2(b)'!$D$33</f>
        <v>0.5</v>
      </c>
      <c r="L19" s="5" t="s">
        <v>69</v>
      </c>
      <c r="M19" s="4" t="s">
        <v>58</v>
      </c>
      <c r="O19" s="5" t="str">
        <f>'Problem 2(b)'!$E$33</f>
        <v xml:space="preserve">               PROFIT BASED ON POSSIBILITIES?</v>
      </c>
      <c r="P19" s="5" t="b">
        <v>0</v>
      </c>
    </row>
    <row r="20" spans="1:16" x14ac:dyDescent="0.25">
      <c r="A20" s="5">
        <f>'Problem 2(b)'!$E$44</f>
        <v>778000</v>
      </c>
      <c r="B20" s="4" t="s">
        <v>61</v>
      </c>
      <c r="C20" s="5">
        <v>0</v>
      </c>
      <c r="I20" s="5" t="s">
        <v>56</v>
      </c>
      <c r="J20" s="5">
        <f>'Problem 2(b)'!$D$44</f>
        <v>0</v>
      </c>
      <c r="K20" s="5">
        <f>'Problem 2(b)'!$D$43</f>
        <v>0.5</v>
      </c>
      <c r="L20" s="5" t="s">
        <v>74</v>
      </c>
      <c r="M20" s="4" t="s">
        <v>58</v>
      </c>
      <c r="O20" s="5" t="str">
        <f>'Problem 2(b)'!$E$43</f>
        <v xml:space="preserve">               PROFIT BASED ON PROBABILITIES?</v>
      </c>
      <c r="P20" s="5" t="b">
        <v>0</v>
      </c>
    </row>
    <row r="21" spans="1:16" x14ac:dyDescent="0.25">
      <c r="A21" s="5">
        <f>'Problem 2(b)'!$F$32</f>
        <v>-206000</v>
      </c>
      <c r="B21" s="4" t="s">
        <v>70</v>
      </c>
      <c r="C21" s="5">
        <v>0</v>
      </c>
      <c r="H21" s="5" t="s">
        <v>56</v>
      </c>
      <c r="I21" s="5" t="s">
        <v>56</v>
      </c>
      <c r="J21" s="5">
        <f>'Problem 2(b)'!$E$32</f>
        <v>-200000</v>
      </c>
      <c r="K21" s="5">
        <f>'Problem 2(b)'!$E$31</f>
        <v>0.4</v>
      </c>
      <c r="L21" s="5" t="s">
        <v>68</v>
      </c>
      <c r="M21" s="4" t="s">
        <v>58</v>
      </c>
      <c r="P21" s="5" t="b">
        <v>0</v>
      </c>
    </row>
    <row r="22" spans="1:16" x14ac:dyDescent="0.25">
      <c r="A22" s="5">
        <f>'Problem 2(b)'!$F$36</f>
        <v>234000</v>
      </c>
      <c r="B22" s="4" t="s">
        <v>71</v>
      </c>
      <c r="C22" s="5">
        <v>0</v>
      </c>
      <c r="H22" s="5" t="s">
        <v>56</v>
      </c>
      <c r="I22" s="5" t="s">
        <v>56</v>
      </c>
      <c r="J22" s="5">
        <f>'Problem 2(b)'!$E$36</f>
        <v>240000</v>
      </c>
      <c r="K22" s="5">
        <f>'Problem 2(b)'!$E$35</f>
        <v>0.6</v>
      </c>
      <c r="L22" s="5" t="s">
        <v>68</v>
      </c>
      <c r="M22" s="4" t="s">
        <v>58</v>
      </c>
      <c r="P22" s="5" t="b">
        <v>0</v>
      </c>
    </row>
    <row r="23" spans="1:16" x14ac:dyDescent="0.25">
      <c r="A23" s="5">
        <f>'Problem 2(b)'!$F$38</f>
        <v>-6000</v>
      </c>
      <c r="B23" s="4" t="s">
        <v>72</v>
      </c>
      <c r="C23" s="5">
        <v>0</v>
      </c>
      <c r="H23" s="5" t="s">
        <v>56</v>
      </c>
      <c r="I23" s="5" t="s">
        <v>56</v>
      </c>
      <c r="J23" s="5">
        <f>'Problem 2(b)'!$E$38</f>
        <v>0</v>
      </c>
      <c r="K23" s="5">
        <f>'Problem 2(b)'!$E$37</f>
        <v>0</v>
      </c>
      <c r="L23" s="5" t="s">
        <v>68</v>
      </c>
      <c r="M23" s="4" t="s">
        <v>58</v>
      </c>
      <c r="P23" s="5" t="b">
        <v>0</v>
      </c>
    </row>
    <row r="24" spans="1:16" x14ac:dyDescent="0.25">
      <c r="A24" s="5">
        <f>'Problem 2(b)'!$F$42</f>
        <v>-6000</v>
      </c>
      <c r="B24" s="4" t="s">
        <v>70</v>
      </c>
      <c r="C24" s="5">
        <v>0</v>
      </c>
      <c r="H24" s="5" t="s">
        <v>56</v>
      </c>
      <c r="I24" s="5" t="s">
        <v>56</v>
      </c>
      <c r="J24" s="5">
        <f>'Problem 2(b)'!$E$42</f>
        <v>0</v>
      </c>
      <c r="K24" s="5">
        <f>'Problem 2(b)'!$E$41</f>
        <v>0</v>
      </c>
      <c r="L24" s="5" t="s">
        <v>73</v>
      </c>
      <c r="M24" s="4" t="s">
        <v>58</v>
      </c>
      <c r="P24" s="5" t="b">
        <v>0</v>
      </c>
    </row>
    <row r="25" spans="1:16" x14ac:dyDescent="0.25">
      <c r="A25" s="5">
        <f>'Problem 2(b)'!$F$46</f>
        <v>154000</v>
      </c>
      <c r="B25" s="4" t="s">
        <v>71</v>
      </c>
      <c r="C25" s="5">
        <v>0</v>
      </c>
      <c r="H25" s="5" t="s">
        <v>56</v>
      </c>
      <c r="I25" s="5" t="s">
        <v>56</v>
      </c>
      <c r="J25" s="5">
        <f>'Problem 2(b)'!$E$46</f>
        <v>160000</v>
      </c>
      <c r="K25" s="5">
        <f>'Problem 2(b)'!$E$45</f>
        <v>0.4</v>
      </c>
      <c r="L25" s="5" t="s">
        <v>73</v>
      </c>
      <c r="M25" s="4" t="s">
        <v>58</v>
      </c>
      <c r="P25" s="5" t="b">
        <v>0</v>
      </c>
    </row>
    <row r="26" spans="1:16" x14ac:dyDescent="0.25">
      <c r="A26" s="5">
        <f>'Problem 2(b)'!$F$48</f>
        <v>1194000</v>
      </c>
      <c r="B26" s="4" t="s">
        <v>72</v>
      </c>
      <c r="C26" s="5">
        <v>0</v>
      </c>
      <c r="H26" s="5" t="s">
        <v>56</v>
      </c>
      <c r="I26" s="5" t="s">
        <v>56</v>
      </c>
      <c r="J26" s="5">
        <f>'Problem 2(b)'!$E$48</f>
        <v>1200000</v>
      </c>
      <c r="K26" s="5">
        <f>'Problem 2(b)'!$E$47</f>
        <v>0.6</v>
      </c>
      <c r="L26" s="5" t="s">
        <v>73</v>
      </c>
      <c r="M26" s="4" t="s">
        <v>58</v>
      </c>
      <c r="P26" s="5" t="b">
        <v>0</v>
      </c>
    </row>
    <row r="27" spans="1:16" x14ac:dyDescent="0.25">
      <c r="A27" s="5">
        <f>'Problem 2(b)'!$D$70</f>
        <v>319600</v>
      </c>
      <c r="B27" s="4" t="s">
        <v>60</v>
      </c>
      <c r="C27" s="5">
        <v>0</v>
      </c>
      <c r="I27" s="5" t="s">
        <v>56</v>
      </c>
      <c r="J27" s="5">
        <f>'Problem 2(b)'!$C$70</f>
        <v>-6000</v>
      </c>
      <c r="L27" s="5" t="s">
        <v>92</v>
      </c>
      <c r="M27" s="4" t="s">
        <v>58</v>
      </c>
      <c r="O27" s="5" t="str">
        <f>'Problem 2(b)'!$D$69</f>
        <v>FAIRLY LOW?</v>
      </c>
      <c r="P27" s="5" t="b">
        <v>0</v>
      </c>
    </row>
    <row r="28" spans="1:16" x14ac:dyDescent="0.25">
      <c r="A28" s="5">
        <f>'Problem 2(b)'!$E$64</f>
        <v>107600</v>
      </c>
      <c r="B28" s="4" t="s">
        <v>60</v>
      </c>
      <c r="C28" s="5">
        <v>0</v>
      </c>
      <c r="I28" s="5" t="s">
        <v>56</v>
      </c>
      <c r="J28" s="5">
        <f>'Problem 2(b)'!$D$64</f>
        <v>0</v>
      </c>
      <c r="K28" s="5">
        <f>'Problem 2(b)'!$D$63</f>
        <v>0.5</v>
      </c>
      <c r="L28" s="5" t="s">
        <v>76</v>
      </c>
      <c r="M28" s="4" t="s">
        <v>58</v>
      </c>
      <c r="O28" s="5" t="str">
        <f>'Problem 2(b)'!$E$63</f>
        <v xml:space="preserve">                 PROFIT BASED ON PROBABILITIES?</v>
      </c>
      <c r="P28" s="5" t="b">
        <v>0</v>
      </c>
    </row>
    <row r="29" spans="1:16" x14ac:dyDescent="0.25">
      <c r="A29" s="5">
        <f>'Problem 2(b)'!$F$62</f>
        <v>-46000</v>
      </c>
      <c r="B29" s="4" t="s">
        <v>70</v>
      </c>
      <c r="C29" s="5">
        <v>0</v>
      </c>
      <c r="H29" s="5" t="s">
        <v>56</v>
      </c>
      <c r="I29" s="5" t="s">
        <v>56</v>
      </c>
      <c r="J29" s="5">
        <f>'Problem 2(b)'!$E$62</f>
        <v>-40000</v>
      </c>
      <c r="K29" s="5">
        <f>'Problem 2(b)'!$E$61</f>
        <v>0.4</v>
      </c>
      <c r="L29" s="5" t="s">
        <v>77</v>
      </c>
      <c r="M29" s="4" t="s">
        <v>58</v>
      </c>
      <c r="P29" s="5" t="b">
        <v>0</v>
      </c>
    </row>
    <row r="30" spans="1:16" x14ac:dyDescent="0.25">
      <c r="A30" s="5">
        <f>'Problem 2(b)'!$F$66</f>
        <v>210000</v>
      </c>
      <c r="B30" s="4" t="s">
        <v>71</v>
      </c>
      <c r="C30" s="5">
        <v>0</v>
      </c>
      <c r="H30" s="5" t="s">
        <v>56</v>
      </c>
      <c r="I30" s="5" t="s">
        <v>56</v>
      </c>
      <c r="J30" s="5">
        <f>'Problem 2(b)'!$E$66</f>
        <v>216000</v>
      </c>
      <c r="K30" s="5">
        <f>'Problem 2(b)'!$E$65</f>
        <v>0.6</v>
      </c>
      <c r="L30" s="5" t="s">
        <v>77</v>
      </c>
      <c r="M30" s="4" t="s">
        <v>58</v>
      </c>
      <c r="P30" s="5" t="b">
        <v>0</v>
      </c>
    </row>
    <row r="31" spans="1:16" x14ac:dyDescent="0.25">
      <c r="A31" s="5">
        <f>'Problem 2(b)'!$F$68</f>
        <v>-6000</v>
      </c>
      <c r="B31" s="4" t="s">
        <v>72</v>
      </c>
      <c r="C31" s="5">
        <v>0</v>
      </c>
      <c r="H31" s="5" t="s">
        <v>56</v>
      </c>
      <c r="I31" s="5" t="s">
        <v>56</v>
      </c>
      <c r="J31" s="5">
        <f>'Problem 2(b)'!$E$68</f>
        <v>0</v>
      </c>
      <c r="K31" s="5">
        <f>'Problem 2(b)'!$E$67</f>
        <v>0</v>
      </c>
      <c r="L31" s="5" t="s">
        <v>77</v>
      </c>
      <c r="M31" s="4" t="s">
        <v>58</v>
      </c>
      <c r="P31" s="5" t="b">
        <v>0</v>
      </c>
    </row>
    <row r="32" spans="1:16" x14ac:dyDescent="0.25">
      <c r="A32" s="5">
        <f>'Problem 2(b)'!$E$74</f>
        <v>531600</v>
      </c>
      <c r="B32" s="4" t="s">
        <v>61</v>
      </c>
      <c r="C32" s="5">
        <v>0</v>
      </c>
      <c r="I32" s="5" t="s">
        <v>56</v>
      </c>
      <c r="J32" s="5">
        <f>'Problem 2(b)'!$D$74</f>
        <v>0</v>
      </c>
      <c r="K32" s="5">
        <f>'Problem 2(b)'!$D$73</f>
        <v>0.5</v>
      </c>
      <c r="L32" s="5" t="s">
        <v>78</v>
      </c>
      <c r="M32" s="4" t="s">
        <v>58</v>
      </c>
      <c r="O32" s="5" t="str">
        <f>'Problem 2(b)'!$E$73</f>
        <v xml:space="preserve">                 PROFIT BASED ON PROBABILITIES?</v>
      </c>
      <c r="P32" s="5" t="b">
        <v>0</v>
      </c>
    </row>
    <row r="33" spans="1:16" x14ac:dyDescent="0.25">
      <c r="A33" s="5">
        <f>'Problem 2(b)'!$F$72</f>
        <v>-6000</v>
      </c>
      <c r="B33" s="4" t="s">
        <v>70</v>
      </c>
      <c r="C33" s="5">
        <v>0</v>
      </c>
      <c r="H33" s="5" t="s">
        <v>56</v>
      </c>
      <c r="I33" s="5" t="s">
        <v>56</v>
      </c>
      <c r="J33" s="5">
        <f>'Problem 2(b)'!$E$72</f>
        <v>0</v>
      </c>
      <c r="K33" s="5">
        <f>'Problem 2(b)'!$E$71</f>
        <v>0</v>
      </c>
      <c r="L33" s="5" t="s">
        <v>79</v>
      </c>
      <c r="M33" s="4" t="s">
        <v>58</v>
      </c>
      <c r="P33" s="5" t="b">
        <v>0</v>
      </c>
    </row>
    <row r="34" spans="1:16" x14ac:dyDescent="0.25">
      <c r="A34" s="5">
        <f>'Problem 2(b)'!$F$76</f>
        <v>138000</v>
      </c>
      <c r="B34" s="4" t="s">
        <v>71</v>
      </c>
      <c r="C34" s="5">
        <v>0</v>
      </c>
      <c r="H34" s="5" t="s">
        <v>56</v>
      </c>
      <c r="I34" s="5" t="s">
        <v>56</v>
      </c>
      <c r="J34" s="5">
        <f>'Problem 2(b)'!$E$76</f>
        <v>144000</v>
      </c>
      <c r="K34" s="5">
        <f>'Problem 2(b)'!$E$75</f>
        <v>0.4</v>
      </c>
      <c r="L34" s="5" t="s">
        <v>79</v>
      </c>
      <c r="M34" s="4" t="s">
        <v>58</v>
      </c>
      <c r="P34" s="5" t="b">
        <v>0</v>
      </c>
    </row>
    <row r="35" spans="1:16" x14ac:dyDescent="0.25">
      <c r="A35" s="5">
        <f>'Problem 2(b)'!$F$78</f>
        <v>794000</v>
      </c>
      <c r="B35" s="4" t="s">
        <v>72</v>
      </c>
      <c r="C35" s="5">
        <v>0</v>
      </c>
      <c r="H35" s="5" t="s">
        <v>56</v>
      </c>
      <c r="I35" s="5" t="s">
        <v>56</v>
      </c>
      <c r="J35" s="5">
        <f>'Problem 2(b)'!$E$78</f>
        <v>800000</v>
      </c>
      <c r="K35" s="5">
        <f>'Problem 2(b)'!$E$77</f>
        <v>0.6</v>
      </c>
      <c r="L35" s="5" t="s">
        <v>79</v>
      </c>
      <c r="M35" s="4" t="s">
        <v>58</v>
      </c>
      <c r="P35" s="5" t="b">
        <v>0</v>
      </c>
    </row>
    <row r="36" spans="1:16" x14ac:dyDescent="0.25">
      <c r="A36" s="5">
        <f>'Problem 2(b)'!$D$84</f>
        <v>206000</v>
      </c>
      <c r="B36" s="4" t="s">
        <v>61</v>
      </c>
      <c r="C36" s="5">
        <v>0</v>
      </c>
      <c r="I36" s="5" t="s">
        <v>56</v>
      </c>
      <c r="J36" s="5">
        <f>'Problem 2(b)'!$C$84</f>
        <v>0</v>
      </c>
      <c r="L36" s="5" t="s">
        <v>80</v>
      </c>
      <c r="M36" s="4" t="s">
        <v>58</v>
      </c>
      <c r="O36" s="5" t="str">
        <f>'Problem 2(b)'!$D$83</f>
        <v xml:space="preserve">               PROFIT BASED ON PROBABILITIES?</v>
      </c>
      <c r="P36" s="5" t="b">
        <v>0</v>
      </c>
    </row>
    <row r="37" spans="1:16" x14ac:dyDescent="0.25">
      <c r="A37" s="5">
        <f>'Problem 2(b)'!$E$82</f>
        <v>-20000</v>
      </c>
      <c r="B37" s="4" t="s">
        <v>7</v>
      </c>
      <c r="C37" s="5">
        <v>0</v>
      </c>
      <c r="H37" s="5" t="s">
        <v>56</v>
      </c>
      <c r="I37" s="5" t="s">
        <v>56</v>
      </c>
      <c r="J37" s="5">
        <f>'Problem 2(b)'!$D$82</f>
        <v>-20000</v>
      </c>
      <c r="K37" s="5">
        <f>'Problem 2(b)'!$D$81</f>
        <v>0.2</v>
      </c>
      <c r="L37" s="5" t="s">
        <v>81</v>
      </c>
      <c r="M37" s="4" t="s">
        <v>58</v>
      </c>
      <c r="P37" s="5" t="b">
        <v>0</v>
      </c>
    </row>
    <row r="38" spans="1:16" x14ac:dyDescent="0.25">
      <c r="A38" s="5">
        <f>'Problem 2(b)'!$E$86</f>
        <v>180000</v>
      </c>
      <c r="B38" s="4" t="s">
        <v>8</v>
      </c>
      <c r="C38" s="5">
        <v>0</v>
      </c>
      <c r="H38" s="5" t="s">
        <v>56</v>
      </c>
      <c r="I38" s="5" t="s">
        <v>56</v>
      </c>
      <c r="J38" s="5">
        <f>'Problem 2(b)'!$D$86</f>
        <v>180000</v>
      </c>
      <c r="K38" s="5">
        <f>'Problem 2(b)'!$D$85</f>
        <v>0.5</v>
      </c>
      <c r="L38" s="5" t="s">
        <v>81</v>
      </c>
      <c r="M38" s="4" t="s">
        <v>58</v>
      </c>
      <c r="P38" s="5" t="b">
        <v>0</v>
      </c>
    </row>
    <row r="39" spans="1:16" x14ac:dyDescent="0.25">
      <c r="A39" s="5">
        <f>'Problem 2(b)'!$E$88</f>
        <v>400000</v>
      </c>
      <c r="B39" s="4" t="s">
        <v>9</v>
      </c>
      <c r="C39" s="5">
        <v>0</v>
      </c>
      <c r="H39" s="5" t="s">
        <v>56</v>
      </c>
      <c r="I39" s="5" t="s">
        <v>56</v>
      </c>
      <c r="J39" s="5">
        <f>'Problem 2(b)'!$D$88</f>
        <v>400000</v>
      </c>
      <c r="K39" s="5">
        <f>'Problem 2(b)'!$D$87</f>
        <v>0.3</v>
      </c>
      <c r="L39" s="5" t="s">
        <v>81</v>
      </c>
      <c r="M39" s="4" t="s">
        <v>58</v>
      </c>
      <c r="P39" s="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defaultColWidth="15.7109375" defaultRowHeight="15" x14ac:dyDescent="0.25"/>
  <cols>
    <col min="1" max="16384" width="15.7109375" style="5"/>
  </cols>
  <sheetData>
    <row r="1" spans="1:16" x14ac:dyDescent="0.25">
      <c r="A1" s="5" t="s">
        <v>13</v>
      </c>
      <c r="B1" s="4" t="s">
        <v>155</v>
      </c>
      <c r="E1" s="5" t="s">
        <v>14</v>
      </c>
      <c r="F1" s="5">
        <v>3</v>
      </c>
      <c r="H1" s="5" t="s">
        <v>15</v>
      </c>
      <c r="I1" s="4" t="s">
        <v>16</v>
      </c>
      <c r="K1" s="5" t="s">
        <v>17</v>
      </c>
      <c r="L1" s="5">
        <v>100</v>
      </c>
    </row>
    <row r="2" spans="1:16" x14ac:dyDescent="0.25">
      <c r="A2" s="5" t="s">
        <v>18</v>
      </c>
      <c r="B2" s="5" t="e">
        <f>'Problem 2(a)'!#REF!</f>
        <v>#REF!</v>
      </c>
      <c r="E2" s="5" t="s">
        <v>19</v>
      </c>
      <c r="F2" s="5">
        <f>_xll.PTreeEvaluate5(B3,$L$11:$L$19,$J$11:$J$19,$K$11:$K$19,$N$11:$N$19,$G$11:$G$19,,L1)</f>
        <v>463107</v>
      </c>
    </row>
    <row r="3" spans="1:16" x14ac:dyDescent="0.25">
      <c r="A3" s="5" t="s">
        <v>20</v>
      </c>
      <c r="B3" s="5" t="s">
        <v>149</v>
      </c>
      <c r="E3" s="5" t="s">
        <v>22</v>
      </c>
      <c r="F3" s="4" t="s">
        <v>23</v>
      </c>
      <c r="H3" s="5" t="s">
        <v>24</v>
      </c>
      <c r="I3" s="5" t="s">
        <v>25</v>
      </c>
    </row>
    <row r="4" spans="1:16" x14ac:dyDescent="0.25">
      <c r="A4" s="5" t="s">
        <v>26</v>
      </c>
      <c r="B4" s="5" t="s">
        <v>27</v>
      </c>
      <c r="E4" s="5" t="s">
        <v>28</v>
      </c>
      <c r="F4" s="4" t="s">
        <v>29</v>
      </c>
      <c r="H4" s="5" t="s">
        <v>30</v>
      </c>
      <c r="I4" s="4" t="s">
        <v>31</v>
      </c>
    </row>
    <row r="5" spans="1:16" x14ac:dyDescent="0.25">
      <c r="A5" s="5" t="s">
        <v>32</v>
      </c>
      <c r="B5" s="5">
        <v>0</v>
      </c>
      <c r="E5" s="5" t="s">
        <v>33</v>
      </c>
      <c r="F5" s="4" t="s">
        <v>29</v>
      </c>
      <c r="H5" s="5" t="s">
        <v>34</v>
      </c>
      <c r="I5" s="5" t="s">
        <v>25</v>
      </c>
    </row>
    <row r="6" spans="1:16" x14ac:dyDescent="0.25">
      <c r="A6" s="5" t="s">
        <v>35</v>
      </c>
      <c r="E6" s="5" t="s">
        <v>36</v>
      </c>
      <c r="F6" s="4" t="s">
        <v>23</v>
      </c>
      <c r="H6" s="5" t="s">
        <v>37</v>
      </c>
      <c r="I6" s="4" t="s">
        <v>31</v>
      </c>
    </row>
    <row r="7" spans="1:16" x14ac:dyDescent="0.25">
      <c r="A7" s="5" t="s">
        <v>38</v>
      </c>
      <c r="E7" s="5" t="s">
        <v>39</v>
      </c>
      <c r="F7" s="4" t="s">
        <v>156</v>
      </c>
    </row>
    <row r="8" spans="1:16" x14ac:dyDescent="0.25">
      <c r="A8" s="5" t="s">
        <v>40</v>
      </c>
      <c r="B8" s="5">
        <v>9</v>
      </c>
    </row>
    <row r="10" spans="1:16" x14ac:dyDescent="0.25">
      <c r="A10" s="5" t="s">
        <v>41</v>
      </c>
      <c r="B10" s="5" t="s">
        <v>42</v>
      </c>
      <c r="C10" s="5" t="s">
        <v>43</v>
      </c>
      <c r="D10" s="5" t="s">
        <v>44</v>
      </c>
      <c r="E10" s="5" t="s">
        <v>45</v>
      </c>
      <c r="F10" s="5" t="s">
        <v>46</v>
      </c>
      <c r="G10" s="5" t="s">
        <v>47</v>
      </c>
      <c r="H10" s="5" t="s">
        <v>48</v>
      </c>
      <c r="I10" s="5" t="s">
        <v>49</v>
      </c>
      <c r="J10" s="5" t="s">
        <v>50</v>
      </c>
      <c r="K10" s="5" t="s">
        <v>51</v>
      </c>
      <c r="L10" s="5" t="s">
        <v>20</v>
      </c>
      <c r="M10" s="5" t="s">
        <v>52</v>
      </c>
      <c r="N10" s="5" t="s">
        <v>53</v>
      </c>
      <c r="O10" s="5" t="s">
        <v>54</v>
      </c>
      <c r="P10" s="5" t="s">
        <v>55</v>
      </c>
    </row>
    <row r="11" spans="1:16" x14ac:dyDescent="0.25">
      <c r="A11" s="5">
        <f>'Problem 2(a)'!$B$33</f>
        <v>260000</v>
      </c>
      <c r="B11" s="5" t="str">
        <f>B1</f>
        <v>London Coach between London and Brussels1</v>
      </c>
      <c r="C11" s="5">
        <v>0</v>
      </c>
      <c r="I11" s="5" t="s">
        <v>56</v>
      </c>
      <c r="J11" s="5">
        <f>'Problem 2(a)'!$A$33</f>
        <v>0</v>
      </c>
      <c r="K11" s="5">
        <f>'Problem 2(a)'!$A$32</f>
        <v>0</v>
      </c>
      <c r="L11" s="5" t="s">
        <v>57</v>
      </c>
      <c r="M11" s="4" t="s">
        <v>58</v>
      </c>
      <c r="O11" s="5" t="str">
        <f>'Problem 2(a)'!$B$32</f>
        <v xml:space="preserve">                   operate the service independently?</v>
      </c>
      <c r="P11" s="5" t="b">
        <v>0</v>
      </c>
    </row>
    <row r="12" spans="1:16" x14ac:dyDescent="0.25">
      <c r="A12" s="5">
        <f>'Problem 2(a)'!$C$27</f>
        <v>260000</v>
      </c>
      <c r="B12" s="4" t="s">
        <v>143</v>
      </c>
      <c r="C12" s="5">
        <v>0</v>
      </c>
      <c r="I12" s="5" t="s">
        <v>56</v>
      </c>
      <c r="J12" s="5">
        <f>'Problem 2(a)'!$B$27</f>
        <v>0</v>
      </c>
      <c r="L12" s="5" t="s">
        <v>144</v>
      </c>
      <c r="M12" s="4" t="s">
        <v>58</v>
      </c>
      <c r="O12" s="5" t="str">
        <f>'Problem 2(a)'!$C$26</f>
        <v xml:space="preserve">               Probability of Number of Passengers</v>
      </c>
      <c r="P12" s="5" t="b">
        <v>0</v>
      </c>
    </row>
    <row r="13" spans="1:16" x14ac:dyDescent="0.25">
      <c r="A13" s="5">
        <f>'Problem 2(a)'!$D$25</f>
        <v>-100000</v>
      </c>
      <c r="B13" s="4" t="s">
        <v>7</v>
      </c>
      <c r="C13" s="5">
        <v>0</v>
      </c>
      <c r="H13" s="5" t="s">
        <v>56</v>
      </c>
      <c r="I13" s="5" t="s">
        <v>56</v>
      </c>
      <c r="J13" s="5">
        <f>'Problem 2(a)'!$C$25</f>
        <v>-100000</v>
      </c>
      <c r="K13" s="5">
        <f>'Problem 2(a)'!$C$24</f>
        <v>0.2</v>
      </c>
      <c r="L13" s="5" t="s">
        <v>145</v>
      </c>
      <c r="M13" s="4" t="s">
        <v>58</v>
      </c>
      <c r="P13" s="5" t="b">
        <v>0</v>
      </c>
    </row>
    <row r="14" spans="1:16" x14ac:dyDescent="0.25">
      <c r="A14" s="5">
        <f>'Problem 2(a)'!$D$29</f>
        <v>200000</v>
      </c>
      <c r="B14" s="4" t="s">
        <v>8</v>
      </c>
      <c r="C14" s="5">
        <v>0</v>
      </c>
      <c r="H14" s="5" t="s">
        <v>56</v>
      </c>
      <c r="I14" s="5" t="s">
        <v>56</v>
      </c>
      <c r="J14" s="5">
        <f>'Problem 2(a)'!$C$29</f>
        <v>200000</v>
      </c>
      <c r="K14" s="5">
        <f>'Problem 2(a)'!$C$28</f>
        <v>0.5</v>
      </c>
      <c r="L14" s="5" t="s">
        <v>145</v>
      </c>
      <c r="M14" s="4" t="s">
        <v>58</v>
      </c>
      <c r="P14" s="5" t="b">
        <v>0</v>
      </c>
    </row>
    <row r="15" spans="1:16" x14ac:dyDescent="0.25">
      <c r="A15" s="5">
        <f>'Problem 2(a)'!$D$31</f>
        <v>600000</v>
      </c>
      <c r="B15" s="4" t="s">
        <v>9</v>
      </c>
      <c r="C15" s="5">
        <v>0</v>
      </c>
      <c r="H15" s="5" t="s">
        <v>56</v>
      </c>
      <c r="I15" s="5" t="s">
        <v>56</v>
      </c>
      <c r="J15" s="5">
        <f>'Problem 2(a)'!$C$31</f>
        <v>600000</v>
      </c>
      <c r="K15" s="5">
        <f>'Problem 2(a)'!$C$30</f>
        <v>0.3</v>
      </c>
      <c r="L15" s="5" t="s">
        <v>145</v>
      </c>
      <c r="M15" s="4" t="s">
        <v>58</v>
      </c>
      <c r="P15" s="5" t="b">
        <v>0</v>
      </c>
    </row>
    <row r="16" spans="1:16" x14ac:dyDescent="0.25">
      <c r="A16" s="5">
        <f>'Problem 2(a)'!$C$37</f>
        <v>206000</v>
      </c>
      <c r="B16" s="4" t="s">
        <v>146</v>
      </c>
      <c r="C16" s="5">
        <v>0</v>
      </c>
      <c r="I16" s="5" t="s">
        <v>56</v>
      </c>
      <c r="J16" s="5">
        <f>'Problem 2(a)'!$B$37</f>
        <v>0</v>
      </c>
      <c r="L16" s="5" t="s">
        <v>147</v>
      </c>
      <c r="M16" s="4" t="s">
        <v>58</v>
      </c>
      <c r="O16" s="5" t="str">
        <f>'Problem 2(a)'!$C$36</f>
        <v>Probability of Number of Passengers</v>
      </c>
      <c r="P16" s="5" t="b">
        <v>0</v>
      </c>
    </row>
    <row r="17" spans="1:16" x14ac:dyDescent="0.25">
      <c r="A17" s="5">
        <f>'Problem 2(a)'!$D$35</f>
        <v>-20000</v>
      </c>
      <c r="B17" s="4" t="s">
        <v>7</v>
      </c>
      <c r="C17" s="5">
        <v>0</v>
      </c>
      <c r="H17" s="5" t="s">
        <v>56</v>
      </c>
      <c r="I17" s="5" t="s">
        <v>56</v>
      </c>
      <c r="J17" s="5">
        <f>'Problem 2(a)'!$C$35</f>
        <v>-20000</v>
      </c>
      <c r="K17" s="5">
        <f>'Problem 2(a)'!$C$34</f>
        <v>0.2</v>
      </c>
      <c r="L17" s="5" t="s">
        <v>148</v>
      </c>
      <c r="M17" s="4" t="s">
        <v>58</v>
      </c>
      <c r="P17" s="5" t="b">
        <v>0</v>
      </c>
    </row>
    <row r="18" spans="1:16" x14ac:dyDescent="0.25">
      <c r="A18" s="5">
        <f>'Problem 2(a)'!$D$39</f>
        <v>180000</v>
      </c>
      <c r="B18" s="4" t="s">
        <v>8</v>
      </c>
      <c r="C18" s="5">
        <v>0</v>
      </c>
      <c r="H18" s="5" t="s">
        <v>56</v>
      </c>
      <c r="I18" s="5" t="s">
        <v>56</v>
      </c>
      <c r="J18" s="5">
        <f>'Problem 2(a)'!$C$39</f>
        <v>180000</v>
      </c>
      <c r="K18" s="5">
        <f>'Problem 2(a)'!$C$38</f>
        <v>0.5</v>
      </c>
      <c r="L18" s="5" t="s">
        <v>148</v>
      </c>
      <c r="M18" s="4" t="s">
        <v>58</v>
      </c>
      <c r="P18" s="5" t="b">
        <v>0</v>
      </c>
    </row>
    <row r="19" spans="1:16" x14ac:dyDescent="0.25">
      <c r="A19" s="5">
        <f>'Problem 2(a)'!$D$41</f>
        <v>400000</v>
      </c>
      <c r="B19" s="4" t="s">
        <v>9</v>
      </c>
      <c r="C19" s="5">
        <v>0</v>
      </c>
      <c r="H19" s="5" t="s">
        <v>56</v>
      </c>
      <c r="I19" s="5" t="s">
        <v>56</v>
      </c>
      <c r="J19" s="5">
        <f>'Problem 2(a)'!$C$41</f>
        <v>400000</v>
      </c>
      <c r="K19" s="5">
        <f>'Problem 2(a)'!$C$40</f>
        <v>0.3</v>
      </c>
      <c r="L19" s="5" t="s">
        <v>148</v>
      </c>
      <c r="M19" s="4" t="s">
        <v>58</v>
      </c>
      <c r="P19" s="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11" workbookViewId="0">
      <selection activeCell="N18" sqref="N18"/>
    </sheetView>
  </sheetViews>
  <sheetFormatPr defaultRowHeight="15" x14ac:dyDescent="0.25"/>
  <cols>
    <col min="1" max="1" width="0.28515625" customWidth="1"/>
    <col min="2" max="2" width="3.42578125" bestFit="1" customWidth="1"/>
    <col min="3" max="3" width="8.710937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162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97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900000</v>
      </c>
      <c r="D32" s="37">
        <v>-0.25</v>
      </c>
      <c r="E32" s="62">
        <v>328000</v>
      </c>
      <c r="F32" s="37">
        <v>-0.21531100478468901</v>
      </c>
      <c r="G32" s="62">
        <v>319600</v>
      </c>
      <c r="H32" s="39">
        <v>-0.23540669856459331</v>
      </c>
    </row>
    <row r="33" spans="2:8" x14ac:dyDescent="0.25">
      <c r="B33" s="60" t="s">
        <v>100</v>
      </c>
      <c r="C33" s="66">
        <v>960000</v>
      </c>
      <c r="D33" s="37">
        <v>-0.2</v>
      </c>
      <c r="E33" s="62">
        <v>346000</v>
      </c>
      <c r="F33" s="37">
        <v>-0.17224880382775121</v>
      </c>
      <c r="G33" s="62">
        <v>319600</v>
      </c>
      <c r="H33" s="39">
        <v>-0.23540669856459331</v>
      </c>
    </row>
    <row r="34" spans="2:8" x14ac:dyDescent="0.25">
      <c r="B34" s="60" t="s">
        <v>101</v>
      </c>
      <c r="C34" s="66">
        <v>1020000</v>
      </c>
      <c r="D34" s="37">
        <v>-0.15</v>
      </c>
      <c r="E34" s="62">
        <v>364000</v>
      </c>
      <c r="F34" s="37">
        <v>-0.12918660287081341</v>
      </c>
      <c r="G34" s="62">
        <v>319600</v>
      </c>
      <c r="H34" s="39">
        <v>-0.23540669856459331</v>
      </c>
    </row>
    <row r="35" spans="2:8" x14ac:dyDescent="0.25">
      <c r="B35" s="60" t="s">
        <v>102</v>
      </c>
      <c r="C35" s="66">
        <v>1080000</v>
      </c>
      <c r="D35" s="37">
        <v>-0.1</v>
      </c>
      <c r="E35" s="62">
        <v>382000</v>
      </c>
      <c r="F35" s="37">
        <v>-8.6124401913875603E-2</v>
      </c>
      <c r="G35" s="62">
        <v>319600</v>
      </c>
      <c r="H35" s="39">
        <v>-0.23540669856459331</v>
      </c>
    </row>
    <row r="36" spans="2:8" x14ac:dyDescent="0.25">
      <c r="B36" s="60" t="s">
        <v>103</v>
      </c>
      <c r="C36" s="66">
        <v>1140000</v>
      </c>
      <c r="D36" s="37">
        <v>-0.05</v>
      </c>
      <c r="E36" s="62">
        <v>400000</v>
      </c>
      <c r="F36" s="37">
        <v>-4.3062200956937802E-2</v>
      </c>
      <c r="G36" s="62">
        <v>319600</v>
      </c>
      <c r="H36" s="39">
        <v>-0.23540669856459331</v>
      </c>
    </row>
    <row r="37" spans="2:8" x14ac:dyDescent="0.25">
      <c r="B37" s="60" t="s">
        <v>104</v>
      </c>
      <c r="C37" s="66">
        <v>1200000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1260000</v>
      </c>
      <c r="D38" s="37">
        <v>0.05</v>
      </c>
      <c r="E38" s="62">
        <v>436000</v>
      </c>
      <c r="F38" s="37">
        <v>4.3062200956937802E-2</v>
      </c>
      <c r="G38" s="62">
        <v>319600</v>
      </c>
      <c r="H38" s="39">
        <v>-0.23540669856459331</v>
      </c>
    </row>
    <row r="39" spans="2:8" x14ac:dyDescent="0.25">
      <c r="B39" s="60" t="s">
        <v>106</v>
      </c>
      <c r="C39" s="66">
        <v>1320000</v>
      </c>
      <c r="D39" s="37">
        <v>0.1</v>
      </c>
      <c r="E39" s="62">
        <v>454000</v>
      </c>
      <c r="F39" s="37">
        <v>8.6124401913875603E-2</v>
      </c>
      <c r="G39" s="62">
        <v>319600</v>
      </c>
      <c r="H39" s="39">
        <v>-0.23540669856459331</v>
      </c>
    </row>
    <row r="40" spans="2:8" x14ac:dyDescent="0.25">
      <c r="B40" s="60" t="s">
        <v>107</v>
      </c>
      <c r="C40" s="66">
        <v>1380000</v>
      </c>
      <c r="D40" s="37">
        <v>0.15</v>
      </c>
      <c r="E40" s="62">
        <v>472000</v>
      </c>
      <c r="F40" s="37">
        <v>0.12918660287081341</v>
      </c>
      <c r="G40" s="62">
        <v>319600</v>
      </c>
      <c r="H40" s="39">
        <v>-0.23540669856459331</v>
      </c>
    </row>
    <row r="41" spans="2:8" x14ac:dyDescent="0.25">
      <c r="B41" s="60" t="s">
        <v>108</v>
      </c>
      <c r="C41" s="66">
        <v>1440000</v>
      </c>
      <c r="D41" s="37">
        <v>0.2</v>
      </c>
      <c r="E41" s="62">
        <v>490000</v>
      </c>
      <c r="F41" s="37">
        <v>0.17224880382775121</v>
      </c>
      <c r="G41" s="62">
        <v>319600</v>
      </c>
      <c r="H41" s="39">
        <v>-0.23540669856459331</v>
      </c>
    </row>
    <row r="42" spans="2:8" ht="15.75" thickBot="1" x14ac:dyDescent="0.3">
      <c r="B42" s="61" t="s">
        <v>109</v>
      </c>
      <c r="C42" s="36">
        <v>1500000</v>
      </c>
      <c r="D42" s="38">
        <v>0.25</v>
      </c>
      <c r="E42" s="64">
        <v>508000</v>
      </c>
      <c r="F42" s="38">
        <v>0.21531100478468901</v>
      </c>
      <c r="G42" s="64">
        <v>319600</v>
      </c>
      <c r="H42" s="40">
        <v>-0.23540669856459331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22" workbookViewId="0">
      <selection activeCell="N24" sqref="N24"/>
    </sheetView>
  </sheetViews>
  <sheetFormatPr defaultRowHeight="15" x14ac:dyDescent="0.25"/>
  <cols>
    <col min="1" max="1" width="0.28515625" customWidth="1"/>
    <col min="2" max="2" width="3.42578125" bestFit="1" customWidth="1"/>
    <col min="3" max="3" width="7.4257812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163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139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180000</v>
      </c>
      <c r="D32" s="37">
        <v>-0.25</v>
      </c>
      <c r="E32" s="62">
        <v>400000</v>
      </c>
      <c r="F32" s="37">
        <v>-4.3062200956937802E-2</v>
      </c>
      <c r="G32" s="62">
        <v>319600</v>
      </c>
      <c r="H32" s="39">
        <v>-0.23540669856459331</v>
      </c>
    </row>
    <row r="33" spans="2:8" x14ac:dyDescent="0.25">
      <c r="B33" s="60" t="s">
        <v>100</v>
      </c>
      <c r="C33" s="66">
        <v>192000</v>
      </c>
      <c r="D33" s="37">
        <v>-0.2</v>
      </c>
      <c r="E33" s="62">
        <v>403600</v>
      </c>
      <c r="F33" s="37">
        <v>-3.4449760765550237E-2</v>
      </c>
      <c r="G33" s="62">
        <v>319600</v>
      </c>
      <c r="H33" s="39">
        <v>-0.23540669856459331</v>
      </c>
    </row>
    <row r="34" spans="2:8" x14ac:dyDescent="0.25">
      <c r="B34" s="60" t="s">
        <v>101</v>
      </c>
      <c r="C34" s="66">
        <v>204000</v>
      </c>
      <c r="D34" s="37">
        <v>-0.15</v>
      </c>
      <c r="E34" s="62">
        <v>407200</v>
      </c>
      <c r="F34" s="37">
        <v>-2.583732057416268E-2</v>
      </c>
      <c r="G34" s="62">
        <v>319600</v>
      </c>
      <c r="H34" s="39">
        <v>-0.23540669856459331</v>
      </c>
    </row>
    <row r="35" spans="2:8" x14ac:dyDescent="0.25">
      <c r="B35" s="60" t="s">
        <v>102</v>
      </c>
      <c r="C35" s="66">
        <v>216000</v>
      </c>
      <c r="D35" s="37">
        <v>-0.1</v>
      </c>
      <c r="E35" s="62">
        <v>410800</v>
      </c>
      <c r="F35" s="37">
        <v>-1.7224880382775119E-2</v>
      </c>
      <c r="G35" s="62">
        <v>319600</v>
      </c>
      <c r="H35" s="39">
        <v>-0.23540669856459331</v>
      </c>
    </row>
    <row r="36" spans="2:8" x14ac:dyDescent="0.25">
      <c r="B36" s="60" t="s">
        <v>103</v>
      </c>
      <c r="C36" s="66">
        <v>228000</v>
      </c>
      <c r="D36" s="37">
        <v>-0.05</v>
      </c>
      <c r="E36" s="62">
        <v>414400</v>
      </c>
      <c r="F36" s="37">
        <v>-8.6124401913875593E-3</v>
      </c>
      <c r="G36" s="62">
        <v>319600</v>
      </c>
      <c r="H36" s="39">
        <v>-0.23540669856459331</v>
      </c>
    </row>
    <row r="37" spans="2:8" x14ac:dyDescent="0.25">
      <c r="B37" s="60" t="s">
        <v>104</v>
      </c>
      <c r="C37" s="66">
        <v>240000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252000</v>
      </c>
      <c r="D38" s="37">
        <v>0.05</v>
      </c>
      <c r="E38" s="62">
        <v>421600</v>
      </c>
      <c r="F38" s="37">
        <v>8.6124401913875593E-3</v>
      </c>
      <c r="G38" s="62">
        <v>319600</v>
      </c>
      <c r="H38" s="39">
        <v>-0.23540669856459331</v>
      </c>
    </row>
    <row r="39" spans="2:8" x14ac:dyDescent="0.25">
      <c r="B39" s="60" t="s">
        <v>106</v>
      </c>
      <c r="C39" s="66">
        <v>264000</v>
      </c>
      <c r="D39" s="37">
        <v>0.1</v>
      </c>
      <c r="E39" s="62">
        <v>425200</v>
      </c>
      <c r="F39" s="37">
        <v>1.7224880382775119E-2</v>
      </c>
      <c r="G39" s="62">
        <v>319600</v>
      </c>
      <c r="H39" s="39">
        <v>-0.23540669856459331</v>
      </c>
    </row>
    <row r="40" spans="2:8" x14ac:dyDescent="0.25">
      <c r="B40" s="60" t="s">
        <v>107</v>
      </c>
      <c r="C40" s="66">
        <v>276000</v>
      </c>
      <c r="D40" s="37">
        <v>0.15</v>
      </c>
      <c r="E40" s="62">
        <v>428800</v>
      </c>
      <c r="F40" s="37">
        <v>2.583732057416268E-2</v>
      </c>
      <c r="G40" s="62">
        <v>319600</v>
      </c>
      <c r="H40" s="39">
        <v>-0.23540669856459331</v>
      </c>
    </row>
    <row r="41" spans="2:8" x14ac:dyDescent="0.25">
      <c r="B41" s="60" t="s">
        <v>108</v>
      </c>
      <c r="C41" s="66">
        <v>288000</v>
      </c>
      <c r="D41" s="37">
        <v>0.2</v>
      </c>
      <c r="E41" s="62">
        <v>432400</v>
      </c>
      <c r="F41" s="37">
        <v>3.4449760765550237E-2</v>
      </c>
      <c r="G41" s="62">
        <v>319600</v>
      </c>
      <c r="H41" s="39">
        <v>-0.23540669856459331</v>
      </c>
    </row>
    <row r="42" spans="2:8" ht="15.75" thickBot="1" x14ac:dyDescent="0.3">
      <c r="B42" s="61" t="s">
        <v>109</v>
      </c>
      <c r="C42" s="36">
        <v>300000</v>
      </c>
      <c r="D42" s="38">
        <v>0.25</v>
      </c>
      <c r="E42" s="64">
        <v>436000</v>
      </c>
      <c r="F42" s="38">
        <v>4.3062200956937802E-2</v>
      </c>
      <c r="G42" s="64">
        <v>319600</v>
      </c>
      <c r="H42" s="40">
        <v>-0.23540669856459331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23" workbookViewId="0">
      <selection activeCell="L36" sqref="L36"/>
    </sheetView>
  </sheetViews>
  <sheetFormatPr defaultRowHeight="15" x14ac:dyDescent="0.25"/>
  <cols>
    <col min="1" max="1" width="0.28515625" customWidth="1"/>
    <col min="2" max="2" width="3.42578125" bestFit="1" customWidth="1"/>
    <col min="3" max="3" width="7.8554687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163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164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f>-250000</f>
        <v>-250000</v>
      </c>
      <c r="D32" s="37">
        <v>-0.25</v>
      </c>
      <c r="E32" s="62">
        <v>408000</v>
      </c>
      <c r="F32" s="37">
        <v>-2.3923444976076555E-2</v>
      </c>
      <c r="G32" s="62">
        <v>319600</v>
      </c>
      <c r="H32" s="39">
        <v>-0.23540669856459331</v>
      </c>
    </row>
    <row r="33" spans="2:8" x14ac:dyDescent="0.25">
      <c r="B33" s="60" t="s">
        <v>100</v>
      </c>
      <c r="C33" s="66">
        <v>-240000</v>
      </c>
      <c r="D33" s="37">
        <v>-0.2</v>
      </c>
      <c r="E33" s="62">
        <v>410000</v>
      </c>
      <c r="F33" s="37">
        <v>-1.9138755980861243E-2</v>
      </c>
      <c r="G33" s="62">
        <v>319600</v>
      </c>
      <c r="H33" s="39">
        <v>-0.23540669856459331</v>
      </c>
    </row>
    <row r="34" spans="2:8" x14ac:dyDescent="0.25">
      <c r="B34" s="60" t="s">
        <v>101</v>
      </c>
      <c r="C34" s="66">
        <v>-230000</v>
      </c>
      <c r="D34" s="37">
        <v>-0.15</v>
      </c>
      <c r="E34" s="62">
        <v>412000</v>
      </c>
      <c r="F34" s="37">
        <v>-1.4354066985645933E-2</v>
      </c>
      <c r="G34" s="62">
        <v>319600</v>
      </c>
      <c r="H34" s="39">
        <v>-0.23540669856459331</v>
      </c>
    </row>
    <row r="35" spans="2:8" x14ac:dyDescent="0.25">
      <c r="B35" s="60" t="s">
        <v>102</v>
      </c>
      <c r="C35" s="66">
        <v>-220000</v>
      </c>
      <c r="D35" s="37">
        <v>-0.1</v>
      </c>
      <c r="E35" s="62">
        <v>414000</v>
      </c>
      <c r="F35" s="37">
        <v>-9.5693779904306216E-3</v>
      </c>
      <c r="G35" s="62">
        <v>319600</v>
      </c>
      <c r="H35" s="39">
        <v>-0.23540669856459331</v>
      </c>
    </row>
    <row r="36" spans="2:8" x14ac:dyDescent="0.25">
      <c r="B36" s="60" t="s">
        <v>103</v>
      </c>
      <c r="C36" s="66">
        <v>-210000</v>
      </c>
      <c r="D36" s="37">
        <v>-0.05</v>
      </c>
      <c r="E36" s="62">
        <v>416000</v>
      </c>
      <c r="F36" s="37">
        <v>-4.7846889952153108E-3</v>
      </c>
      <c r="G36" s="62">
        <v>319600</v>
      </c>
      <c r="H36" s="39">
        <v>-0.23540669856459331</v>
      </c>
    </row>
    <row r="37" spans="2:8" x14ac:dyDescent="0.25">
      <c r="B37" s="60" t="s">
        <v>104</v>
      </c>
      <c r="C37" s="66">
        <v>-200000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-190000</v>
      </c>
      <c r="D38" s="37">
        <v>0.05</v>
      </c>
      <c r="E38" s="62">
        <v>420000</v>
      </c>
      <c r="F38" s="37">
        <v>4.7846889952153108E-3</v>
      </c>
      <c r="G38" s="62">
        <v>319600</v>
      </c>
      <c r="H38" s="39">
        <v>-0.23540669856459331</v>
      </c>
    </row>
    <row r="39" spans="2:8" x14ac:dyDescent="0.25">
      <c r="B39" s="60" t="s">
        <v>106</v>
      </c>
      <c r="C39" s="66">
        <v>-180000</v>
      </c>
      <c r="D39" s="37">
        <v>0.1</v>
      </c>
      <c r="E39" s="62">
        <v>422000</v>
      </c>
      <c r="F39" s="37">
        <v>9.5693779904306216E-3</v>
      </c>
      <c r="G39" s="62">
        <v>319600</v>
      </c>
      <c r="H39" s="39">
        <v>-0.23540669856459331</v>
      </c>
    </row>
    <row r="40" spans="2:8" x14ac:dyDescent="0.25">
      <c r="B40" s="60" t="s">
        <v>107</v>
      </c>
      <c r="C40" s="66">
        <v>-170000</v>
      </c>
      <c r="D40" s="37">
        <v>0.15</v>
      </c>
      <c r="E40" s="62">
        <v>424000</v>
      </c>
      <c r="F40" s="37">
        <v>1.4354066985645933E-2</v>
      </c>
      <c r="G40" s="62">
        <v>319600</v>
      </c>
      <c r="H40" s="39">
        <v>-0.23540669856459331</v>
      </c>
    </row>
    <row r="41" spans="2:8" x14ac:dyDescent="0.25">
      <c r="B41" s="60" t="s">
        <v>108</v>
      </c>
      <c r="C41" s="66">
        <v>-160000</v>
      </c>
      <c r="D41" s="37">
        <v>0.2</v>
      </c>
      <c r="E41" s="62">
        <v>426000</v>
      </c>
      <c r="F41" s="37">
        <v>1.9138755980861243E-2</v>
      </c>
      <c r="G41" s="62">
        <v>319600</v>
      </c>
      <c r="H41" s="39">
        <v>-0.23540669856459331</v>
      </c>
    </row>
    <row r="42" spans="2:8" ht="15.75" thickBot="1" x14ac:dyDescent="0.3">
      <c r="B42" s="61" t="s">
        <v>109</v>
      </c>
      <c r="C42" s="36">
        <v>-150000</v>
      </c>
      <c r="D42" s="38">
        <v>0.25</v>
      </c>
      <c r="E42" s="64">
        <v>428000</v>
      </c>
      <c r="F42" s="38">
        <v>2.3923444976076555E-2</v>
      </c>
      <c r="G42" s="64">
        <v>319600</v>
      </c>
      <c r="H42" s="40">
        <v>-0.23540669856459331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opLeftCell="A21" workbookViewId="0">
      <selection activeCell="B29" sqref="B29:H42"/>
    </sheetView>
  </sheetViews>
  <sheetFormatPr defaultRowHeight="15" x14ac:dyDescent="0.25"/>
  <cols>
    <col min="1" max="1" width="0.28515625" customWidth="1"/>
    <col min="2" max="2" width="3.42578125" bestFit="1" customWidth="1"/>
    <col min="3" max="3" width="7.42578125" bestFit="1" customWidth="1"/>
    <col min="5" max="5" width="6.140625" bestFit="1" customWidth="1"/>
    <col min="6" max="6" width="8.140625" bestFit="1" customWidth="1"/>
    <col min="7" max="7" width="6.140625" bestFit="1" customWidth="1"/>
    <col min="8" max="8" width="8.140625" bestFit="1" customWidth="1"/>
  </cols>
  <sheetData>
    <row r="1" spans="2:2" s="51" customFormat="1" ht="18" x14ac:dyDescent="0.25">
      <c r="B1" s="53" t="s">
        <v>94</v>
      </c>
    </row>
    <row r="2" spans="2:2" s="52" customFormat="1" ht="10.5" x14ac:dyDescent="0.15">
      <c r="B2" s="54" t="s">
        <v>95</v>
      </c>
    </row>
    <row r="3" spans="2:2" s="52" customFormat="1" ht="10.5" x14ac:dyDescent="0.15">
      <c r="B3" s="54" t="s">
        <v>165</v>
      </c>
    </row>
    <row r="4" spans="2:2" s="52" customFormat="1" ht="10.5" x14ac:dyDescent="0.15">
      <c r="B4" s="54" t="s">
        <v>96</v>
      </c>
    </row>
    <row r="5" spans="2:2" s="34" customFormat="1" ht="10.5" x14ac:dyDescent="0.15">
      <c r="B5" s="35" t="s">
        <v>113</v>
      </c>
    </row>
    <row r="28" spans="2:8" ht="15.75" thickBot="1" x14ac:dyDescent="0.3"/>
    <row r="29" spans="2:8" ht="15.75" thickBot="1" x14ac:dyDescent="0.3">
      <c r="B29" s="85" t="s">
        <v>98</v>
      </c>
      <c r="C29" s="86"/>
      <c r="D29" s="86"/>
      <c r="E29" s="86"/>
      <c r="F29" s="86"/>
      <c r="G29" s="86"/>
      <c r="H29" s="87"/>
    </row>
    <row r="30" spans="2:8" x14ac:dyDescent="0.25">
      <c r="B30" s="58"/>
      <c r="C30" s="88" t="s">
        <v>110</v>
      </c>
      <c r="D30" s="89"/>
      <c r="E30" s="90" t="s">
        <v>60</v>
      </c>
      <c r="F30" s="89"/>
      <c r="G30" s="90" t="s">
        <v>61</v>
      </c>
      <c r="H30" s="91"/>
    </row>
    <row r="31" spans="2:8" x14ac:dyDescent="0.25">
      <c r="B31" s="59"/>
      <c r="C31" s="56" t="s">
        <v>111</v>
      </c>
      <c r="D31" s="67" t="s">
        <v>112</v>
      </c>
      <c r="E31" s="56" t="s">
        <v>111</v>
      </c>
      <c r="F31" s="67" t="s">
        <v>112</v>
      </c>
      <c r="G31" s="56" t="s">
        <v>111</v>
      </c>
      <c r="H31" s="57" t="s">
        <v>112</v>
      </c>
    </row>
    <row r="32" spans="2:8" x14ac:dyDescent="0.25">
      <c r="B32" s="60" t="s">
        <v>99</v>
      </c>
      <c r="C32" s="66">
        <v>120000</v>
      </c>
      <c r="D32" s="37">
        <v>-0.25</v>
      </c>
      <c r="E32" s="62">
        <v>410000</v>
      </c>
      <c r="F32" s="37">
        <v>-1.9138755980861243E-2</v>
      </c>
      <c r="G32" s="62">
        <v>319600</v>
      </c>
      <c r="H32" s="39">
        <v>-0.23540669856459331</v>
      </c>
    </row>
    <row r="33" spans="2:8" x14ac:dyDescent="0.25">
      <c r="B33" s="60" t="s">
        <v>100</v>
      </c>
      <c r="C33" s="66">
        <v>128000</v>
      </c>
      <c r="D33" s="37">
        <v>-0.2</v>
      </c>
      <c r="E33" s="62">
        <v>411600</v>
      </c>
      <c r="F33" s="37">
        <v>-1.5311004784688996E-2</v>
      </c>
      <c r="G33" s="62">
        <v>319600</v>
      </c>
      <c r="H33" s="39">
        <v>-0.23540669856459331</v>
      </c>
    </row>
    <row r="34" spans="2:8" x14ac:dyDescent="0.25">
      <c r="B34" s="60" t="s">
        <v>101</v>
      </c>
      <c r="C34" s="66">
        <v>136000</v>
      </c>
      <c r="D34" s="37">
        <v>-0.15</v>
      </c>
      <c r="E34" s="62">
        <v>413200</v>
      </c>
      <c r="F34" s="37">
        <v>-1.1483253588516746E-2</v>
      </c>
      <c r="G34" s="62">
        <v>319600</v>
      </c>
      <c r="H34" s="39">
        <v>-0.23540669856459331</v>
      </c>
    </row>
    <row r="35" spans="2:8" x14ac:dyDescent="0.25">
      <c r="B35" s="60" t="s">
        <v>102</v>
      </c>
      <c r="C35" s="66">
        <v>144000</v>
      </c>
      <c r="D35" s="37">
        <v>-0.1</v>
      </c>
      <c r="E35" s="62">
        <v>414800</v>
      </c>
      <c r="F35" s="37">
        <v>-7.6555023923444978E-3</v>
      </c>
      <c r="G35" s="62">
        <v>319600</v>
      </c>
      <c r="H35" s="39">
        <v>-0.23540669856459331</v>
      </c>
    </row>
    <row r="36" spans="2:8" x14ac:dyDescent="0.25">
      <c r="B36" s="60" t="s">
        <v>103</v>
      </c>
      <c r="C36" s="66">
        <v>152000</v>
      </c>
      <c r="D36" s="37">
        <v>-0.05</v>
      </c>
      <c r="E36" s="62">
        <v>416400</v>
      </c>
      <c r="F36" s="37">
        <v>-3.8277511961722489E-3</v>
      </c>
      <c r="G36" s="62">
        <v>319600</v>
      </c>
      <c r="H36" s="39">
        <v>-0.23540669856459331</v>
      </c>
    </row>
    <row r="37" spans="2:8" x14ac:dyDescent="0.25">
      <c r="B37" s="60" t="s">
        <v>104</v>
      </c>
      <c r="C37" s="66">
        <v>160000</v>
      </c>
      <c r="D37" s="37">
        <v>0</v>
      </c>
      <c r="E37" s="62">
        <v>418000</v>
      </c>
      <c r="F37" s="37">
        <v>0</v>
      </c>
      <c r="G37" s="62">
        <v>319600</v>
      </c>
      <c r="H37" s="39">
        <v>-0.23540669856459331</v>
      </c>
    </row>
    <row r="38" spans="2:8" x14ac:dyDescent="0.25">
      <c r="B38" s="60" t="s">
        <v>105</v>
      </c>
      <c r="C38" s="66">
        <v>168000</v>
      </c>
      <c r="D38" s="37">
        <v>0.05</v>
      </c>
      <c r="E38" s="62">
        <v>419600</v>
      </c>
      <c r="F38" s="37">
        <v>3.8277511961722489E-3</v>
      </c>
      <c r="G38" s="62">
        <v>319600</v>
      </c>
      <c r="H38" s="39">
        <v>-0.23540669856459331</v>
      </c>
    </row>
    <row r="39" spans="2:8" x14ac:dyDescent="0.25">
      <c r="B39" s="60" t="s">
        <v>106</v>
      </c>
      <c r="C39" s="66">
        <v>176000</v>
      </c>
      <c r="D39" s="37">
        <v>0.1</v>
      </c>
      <c r="E39" s="62">
        <v>421200</v>
      </c>
      <c r="F39" s="37">
        <v>7.6555023923444978E-3</v>
      </c>
      <c r="G39" s="62">
        <v>319600</v>
      </c>
      <c r="H39" s="39">
        <v>-0.23540669856459331</v>
      </c>
    </row>
    <row r="40" spans="2:8" x14ac:dyDescent="0.25">
      <c r="B40" s="60" t="s">
        <v>107</v>
      </c>
      <c r="C40" s="66">
        <v>184000</v>
      </c>
      <c r="D40" s="37">
        <v>0.15</v>
      </c>
      <c r="E40" s="62">
        <v>422800</v>
      </c>
      <c r="F40" s="37">
        <v>1.1483253588516746E-2</v>
      </c>
      <c r="G40" s="62">
        <v>319600</v>
      </c>
      <c r="H40" s="39">
        <v>-0.23540669856459331</v>
      </c>
    </row>
    <row r="41" spans="2:8" x14ac:dyDescent="0.25">
      <c r="B41" s="60" t="s">
        <v>108</v>
      </c>
      <c r="C41" s="66">
        <v>192000</v>
      </c>
      <c r="D41" s="37">
        <v>0.2</v>
      </c>
      <c r="E41" s="62">
        <v>424400</v>
      </c>
      <c r="F41" s="37">
        <v>1.5311004784688996E-2</v>
      </c>
      <c r="G41" s="62">
        <v>319600</v>
      </c>
      <c r="H41" s="39">
        <v>-0.23540669856459331</v>
      </c>
    </row>
    <row r="42" spans="2:8" ht="15.75" thickBot="1" x14ac:dyDescent="0.3">
      <c r="B42" s="61" t="s">
        <v>109</v>
      </c>
      <c r="C42" s="36">
        <v>200000</v>
      </c>
      <c r="D42" s="38">
        <v>0.25</v>
      </c>
      <c r="E42" s="64">
        <v>426000</v>
      </c>
      <c r="F42" s="38">
        <v>1.9138755980861243E-2</v>
      </c>
      <c r="G42" s="64">
        <v>319600</v>
      </c>
      <c r="H42" s="40">
        <v>-0.23540669856459331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D078B6E951A45BB1C82C2FC9186A9" ma:contentTypeVersion="3" ma:contentTypeDescription="Create a new document." ma:contentTypeScope="" ma:versionID="9a7bf952fc9da68a4d4342a199bc638e">
  <xsd:schema xmlns:xsd="http://www.w3.org/2001/XMLSchema" xmlns:xs="http://www.w3.org/2001/XMLSchema" xmlns:p="http://schemas.microsoft.com/office/2006/metadata/properties" xmlns:ns3="689360f1-9a5b-4f5a-b6d2-d97f61f8d3b3" targetNamespace="http://schemas.microsoft.com/office/2006/metadata/properties" ma:root="true" ma:fieldsID="2ea4a9a0d16d8fd10589b3834a95396c" ns3:_="">
    <xsd:import namespace="689360f1-9a5b-4f5a-b6d2-d97f61f8d3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360f1-9a5b-4f5a-b6d2-d97f61f8d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9360f1-9a5b-4f5a-b6d2-d97f61f8d3b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E948F-0A62-4E9D-9FE4-D757A49C1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360f1-9a5b-4f5a-b6d2-d97f61f8d3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BE770-9D5E-41F3-B697-80F9CC7625D7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689360f1-9a5b-4f5a-b6d2-d97f61f8d3b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9ECA77-8FB2-4A3B-9DC2-BE7CB0A515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Problem 2(a)</vt:lpstr>
      <vt:lpstr>Problem 2(b)</vt:lpstr>
      <vt:lpstr>_PalUtilTempWorksheet</vt:lpstr>
      <vt:lpstr>treeCalc_2</vt:lpstr>
      <vt:lpstr>treeCalc_3</vt:lpstr>
      <vt:lpstr>Strategy D24</vt:lpstr>
      <vt:lpstr>Strategy C17</vt:lpstr>
      <vt:lpstr>Strategy B17</vt:lpstr>
      <vt:lpstr>Strategy C24</vt:lpstr>
      <vt:lpstr>Strategy B18</vt:lpstr>
      <vt:lpstr>Strategy C25</vt:lpstr>
      <vt:lpstr>Strategy D25</vt:lpstr>
      <vt:lpstr>Strategy C18</vt:lpstr>
      <vt:lpstr>Tornado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Kamaljeet Kaur Sidhu</dc:creator>
  <cp:keywords/>
  <dc:description/>
  <cp:lastModifiedBy>Kamaljeet Kaur Sidhu</cp:lastModifiedBy>
  <cp:revision/>
  <dcterms:created xsi:type="dcterms:W3CDTF">2023-05-08T16:09:06Z</dcterms:created>
  <dcterms:modified xsi:type="dcterms:W3CDTF">2023-05-22T08:07:25Z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0x0101003DFD078B6E951A45BB1C82C2FC9186A9</vt:lpwstr>
  </property>
</Properties>
</file>