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72" windowWidth="12456" windowHeight="8400" activeTab="2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R19" i="3"/>
  <c r="R18"/>
  <c r="R17"/>
  <c r="R16"/>
  <c r="M19"/>
  <c r="M18"/>
  <c r="M17"/>
  <c r="M16"/>
  <c r="R9"/>
  <c r="R8"/>
  <c r="R6"/>
  <c r="R5"/>
  <c r="R4"/>
  <c r="R3"/>
  <c r="R7" s="1"/>
  <c r="M10"/>
  <c r="M9"/>
  <c r="M8"/>
  <c r="M7"/>
  <c r="M6"/>
  <c r="M5"/>
  <c r="M4"/>
  <c r="M3"/>
  <c r="Q19"/>
  <c r="O19"/>
  <c r="L19"/>
  <c r="J19"/>
  <c r="E19"/>
  <c r="Q18"/>
  <c r="O18"/>
  <c r="L18"/>
  <c r="J18"/>
  <c r="E18"/>
  <c r="Q17"/>
  <c r="O17"/>
  <c r="L17"/>
  <c r="J17"/>
  <c r="E17"/>
  <c r="Q10"/>
  <c r="Q9"/>
  <c r="Q8"/>
  <c r="Q7"/>
  <c r="Q6"/>
  <c r="Q5"/>
  <c r="Q4"/>
  <c r="O10"/>
  <c r="O9"/>
  <c r="O8"/>
  <c r="O7"/>
  <c r="O6"/>
  <c r="O5"/>
  <c r="O4"/>
  <c r="L10"/>
  <c r="L9"/>
  <c r="L8"/>
  <c r="L7"/>
  <c r="L6"/>
  <c r="L5"/>
  <c r="L4"/>
  <c r="J10"/>
  <c r="J9"/>
  <c r="J8"/>
  <c r="J7"/>
  <c r="J6"/>
  <c r="J5"/>
  <c r="J4"/>
  <c r="E10"/>
  <c r="E9"/>
  <c r="E8"/>
  <c r="E7"/>
  <c r="E6"/>
  <c r="E5"/>
  <c r="E4"/>
  <c r="W24" i="2"/>
  <c r="T20"/>
  <c r="T19"/>
  <c r="T18"/>
  <c r="T17"/>
  <c r="T16"/>
  <c r="T15"/>
  <c r="T14"/>
  <c r="B21"/>
  <c r="R10" i="3" l="1"/>
  <c r="P20" i="2"/>
  <c r="P19"/>
  <c r="P18"/>
  <c r="P17"/>
  <c r="P16"/>
  <c r="P15"/>
  <c r="P14"/>
  <c r="B20"/>
  <c r="B19"/>
  <c r="B18"/>
  <c r="B17"/>
  <c r="B16"/>
  <c r="B15"/>
  <c r="B14"/>
  <c r="B11"/>
  <c r="B10"/>
  <c r="B9"/>
  <c r="B8"/>
  <c r="B7"/>
  <c r="B6"/>
  <c r="B5"/>
  <c r="O20"/>
  <c r="N20"/>
  <c r="O19"/>
  <c r="N19"/>
  <c r="O18"/>
  <c r="N18"/>
  <c r="O17"/>
  <c r="N17"/>
  <c r="O16"/>
  <c r="N16"/>
  <c r="O15"/>
  <c r="N15"/>
  <c r="O14"/>
  <c r="N14"/>
  <c r="O11"/>
  <c r="N11"/>
  <c r="O10"/>
  <c r="N10"/>
  <c r="O9"/>
  <c r="N9"/>
  <c r="O8"/>
  <c r="N8"/>
  <c r="O7"/>
  <c r="N7"/>
  <c r="O6"/>
  <c r="N6"/>
  <c r="O5"/>
  <c r="N5"/>
  <c r="G37" i="1" l="1"/>
  <c r="J32"/>
  <c r="H32"/>
  <c r="J33"/>
  <c r="H33"/>
  <c r="J31"/>
  <c r="J30"/>
  <c r="J29"/>
  <c r="H31"/>
  <c r="H30"/>
  <c r="H29"/>
  <c r="C8"/>
  <c r="C7"/>
  <c r="C19" s="1"/>
  <c r="C20" s="1"/>
  <c r="C5"/>
  <c r="C6" s="1"/>
  <c r="C9" s="1"/>
  <c r="C10" l="1"/>
  <c r="C11" s="1"/>
  <c r="K11" s="1"/>
  <c r="C15"/>
  <c r="F11"/>
  <c r="K7"/>
  <c r="F7"/>
</calcChain>
</file>

<file path=xl/sharedStrings.xml><?xml version="1.0" encoding="utf-8"?>
<sst xmlns="http://schemas.openxmlformats.org/spreadsheetml/2006/main" count="63" uniqueCount="42">
  <si>
    <t>mr</t>
    <phoneticPr fontId="1"/>
  </si>
  <si>
    <t>mu0</t>
    <phoneticPr fontId="1"/>
  </si>
  <si>
    <t>B0</t>
    <phoneticPr fontId="1"/>
  </si>
  <si>
    <t>V</t>
    <phoneticPr fontId="1"/>
  </si>
  <si>
    <t>w</t>
    <phoneticPr fontId="1"/>
  </si>
  <si>
    <t>Wm</t>
    <phoneticPr fontId="1"/>
  </si>
  <si>
    <t>Wm/8</t>
    <phoneticPr fontId="1"/>
  </si>
  <si>
    <t>mu</t>
    <phoneticPr fontId="1"/>
  </si>
  <si>
    <t>239 elements</t>
    <phoneticPr fontId="1"/>
  </si>
  <si>
    <t>Order 3</t>
    <phoneticPr fontId="1"/>
  </si>
  <si>
    <t>Order 2</t>
    <phoneticPr fontId="1"/>
  </si>
  <si>
    <t>Wm/8 (J)</t>
    <phoneticPr fontId="1"/>
  </si>
  <si>
    <t>Bz0 (T)</t>
    <phoneticPr fontId="1"/>
  </si>
  <si>
    <t>Ω-Ωr, Order 1</t>
    <phoneticPr fontId="1"/>
  </si>
  <si>
    <t>Ω-Ωr, Order 2</t>
    <phoneticPr fontId="1"/>
  </si>
  <si>
    <t>Ω-Ωr, Order 3</t>
    <phoneticPr fontId="1"/>
  </si>
  <si>
    <t>A-Ar, Order 3</t>
    <phoneticPr fontId="1"/>
  </si>
  <si>
    <t>Error (%)</t>
    <phoneticPr fontId="1"/>
  </si>
  <si>
    <t>Thoretical</t>
    <phoneticPr fontId="1"/>
  </si>
  <si>
    <t>A-Ωr, Order 3</t>
    <phoneticPr fontId="1"/>
  </si>
  <si>
    <t>nv</t>
    <phoneticPr fontId="1"/>
  </si>
  <si>
    <t>ne</t>
    <phoneticPr fontId="1"/>
  </si>
  <si>
    <t>ndof</t>
  </si>
  <si>
    <t>nonzero</t>
    <phoneticPr fontId="1"/>
  </si>
  <si>
    <t>Iterations</t>
    <phoneticPr fontId="1"/>
  </si>
  <si>
    <t>time</t>
    <phoneticPr fontId="1"/>
  </si>
  <si>
    <t>Bz0</t>
    <phoneticPr fontId="1"/>
  </si>
  <si>
    <t>A_Phi-Ar</t>
    <phoneticPr fontId="1"/>
  </si>
  <si>
    <t>rk=2</t>
    <phoneticPr fontId="1"/>
  </si>
  <si>
    <t>Je</t>
    <phoneticPr fontId="1"/>
  </si>
  <si>
    <t>rk=4</t>
    <phoneticPr fontId="1"/>
  </si>
  <si>
    <t>ne</t>
    <phoneticPr fontId="1"/>
  </si>
  <si>
    <t>Wm</t>
    <phoneticPr fontId="1"/>
  </si>
  <si>
    <t>rk=8</t>
    <phoneticPr fontId="1"/>
  </si>
  <si>
    <t>ne</t>
    <phoneticPr fontId="1"/>
  </si>
  <si>
    <t>dof</t>
    <phoneticPr fontId="1"/>
  </si>
  <si>
    <t>nonzero</t>
    <phoneticPr fontId="1"/>
  </si>
  <si>
    <t>ICCG Iter</t>
    <phoneticPr fontId="1"/>
  </si>
  <si>
    <t>Um</t>
    <phoneticPr fontId="1"/>
  </si>
  <si>
    <t>Wj</t>
    <phoneticPr fontId="1"/>
  </si>
  <si>
    <t>Adaptive</t>
    <phoneticPr fontId="1"/>
  </si>
  <si>
    <t xml:space="preserve">No Adaptyve </t>
    <phoneticPr fontId="1"/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</si>
</sst>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_ "/>
    <numFmt numFmtId="178" formatCode="0.0000_ "/>
    <numFmt numFmtId="179" formatCode="0.000;[Red]0.000"/>
    <numFmt numFmtId="180" formatCode="0.0000_);[Red]\(0.0000\)"/>
    <numFmt numFmtId="181" formatCode="0.0_);[Red]\(0.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1" fontId="3" fillId="0" borderId="8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1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Sheet2!$J$5:$J$11</c:f>
              <c:numCache>
                <c:formatCode>General</c:formatCode>
                <c:ptCount val="7"/>
                <c:pt idx="0">
                  <c:v>0.484746346188136</c:v>
                </c:pt>
                <c:pt idx="1">
                  <c:v>-9.0048831714154995E-2</c:v>
                </c:pt>
                <c:pt idx="2">
                  <c:v>-0.115531339609886</c:v>
                </c:pt>
                <c:pt idx="3">
                  <c:v>-0.11881467444285</c:v>
                </c:pt>
                <c:pt idx="4">
                  <c:v>-0.117508357741877</c:v>
                </c:pt>
                <c:pt idx="5">
                  <c:v>-0.117470282144977</c:v>
                </c:pt>
                <c:pt idx="6">
                  <c:v>-0.12801226435861099</c:v>
                </c:pt>
              </c:numCache>
            </c:numRef>
          </c:yVal>
        </c:ser>
        <c:ser>
          <c:idx val="1"/>
          <c:order val="1"/>
          <c:x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Sheet2!$K$5:$K$11</c:f>
              <c:numCache>
                <c:formatCode>General</c:formatCode>
                <c:ptCount val="7"/>
                <c:pt idx="0">
                  <c:v>0.83523795601949602</c:v>
                </c:pt>
                <c:pt idx="1">
                  <c:v>6.4402424260780605E-2</c:v>
                </c:pt>
                <c:pt idx="2">
                  <c:v>6.9249578947191998E-2</c:v>
                </c:pt>
                <c:pt idx="3">
                  <c:v>6.9980026380575905E-2</c:v>
                </c:pt>
                <c:pt idx="4">
                  <c:v>6.9863458390374E-2</c:v>
                </c:pt>
                <c:pt idx="5">
                  <c:v>6.9874837687572799E-2</c:v>
                </c:pt>
                <c:pt idx="6">
                  <c:v>7.2644204055207703E-2</c:v>
                </c:pt>
              </c:numCache>
            </c:numRef>
          </c:yVal>
        </c:ser>
        <c:axId val="49548672"/>
        <c:axId val="49566848"/>
      </c:scatterChart>
      <c:valAx>
        <c:axId val="49548672"/>
        <c:scaling>
          <c:orientation val="minMax"/>
        </c:scaling>
        <c:axPos val="b"/>
        <c:numFmt formatCode="General" sourceLinked="1"/>
        <c:tickLblPos val="nextTo"/>
        <c:crossAx val="49566848"/>
        <c:crosses val="autoZero"/>
        <c:crossBetween val="midCat"/>
      </c:valAx>
      <c:valAx>
        <c:axId val="49566848"/>
        <c:scaling>
          <c:orientation val="minMax"/>
        </c:scaling>
        <c:axPos val="l"/>
        <c:majorGridlines/>
        <c:numFmt formatCode="General" sourceLinked="1"/>
        <c:tickLblPos val="nextTo"/>
        <c:crossAx val="49548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0780774278215222"/>
          <c:y val="7.9178331875182265E-2"/>
          <c:w val="0.65723403324584428"/>
          <c:h val="0.72414734616506271"/>
        </c:manualLayout>
      </c:layout>
      <c:scatterChart>
        <c:scatterStyle val="lineMarker"/>
        <c:ser>
          <c:idx val="0"/>
          <c:order val="0"/>
          <c:tx>
            <c:v>Adaptive, Um</c:v>
          </c:tx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Sheet3!$M$4:$M$10</c:f>
              <c:numCache>
                <c:formatCode>General</c:formatCode>
                <c:ptCount val="7"/>
                <c:pt idx="0">
                  <c:v>8.4742247578671728E-2</c:v>
                </c:pt>
                <c:pt idx="1">
                  <c:v>8.263508405512425E-3</c:v>
                </c:pt>
                <c:pt idx="2">
                  <c:v>7.4563892004234523E-4</c:v>
                </c:pt>
                <c:pt idx="3">
                  <c:v>6.7216140397667742E-4</c:v>
                </c:pt>
                <c:pt idx="4">
                  <c:v>6.2235493520364411E-4</c:v>
                </c:pt>
                <c:pt idx="5">
                  <c:v>2.203604788447591E-4</c:v>
                </c:pt>
                <c:pt idx="6">
                  <c:v>1.5466857044636512E-4</c:v>
                </c:pt>
              </c:numCache>
            </c:numRef>
          </c:yVal>
        </c:ser>
        <c:ser>
          <c:idx val="1"/>
          <c:order val="1"/>
          <c:tx>
            <c:v>Adaptive, Wj</c:v>
          </c:tx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Sheet3!$R$4:$R$10</c:f>
              <c:numCache>
                <c:formatCode>General</c:formatCode>
                <c:ptCount val="7"/>
                <c:pt idx="0">
                  <c:v>5.090921013451441E-2</c:v>
                </c:pt>
                <c:pt idx="1">
                  <c:v>5.4572982988526503E-3</c:v>
                </c:pt>
                <c:pt idx="2">
                  <c:v>4.3571526583932292E-4</c:v>
                </c:pt>
                <c:pt idx="3">
                  <c:v>4.2479711528159778E-4</c:v>
                </c:pt>
                <c:pt idx="4">
                  <c:v>6.1018213193418614E-4</c:v>
                </c:pt>
                <c:pt idx="5">
                  <c:v>2.1865547042853648E-4</c:v>
                </c:pt>
                <c:pt idx="6">
                  <c:v>1.5350097701177345E-4</c:v>
                </c:pt>
              </c:numCache>
            </c:numRef>
          </c:yVal>
        </c:ser>
        <c:ser>
          <c:idx val="2"/>
          <c:order val="2"/>
          <c:tx>
            <c:v>Simple, Um</c:v>
          </c:tx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Sheet3!$M$17:$M$19</c:f>
              <c:numCache>
                <c:formatCode>General</c:formatCode>
                <c:ptCount val="3"/>
                <c:pt idx="0">
                  <c:v>8.4742247578671728E-2</c:v>
                </c:pt>
                <c:pt idx="1">
                  <c:v>8.5596329676325151E-3</c:v>
                </c:pt>
                <c:pt idx="2">
                  <c:v>6.1760416114698357E-4</c:v>
                </c:pt>
              </c:numCache>
            </c:numRef>
          </c:yVal>
        </c:ser>
        <c:ser>
          <c:idx val="3"/>
          <c:order val="3"/>
          <c:tx>
            <c:v>Simple, Wj</c:v>
          </c:tx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Sheet3!$R$17:$R$19</c:f>
              <c:numCache>
                <c:formatCode>General</c:formatCode>
                <c:ptCount val="3"/>
                <c:pt idx="0">
                  <c:v>5.090921013451441E-2</c:v>
                </c:pt>
                <c:pt idx="1">
                  <c:v>5.0984290576828557E-3</c:v>
                </c:pt>
                <c:pt idx="2">
                  <c:v>3.1922384306200198E-4</c:v>
                </c:pt>
              </c:numCache>
            </c:numRef>
          </c:yVal>
        </c:ser>
        <c:dLbls/>
        <c:axId val="143915264"/>
        <c:axId val="143925248"/>
      </c:scatterChart>
      <c:valAx>
        <c:axId val="143915264"/>
        <c:scaling>
          <c:logBase val="10"/>
          <c:orientation val="minMax"/>
          <c:max val="100000"/>
          <c:min val="100"/>
        </c:scaling>
        <c:axPos val="b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ja-JP" sz="1100"/>
                  <a:t>Ne</a:t>
                </a:r>
                <a:endParaRPr lang="ja-JP" altLang="en-US" sz="1100"/>
              </a:p>
            </c:rich>
          </c:tx>
          <c:layout/>
        </c:title>
        <c:numFmt formatCode="General" sourceLinked="1"/>
        <c:majorTickMark val="none"/>
        <c:tickLblPos val="nextTo"/>
        <c:crossAx val="143925248"/>
        <c:crossesAt val="1.0000000000000002E-4"/>
        <c:crossBetween val="midCat"/>
      </c:valAx>
      <c:valAx>
        <c:axId val="143925248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3915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94444444444441"/>
          <c:y val="7.7935987168270646E-2"/>
          <c:w val="0.23716666666666666"/>
          <c:h val="0.3348687664041994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Sheet2!$L$5:$L$11</c:f>
              <c:numCache>
                <c:formatCode>General</c:formatCode>
                <c:ptCount val="7"/>
                <c:pt idx="0">
                  <c:v>43861.982299263997</c:v>
                </c:pt>
                <c:pt idx="1">
                  <c:v>43298.383812815599</c:v>
                </c:pt>
                <c:pt idx="2">
                  <c:v>43242.874040401999</c:v>
                </c:pt>
                <c:pt idx="3">
                  <c:v>43239.4534279531</c:v>
                </c:pt>
                <c:pt idx="4">
                  <c:v>43238.062868105102</c:v>
                </c:pt>
                <c:pt idx="5">
                  <c:v>43237.859077030102</c:v>
                </c:pt>
                <c:pt idx="6">
                  <c:v>43237.807523069299</c:v>
                </c:pt>
              </c:numCache>
            </c:numRef>
          </c:yVal>
        </c:ser>
        <c:axId val="49586560"/>
        <c:axId val="49588096"/>
      </c:scatterChart>
      <c:valAx>
        <c:axId val="49586560"/>
        <c:scaling>
          <c:orientation val="minMax"/>
        </c:scaling>
        <c:axPos val="b"/>
        <c:numFmt formatCode="General" sourceLinked="1"/>
        <c:tickLblPos val="nextTo"/>
        <c:crossAx val="49588096"/>
        <c:crosses val="autoZero"/>
        <c:crossBetween val="midCat"/>
      </c:valAx>
      <c:valAx>
        <c:axId val="49588096"/>
        <c:scaling>
          <c:orientation val="minMax"/>
          <c:max val="43300"/>
          <c:min val="43200"/>
        </c:scaling>
        <c:axPos val="l"/>
        <c:majorGridlines/>
        <c:numFmt formatCode="General" sourceLinked="1"/>
        <c:tickLblPos val="nextTo"/>
        <c:crossAx val="49586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Sheet2!$M$5:$M$11</c:f>
              <c:numCache>
                <c:formatCode>General</c:formatCode>
                <c:ptCount val="7"/>
                <c:pt idx="0">
                  <c:v>51259.371919063196</c:v>
                </c:pt>
                <c:pt idx="1">
                  <c:v>51300.093766325597</c:v>
                </c:pt>
                <c:pt idx="2">
                  <c:v>51359.7590997515</c:v>
                </c:pt>
                <c:pt idx="3">
                  <c:v>51363.316114894304</c:v>
                </c:pt>
                <c:pt idx="4">
                  <c:v>51365.128829600399</c:v>
                </c:pt>
                <c:pt idx="5">
                  <c:v>51365.626675235901</c:v>
                </c:pt>
                <c:pt idx="6">
                  <c:v>51365.772945561701</c:v>
                </c:pt>
              </c:numCache>
            </c:numRef>
          </c:yVal>
        </c:ser>
        <c:axId val="49607808"/>
        <c:axId val="49609344"/>
      </c:scatterChart>
      <c:valAx>
        <c:axId val="49607808"/>
        <c:scaling>
          <c:orientation val="minMax"/>
        </c:scaling>
        <c:axPos val="b"/>
        <c:numFmt formatCode="General" sourceLinked="1"/>
        <c:tickLblPos val="nextTo"/>
        <c:crossAx val="49609344"/>
        <c:crosses val="autoZero"/>
        <c:crossBetween val="midCat"/>
      </c:valAx>
      <c:valAx>
        <c:axId val="49609344"/>
        <c:scaling>
          <c:orientation val="minMax"/>
        </c:scaling>
        <c:axPos val="l"/>
        <c:majorGridlines/>
        <c:numFmt formatCode="General" sourceLinked="1"/>
        <c:tickLblPos val="nextTo"/>
        <c:crossAx val="49607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Sheet2!$E$5:$E$11</c:f>
              <c:numCache>
                <c:formatCode>General</c:formatCode>
                <c:ptCount val="7"/>
                <c:pt idx="0">
                  <c:v>239</c:v>
                </c:pt>
                <c:pt idx="1">
                  <c:v>643</c:v>
                </c:pt>
                <c:pt idx="2">
                  <c:v>1533</c:v>
                </c:pt>
                <c:pt idx="3">
                  <c:v>3987</c:v>
                </c:pt>
                <c:pt idx="4">
                  <c:v>6252</c:v>
                </c:pt>
                <c:pt idx="5">
                  <c:v>14904</c:v>
                </c:pt>
                <c:pt idx="6">
                  <c:v>29603</c:v>
                </c:pt>
              </c:numCache>
            </c:numRef>
          </c:xVal>
          <c:yVal>
            <c:numRef>
              <c:f>Sheet2!$N$5:$N$11</c:f>
              <c:numCache>
                <c:formatCode>General</c:formatCode>
                <c:ptCount val="7"/>
                <c:pt idx="0">
                  <c:v>1.4736432602984304E-2</c:v>
                </c:pt>
                <c:pt idx="1">
                  <c:v>1.6977168956760788E-3</c:v>
                </c:pt>
                <c:pt idx="2">
                  <c:v>4.1351163451704067E-4</c:v>
                </c:pt>
                <c:pt idx="3">
                  <c:v>3.3437658653788065E-4</c:v>
                </c:pt>
                <c:pt idx="4">
                  <c:v>3.0220631822098549E-4</c:v>
                </c:pt>
                <c:pt idx="5">
                  <c:v>2.97491660615422E-4</c:v>
                </c:pt>
                <c:pt idx="6">
                  <c:v>2.9629897210640488E-4</c:v>
                </c:pt>
              </c:numCache>
            </c:numRef>
          </c:yVal>
        </c:ser>
        <c:ser>
          <c:idx val="1"/>
          <c:order val="1"/>
          <c:xVal>
            <c:numRef>
              <c:f>Sheet2!$E$5:$E$11</c:f>
              <c:numCache>
                <c:formatCode>General</c:formatCode>
                <c:ptCount val="7"/>
                <c:pt idx="0">
                  <c:v>239</c:v>
                </c:pt>
                <c:pt idx="1">
                  <c:v>643</c:v>
                </c:pt>
                <c:pt idx="2">
                  <c:v>1533</c:v>
                </c:pt>
                <c:pt idx="3">
                  <c:v>3987</c:v>
                </c:pt>
                <c:pt idx="4">
                  <c:v>6252</c:v>
                </c:pt>
                <c:pt idx="5">
                  <c:v>14904</c:v>
                </c:pt>
                <c:pt idx="6">
                  <c:v>29603</c:v>
                </c:pt>
              </c:numCache>
            </c:numRef>
          </c:xVal>
          <c:yVal>
            <c:numRef>
              <c:f>Sheet2!$O$5:$O$11</c:f>
              <c:numCache>
                <c:formatCode>General</c:formatCode>
                <c:ptCount val="7"/>
                <c:pt idx="0">
                  <c:v>1.7649090737449581E-3</c:v>
                </c:pt>
                <c:pt idx="1">
                  <c:v>9.7188381060180637E-4</c:v>
                </c:pt>
                <c:pt idx="2">
                  <c:v>1.9005062807205236E-4</c:v>
                </c:pt>
                <c:pt idx="3">
                  <c:v>2.5932064059013845E-4</c:v>
                </c:pt>
                <c:pt idx="4">
                  <c:v>2.9462180331837591E-4</c:v>
                </c:pt>
                <c:pt idx="5">
                  <c:v>3.0431694714509483E-4</c:v>
                </c:pt>
                <c:pt idx="6">
                  <c:v>3.0716544423955029E-4</c:v>
                </c:pt>
              </c:numCache>
            </c:numRef>
          </c:yVal>
        </c:ser>
        <c:axId val="143547008"/>
        <c:axId val="143569280"/>
      </c:scatterChart>
      <c:valAx>
        <c:axId val="143547008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43569280"/>
        <c:crosses val="autoZero"/>
        <c:crossBetween val="midCat"/>
      </c:valAx>
      <c:valAx>
        <c:axId val="1435692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354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Sheet2!$I$14:$I$20</c:f>
              <c:numCache>
                <c:formatCode>General</c:formatCode>
                <c:ptCount val="7"/>
                <c:pt idx="0">
                  <c:v>4.4808600010583101E-2</c:v>
                </c:pt>
                <c:pt idx="1">
                  <c:v>0.25977430000784801</c:v>
                </c:pt>
                <c:pt idx="2">
                  <c:v>1.4649351999978499</c:v>
                </c:pt>
                <c:pt idx="3">
                  <c:v>3.7494918000011199</c:v>
                </c:pt>
                <c:pt idx="4">
                  <c:v>7.1772972999897302</c:v>
                </c:pt>
                <c:pt idx="5">
                  <c:v>18.730708599992699</c:v>
                </c:pt>
                <c:pt idx="6">
                  <c:v>30.167621400003501</c:v>
                </c:pt>
              </c:numCache>
            </c:numRef>
          </c:xVal>
          <c:yVal>
            <c:numRef>
              <c:f>Sheet2!$N$14:$N$20</c:f>
              <c:numCache>
                <c:formatCode>General</c:formatCode>
                <c:ptCount val="7"/>
                <c:pt idx="0">
                  <c:v>1.4736432602984304E-2</c:v>
                </c:pt>
                <c:pt idx="1">
                  <c:v>1.5200959251780293E-2</c:v>
                </c:pt>
                <c:pt idx="2">
                  <c:v>2.0045971058230234E-3</c:v>
                </c:pt>
                <c:pt idx="3">
                  <c:v>9.0668905052860595E-4</c:v>
                </c:pt>
                <c:pt idx="4">
                  <c:v>3.909407442127852E-4</c:v>
                </c:pt>
                <c:pt idx="5">
                  <c:v>1.9112135514409183E-4</c:v>
                </c:pt>
                <c:pt idx="6">
                  <c:v>9.4861898611920753E-5</c:v>
                </c:pt>
              </c:numCache>
            </c:numRef>
          </c:yVal>
        </c:ser>
        <c:ser>
          <c:idx val="1"/>
          <c:order val="1"/>
          <c:xVal>
            <c:numRef>
              <c:f>Sheet2!$I$14:$I$20</c:f>
              <c:numCache>
                <c:formatCode>General</c:formatCode>
                <c:ptCount val="7"/>
                <c:pt idx="0">
                  <c:v>4.4808600010583101E-2</c:v>
                </c:pt>
                <c:pt idx="1">
                  <c:v>0.25977430000784801</c:v>
                </c:pt>
                <c:pt idx="2">
                  <c:v>1.4649351999978499</c:v>
                </c:pt>
                <c:pt idx="3">
                  <c:v>3.7494918000011199</c:v>
                </c:pt>
                <c:pt idx="4">
                  <c:v>7.1772972999897302</c:v>
                </c:pt>
                <c:pt idx="5">
                  <c:v>18.730708599992699</c:v>
                </c:pt>
                <c:pt idx="6">
                  <c:v>30.167621400003501</c:v>
                </c:pt>
              </c:numCache>
            </c:numRef>
          </c:xVal>
          <c:yVal>
            <c:numRef>
              <c:f>Sheet2!$O$14:$O$20</c:f>
              <c:numCache>
                <c:formatCode>General</c:formatCode>
                <c:ptCount val="7"/>
                <c:pt idx="0">
                  <c:v>1.7649090737449581E-3</c:v>
                </c:pt>
                <c:pt idx="1">
                  <c:v>1.3451268438306164E-3</c:v>
                </c:pt>
                <c:pt idx="2">
                  <c:v>6.656102734683805E-4</c:v>
                </c:pt>
                <c:pt idx="3">
                  <c:v>2.1070096632965613E-5</c:v>
                </c:pt>
                <c:pt idx="4">
                  <c:v>8.0908412453736616E-5</c:v>
                </c:pt>
                <c:pt idx="5">
                  <c:v>3.9433498712750323E-5</c:v>
                </c:pt>
                <c:pt idx="6">
                  <c:v>1.8428247655348984E-5</c:v>
                </c:pt>
              </c:numCache>
            </c:numRef>
          </c:yVal>
        </c:ser>
        <c:axId val="143655296"/>
        <c:axId val="143656832"/>
      </c:scatterChart>
      <c:valAx>
        <c:axId val="143655296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43656832"/>
        <c:crosses val="autoZero"/>
        <c:crossBetween val="midCat"/>
      </c:valAx>
      <c:valAx>
        <c:axId val="1436568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3655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2801550743657043"/>
          <c:y val="7.4548702245552642E-2"/>
          <c:w val="0.67151159230096269"/>
          <c:h val="0.8326195683872849"/>
        </c:manualLayout>
      </c:layout>
      <c:scatterChart>
        <c:scatterStyle val="lineMarker"/>
        <c:ser>
          <c:idx val="0"/>
          <c:order val="0"/>
          <c:tx>
            <c:v>rK=2</c:v>
          </c:tx>
          <c:xVal>
            <c:numRef>
              <c:f>Sheet2!$B$14:$B$21</c:f>
              <c:numCache>
                <c:formatCode>General</c:formatCode>
                <c:ptCount val="8"/>
                <c:pt idx="0">
                  <c:v>2.5965781568601468E-2</c:v>
                </c:pt>
                <c:pt idx="1">
                  <c:v>9.244816991341798E-3</c:v>
                </c:pt>
                <c:pt idx="2">
                  <c:v>4.0900674301901302E-3</c:v>
                </c:pt>
                <c:pt idx="3">
                  <c:v>3.1280367967548356E-3</c:v>
                </c:pt>
                <c:pt idx="4">
                  <c:v>2.0461789677184484E-3</c:v>
                </c:pt>
                <c:pt idx="5">
                  <c:v>1.2136691921972934E-3</c:v>
                </c:pt>
                <c:pt idx="6">
                  <c:v>9.2428466533073998E-4</c:v>
                </c:pt>
                <c:pt idx="7">
                  <c:v>5.9791263563355743E-4</c:v>
                </c:pt>
              </c:numCache>
            </c:numRef>
          </c:xVal>
          <c:yVal>
            <c:numRef>
              <c:f>Sheet2!$L$14:$L$21</c:f>
              <c:numCache>
                <c:formatCode>General</c:formatCode>
                <c:ptCount val="8"/>
                <c:pt idx="0">
                  <c:v>43861.982299263997</c:v>
                </c:pt>
                <c:pt idx="1">
                  <c:v>43882.061463658203</c:v>
                </c:pt>
                <c:pt idx="2">
                  <c:v>43311.6487098992</c:v>
                </c:pt>
                <c:pt idx="3">
                  <c:v>43264.191634209099</c:v>
                </c:pt>
                <c:pt idx="4">
                  <c:v>43241.898413668598</c:v>
                </c:pt>
                <c:pt idx="5">
                  <c:v>43233.261220576103</c:v>
                </c:pt>
                <c:pt idx="6">
                  <c:v>43229.1004055675</c:v>
                </c:pt>
                <c:pt idx="7">
                  <c:v>43225.077558475903</c:v>
                </c:pt>
              </c:numCache>
            </c:numRef>
          </c:yVal>
        </c:ser>
        <c:ser>
          <c:idx val="1"/>
          <c:order val="1"/>
          <c:tx>
            <c:v>rK=4</c:v>
          </c:tx>
          <c:xVal>
            <c:numRef>
              <c:f>Sheet2!$P$14:$P$20</c:f>
              <c:numCache>
                <c:formatCode>General</c:formatCode>
                <c:ptCount val="7"/>
                <c:pt idx="0">
                  <c:v>2.8394603542583455E-2</c:v>
                </c:pt>
                <c:pt idx="1">
                  <c:v>1.2541418807821739E-2</c:v>
                </c:pt>
                <c:pt idx="2">
                  <c:v>5.201076439825667E-3</c:v>
                </c:pt>
                <c:pt idx="3">
                  <c:v>5.0361832767190943E-3</c:v>
                </c:pt>
                <c:pt idx="4">
                  <c:v>2.6455410318490568E-3</c:v>
                </c:pt>
                <c:pt idx="5">
                  <c:v>1.2210458914379795E-3</c:v>
                </c:pt>
                <c:pt idx="6">
                  <c:v>8.6017115243782491E-4</c:v>
                </c:pt>
              </c:numCache>
            </c:numRef>
          </c:xVal>
          <c:yVal>
            <c:numRef>
              <c:f>Sheet2!$R$14:$R$20</c:f>
              <c:numCache>
                <c:formatCode>General</c:formatCode>
                <c:ptCount val="7"/>
                <c:pt idx="0">
                  <c:v>43876.747058957</c:v>
                </c:pt>
                <c:pt idx="1">
                  <c:v>43869.935252372998</c:v>
                </c:pt>
                <c:pt idx="2">
                  <c:v>43425.458661659301</c:v>
                </c:pt>
                <c:pt idx="3">
                  <c:v>43425.690398228697</c:v>
                </c:pt>
                <c:pt idx="4">
                  <c:v>43275.689620440397</c:v>
                </c:pt>
                <c:pt idx="5">
                  <c:v>43245.489811792897</c:v>
                </c:pt>
                <c:pt idx="6">
                  <c:v>43241.868224155798</c:v>
                </c:pt>
              </c:numCache>
            </c:numRef>
          </c:yVal>
        </c:ser>
        <c:ser>
          <c:idx val="2"/>
          <c:order val="2"/>
          <c:tx>
            <c:v>rK=8</c:v>
          </c:tx>
          <c:xVal>
            <c:numRef>
              <c:f>Sheet2!$T$14:$T$20</c:f>
              <c:numCache>
                <c:formatCode>General</c:formatCode>
                <c:ptCount val="7"/>
                <c:pt idx="0">
                  <c:v>2.3589964027269698E-2</c:v>
                </c:pt>
                <c:pt idx="1">
                  <c:v>8.8505717748640737E-3</c:v>
                </c:pt>
                <c:pt idx="2">
                  <c:v>4.6291811951746078E-3</c:v>
                </c:pt>
                <c:pt idx="3">
                  <c:v>3.747503846792961E-3</c:v>
                </c:pt>
                <c:pt idx="4">
                  <c:v>2.1851346586013731E-3</c:v>
                </c:pt>
                <c:pt idx="5">
                  <c:v>1.4065448770768864E-3</c:v>
                </c:pt>
                <c:pt idx="6">
                  <c:v>9.8558644889164292E-4</c:v>
                </c:pt>
              </c:numCache>
            </c:numRef>
          </c:xVal>
          <c:yVal>
            <c:numRef>
              <c:f>Sheet2!$V$14:$V$20</c:f>
              <c:numCache>
                <c:formatCode>General</c:formatCode>
                <c:ptCount val="7"/>
                <c:pt idx="0">
                  <c:v>43867.633449333698</c:v>
                </c:pt>
                <c:pt idx="1">
                  <c:v>43350.193065364001</c:v>
                </c:pt>
                <c:pt idx="2">
                  <c:v>43327.347302153597</c:v>
                </c:pt>
                <c:pt idx="3">
                  <c:v>43294.767433335801</c:v>
                </c:pt>
                <c:pt idx="4">
                  <c:v>43251.708675861199</c:v>
                </c:pt>
                <c:pt idx="5">
                  <c:v>43244.021149754299</c:v>
                </c:pt>
                <c:pt idx="6">
                  <c:v>43241.513017277197</c:v>
                </c:pt>
              </c:numCache>
            </c:numRef>
          </c:yVal>
        </c:ser>
        <c:axId val="143706752"/>
        <c:axId val="143712640"/>
      </c:scatterChart>
      <c:valAx>
        <c:axId val="143706752"/>
        <c:scaling>
          <c:orientation val="minMax"/>
          <c:max val="4.0000000000000044E-3"/>
          <c:min val="0"/>
        </c:scaling>
        <c:axPos val="b"/>
        <c:numFmt formatCode="General" sourceLinked="1"/>
        <c:tickLblPos val="nextTo"/>
        <c:crossAx val="143712640"/>
        <c:crosses val="autoZero"/>
        <c:crossBetween val="midCat"/>
      </c:valAx>
      <c:valAx>
        <c:axId val="143712640"/>
        <c:scaling>
          <c:orientation val="minMax"/>
          <c:max val="43300"/>
          <c:min val="43200"/>
        </c:scaling>
        <c:axPos val="l"/>
        <c:majorGridlines/>
        <c:numFmt formatCode="General" sourceLinked="1"/>
        <c:tickLblPos val="nextTo"/>
        <c:crossAx val="143706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6423840769903772"/>
          <c:y val="4.6770924467774859E-2"/>
          <c:w val="0.67151159230096269"/>
          <c:h val="0.8326195683872849"/>
        </c:manualLayout>
      </c:layout>
      <c:scatterChart>
        <c:scatterStyle val="lineMarker"/>
        <c:ser>
          <c:idx val="0"/>
          <c:order val="0"/>
          <c:tx>
            <c:v>rK~2</c:v>
          </c:tx>
          <c:xVal>
            <c:numRef>
              <c:f>Sheet2!$B$14:$B$21</c:f>
              <c:numCache>
                <c:formatCode>General</c:formatCode>
                <c:ptCount val="8"/>
                <c:pt idx="0">
                  <c:v>2.5965781568601468E-2</c:v>
                </c:pt>
                <c:pt idx="1">
                  <c:v>9.244816991341798E-3</c:v>
                </c:pt>
                <c:pt idx="2">
                  <c:v>4.0900674301901302E-3</c:v>
                </c:pt>
                <c:pt idx="3">
                  <c:v>3.1280367967548356E-3</c:v>
                </c:pt>
                <c:pt idx="4">
                  <c:v>2.0461789677184484E-3</c:v>
                </c:pt>
                <c:pt idx="5">
                  <c:v>1.2136691921972934E-3</c:v>
                </c:pt>
                <c:pt idx="6">
                  <c:v>9.2428466533073998E-4</c:v>
                </c:pt>
                <c:pt idx="7">
                  <c:v>5.9791263563355743E-4</c:v>
                </c:pt>
              </c:numCache>
            </c:numRef>
          </c:xVal>
          <c:yVal>
            <c:numRef>
              <c:f>Sheet2!$M$14:$M$21</c:f>
              <c:numCache>
                <c:formatCode>General</c:formatCode>
                <c:ptCount val="8"/>
                <c:pt idx="0">
                  <c:v>51259.371919063196</c:v>
                </c:pt>
                <c:pt idx="1">
                  <c:v>51280.927736569298</c:v>
                </c:pt>
                <c:pt idx="2">
                  <c:v>51315.820912457399</c:v>
                </c:pt>
                <c:pt idx="3">
                  <c:v>51351.081949462103</c:v>
                </c:pt>
                <c:pt idx="4">
                  <c:v>51354.154646979499</c:v>
                </c:pt>
                <c:pt idx="5">
                  <c:v>51352.0249101589</c:v>
                </c:pt>
                <c:pt idx="6">
                  <c:v>51350.946290517102</c:v>
                </c:pt>
                <c:pt idx="7">
                  <c:v>51349.473504412097</c:v>
                </c:pt>
              </c:numCache>
            </c:numRef>
          </c:yVal>
        </c:ser>
        <c:ser>
          <c:idx val="1"/>
          <c:order val="1"/>
          <c:tx>
            <c:v>rK=4</c:v>
          </c:tx>
          <c:xVal>
            <c:numRef>
              <c:f>Sheet2!$P$14:$P$20</c:f>
              <c:numCache>
                <c:formatCode>General</c:formatCode>
                <c:ptCount val="7"/>
                <c:pt idx="0">
                  <c:v>2.8394603542583455E-2</c:v>
                </c:pt>
                <c:pt idx="1">
                  <c:v>1.2541418807821739E-2</c:v>
                </c:pt>
                <c:pt idx="2">
                  <c:v>5.201076439825667E-3</c:v>
                </c:pt>
                <c:pt idx="3">
                  <c:v>5.0361832767190943E-3</c:v>
                </c:pt>
                <c:pt idx="4">
                  <c:v>2.6455410318490568E-3</c:v>
                </c:pt>
                <c:pt idx="5">
                  <c:v>1.2210458914379795E-3</c:v>
                </c:pt>
                <c:pt idx="6">
                  <c:v>8.6017115243782491E-4</c:v>
                </c:pt>
              </c:numCache>
            </c:numRef>
          </c:xVal>
          <c:yVal>
            <c:numRef>
              <c:f>Sheet2!$S$14:$S$20</c:f>
              <c:numCache>
                <c:formatCode>General</c:formatCode>
                <c:ptCount val="7"/>
                <c:pt idx="0">
                  <c:v>51276.371732610402</c:v>
                </c:pt>
                <c:pt idx="1">
                  <c:v>51266.894289933603</c:v>
                </c:pt>
                <c:pt idx="2">
                  <c:v>51460.983007263698</c:v>
                </c:pt>
                <c:pt idx="3">
                  <c:v>51461.344766818103</c:v>
                </c:pt>
                <c:pt idx="4">
                  <c:v>51348.0972970191</c:v>
                </c:pt>
                <c:pt idx="5">
                  <c:v>51363.016042917901</c:v>
                </c:pt>
                <c:pt idx="6">
                  <c:v>51363.347225246602</c:v>
                </c:pt>
              </c:numCache>
            </c:numRef>
          </c:yVal>
        </c:ser>
        <c:ser>
          <c:idx val="2"/>
          <c:order val="2"/>
          <c:tx>
            <c:v>rK=8</c:v>
          </c:tx>
          <c:xVal>
            <c:numRef>
              <c:f>Sheet2!$T$14:$T$20</c:f>
              <c:numCache>
                <c:formatCode>General</c:formatCode>
                <c:ptCount val="7"/>
                <c:pt idx="0">
                  <c:v>2.3589964027269698E-2</c:v>
                </c:pt>
                <c:pt idx="1">
                  <c:v>8.8505717748640737E-3</c:v>
                </c:pt>
                <c:pt idx="2">
                  <c:v>4.6291811951746078E-3</c:v>
                </c:pt>
                <c:pt idx="3">
                  <c:v>3.747503846792961E-3</c:v>
                </c:pt>
                <c:pt idx="4">
                  <c:v>2.1851346586013731E-3</c:v>
                </c:pt>
                <c:pt idx="5">
                  <c:v>1.4065448770768864E-3</c:v>
                </c:pt>
                <c:pt idx="6">
                  <c:v>9.8558644889164292E-4</c:v>
                </c:pt>
              </c:numCache>
            </c:numRef>
          </c:xVal>
          <c:yVal>
            <c:numRef>
              <c:f>Sheet2!$W$14:$W$20</c:f>
              <c:numCache>
                <c:formatCode>General</c:formatCode>
                <c:ptCount val="7"/>
                <c:pt idx="0">
                  <c:v>51322.651474181599</c:v>
                </c:pt>
                <c:pt idx="1">
                  <c:v>51361.142313324097</c:v>
                </c:pt>
                <c:pt idx="2">
                  <c:v>51344.228397478102</c:v>
                </c:pt>
                <c:pt idx="3">
                  <c:v>51350.8734899993</c:v>
                </c:pt>
                <c:pt idx="4">
                  <c:v>51364.391571068998</c:v>
                </c:pt>
                <c:pt idx="5">
                  <c:v>51366.556703505899</c:v>
                </c:pt>
                <c:pt idx="6">
                  <c:v>51365.188881980903</c:v>
                </c:pt>
              </c:numCache>
            </c:numRef>
          </c:yVal>
        </c:ser>
        <c:axId val="143721600"/>
        <c:axId val="143723136"/>
      </c:scatterChart>
      <c:valAx>
        <c:axId val="143721600"/>
        <c:scaling>
          <c:orientation val="minMax"/>
          <c:max val="4.0000000000000044E-3"/>
        </c:scaling>
        <c:axPos val="b"/>
        <c:numFmt formatCode="General" sourceLinked="1"/>
        <c:tickLblPos val="nextTo"/>
        <c:crossAx val="143723136"/>
        <c:crosses val="autoZero"/>
        <c:crossBetween val="midCat"/>
      </c:valAx>
      <c:valAx>
        <c:axId val="143723136"/>
        <c:scaling>
          <c:orientation val="minMax"/>
          <c:max val="51370"/>
          <c:min val="51340"/>
        </c:scaling>
        <c:axPos val="l"/>
        <c:majorGridlines/>
        <c:numFmt formatCode="General" sourceLinked="1"/>
        <c:tickLblPos val="nextTo"/>
        <c:crossAx val="14372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4530217758436603"/>
          <c:y val="4.720459049761639E-2"/>
          <c:w val="0.61624574075728378"/>
          <c:h val="0.84628327709036366"/>
        </c:manualLayout>
      </c:layout>
      <c:scatterChart>
        <c:scatterStyle val="lineMarker"/>
        <c:ser>
          <c:idx val="0"/>
          <c:order val="0"/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Sheet3!$J$4:$J$10</c:f>
              <c:numCache>
                <c:formatCode>General</c:formatCode>
                <c:ptCount val="7"/>
                <c:pt idx="0">
                  <c:v>8.4488766856936764E-2</c:v>
                </c:pt>
                <c:pt idx="1">
                  <c:v>9.9873596637979553E-3</c:v>
                </c:pt>
                <c:pt idx="2">
                  <c:v>8.4632007466735771E-4</c:v>
                </c:pt>
                <c:pt idx="3">
                  <c:v>8.0318601042324951E-4</c:v>
                </c:pt>
                <c:pt idx="4">
                  <c:v>6.7785960973235115E-4</c:v>
                </c:pt>
                <c:pt idx="5">
                  <c:v>2.3389916287713472E-4</c:v>
                </c:pt>
                <c:pt idx="6">
                  <c:v>1.5849625335967113E-4</c:v>
                </c:pt>
              </c:numCache>
            </c:numRef>
          </c:yVal>
        </c:ser>
        <c:ser>
          <c:idx val="1"/>
          <c:order val="1"/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Sheet3!$L$4:$L$10</c:f>
              <c:numCache>
                <c:formatCode>General</c:formatCode>
                <c:ptCount val="7"/>
                <c:pt idx="0">
                  <c:v>8.5243258627780982E-2</c:v>
                </c:pt>
                <c:pt idx="1">
                  <c:v>2.4131559859447804E-3</c:v>
                </c:pt>
                <c:pt idx="2">
                  <c:v>4.8761357641036721E-4</c:v>
                </c:pt>
                <c:pt idx="3">
                  <c:v>2.6080974403446856E-4</c:v>
                </c:pt>
                <c:pt idx="4">
                  <c:v>4.9401201608896832E-4</c:v>
                </c:pt>
                <c:pt idx="5">
                  <c:v>1.9065351246855093E-4</c:v>
                </c:pt>
                <c:pt idx="6">
                  <c:v>1.4677381067027442E-4</c:v>
                </c:pt>
              </c:numCache>
            </c:numRef>
          </c:yVal>
        </c:ser>
        <c:ser>
          <c:idx val="2"/>
          <c:order val="2"/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Sheet3!$O$4:$O$10</c:f>
              <c:numCache>
                <c:formatCode>General</c:formatCode>
                <c:ptCount val="7"/>
                <c:pt idx="0">
                  <c:v>8.2076763190993732E-2</c:v>
                </c:pt>
                <c:pt idx="1">
                  <c:v>3.8041188142157131E-5</c:v>
                </c:pt>
                <c:pt idx="2">
                  <c:v>2.6214333110094034E-4</c:v>
                </c:pt>
                <c:pt idx="3">
                  <c:v>6.0275587396543709E-4</c:v>
                </c:pt>
                <c:pt idx="4">
                  <c:v>6.3073489307480821E-4</c:v>
                </c:pt>
                <c:pt idx="5">
                  <c:v>2.2296782985799024E-4</c:v>
                </c:pt>
                <c:pt idx="6">
                  <c:v>1.4493359947114102E-4</c:v>
                </c:pt>
              </c:numCache>
            </c:numRef>
          </c:yVal>
        </c:ser>
        <c:ser>
          <c:idx val="3"/>
          <c:order val="3"/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Sheet3!$Q$4:$Q$10</c:f>
              <c:numCache>
                <c:formatCode>General</c:formatCode>
                <c:ptCount val="7"/>
                <c:pt idx="0">
                  <c:v>3.627474724526257E-2</c:v>
                </c:pt>
                <c:pt idx="1">
                  <c:v>6.2409418650478951E-3</c:v>
                </c:pt>
                <c:pt idx="2">
                  <c:v>4.7658609395857143E-4</c:v>
                </c:pt>
                <c:pt idx="3">
                  <c:v>3.5236764347815452E-4</c:v>
                </c:pt>
                <c:pt idx="4">
                  <c:v>6.0371463868318283E-4</c:v>
                </c:pt>
                <c:pt idx="5">
                  <c:v>2.1731079065692323E-4</c:v>
                </c:pt>
                <c:pt idx="6">
                  <c:v>1.5604358082271658E-4</c:v>
                </c:pt>
              </c:numCache>
            </c:numRef>
          </c:yVal>
        </c:ser>
        <c:axId val="143798656"/>
        <c:axId val="143800192"/>
      </c:scatterChart>
      <c:valAx>
        <c:axId val="143798656"/>
        <c:scaling>
          <c:logBase val="10"/>
          <c:orientation val="minMax"/>
          <c:min val="100"/>
        </c:scaling>
        <c:axPos val="b"/>
        <c:majorGridlines/>
        <c:numFmt formatCode="General" sourceLinked="1"/>
        <c:tickLblPos val="nextTo"/>
        <c:crossAx val="143800192"/>
        <c:crossesAt val="1.0000000000000008E-5"/>
        <c:crossBetween val="midCat"/>
      </c:valAx>
      <c:valAx>
        <c:axId val="1438001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379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4530217758436609"/>
          <c:y val="4.7204590497616404E-2"/>
          <c:w val="0.61624574075728378"/>
          <c:h val="0.84628327709036366"/>
        </c:manualLayout>
      </c:layout>
      <c:scatterChart>
        <c:scatterStyle val="lineMarker"/>
        <c:ser>
          <c:idx val="4"/>
          <c:order val="0"/>
          <c:tx>
            <c:v>Simple,Um,real</c:v>
          </c:tx>
          <c:spPr>
            <a:ln>
              <a:solidFill>
                <a:srgbClr val="0070C0"/>
              </a:solidFill>
            </a:ln>
          </c:spPr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Sheet3!$J$17:$J$19</c:f>
              <c:numCache>
                <c:formatCode>General</c:formatCode>
                <c:ptCount val="3"/>
                <c:pt idx="0">
                  <c:v>8.4488766856936764E-2</c:v>
                </c:pt>
                <c:pt idx="1">
                  <c:v>1.0404143819441302E-2</c:v>
                </c:pt>
                <c:pt idx="2">
                  <c:v>7.2253158119596971E-4</c:v>
                </c:pt>
              </c:numCache>
            </c:numRef>
          </c:yVal>
        </c:ser>
        <c:ser>
          <c:idx val="5"/>
          <c:order val="1"/>
          <c:tx>
            <c:v>Simple,Um, imag</c:v>
          </c:tx>
          <c:spPr>
            <a:ln>
              <a:solidFill>
                <a:srgbClr val="0070C0"/>
              </a:solidFill>
            </a:ln>
          </c:spPr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Sheet3!$L$17:$L$19</c:f>
              <c:numCache>
                <c:formatCode>General</c:formatCode>
                <c:ptCount val="3"/>
                <c:pt idx="0">
                  <c:v>8.5243258627780982E-2</c:v>
                </c:pt>
                <c:pt idx="1">
                  <c:v>1.955100281452233E-3</c:v>
                </c:pt>
                <c:pt idx="2">
                  <c:v>3.1978547730987517E-4</c:v>
                </c:pt>
              </c:numCache>
            </c:numRef>
          </c:yVal>
        </c:ser>
        <c:ser>
          <c:idx val="6"/>
          <c:order val="2"/>
          <c:tx>
            <c:v>Simple,Wj,real</c:v>
          </c:tx>
          <c:spPr>
            <a:ln>
              <a:solidFill>
                <a:srgbClr val="0070C0"/>
              </a:solidFill>
            </a:ln>
          </c:spPr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Sheet3!$O$17:$O$19</c:f>
              <c:numCache>
                <c:formatCode>General</c:formatCode>
                <c:ptCount val="3"/>
                <c:pt idx="0">
                  <c:v>8.2076763190993732E-2</c:v>
                </c:pt>
                <c:pt idx="1">
                  <c:v>4.309066186132928E-4</c:v>
                </c:pt>
                <c:pt idx="2">
                  <c:v>3.808375020786577E-4</c:v>
                </c:pt>
              </c:numCache>
            </c:numRef>
          </c:yVal>
        </c:ser>
        <c:ser>
          <c:idx val="7"/>
          <c:order val="3"/>
          <c:tx>
            <c:v>Simple,Wj,imag</c:v>
          </c:tx>
          <c:spPr>
            <a:ln>
              <a:solidFill>
                <a:srgbClr val="0070C0"/>
              </a:solidFill>
            </a:ln>
          </c:spPr>
          <c:xVal>
            <c:numRef>
              <c:f>Sheet3!$D$17:$D$19</c:f>
              <c:numCache>
                <c:formatCode>General</c:formatCode>
                <c:ptCount val="3"/>
                <c:pt idx="0">
                  <c:v>239</c:v>
                </c:pt>
                <c:pt idx="1">
                  <c:v>1912</c:v>
                </c:pt>
                <c:pt idx="2">
                  <c:v>15296</c:v>
                </c:pt>
              </c:numCache>
            </c:numRef>
          </c:xVal>
          <c:yVal>
            <c:numRef>
              <c:f>Sheet3!$Q$17:$Q$19</c:f>
              <c:numCache>
                <c:formatCode>General</c:formatCode>
                <c:ptCount val="3"/>
                <c:pt idx="0">
                  <c:v>3.627474724526257E-2</c:v>
                </c:pt>
                <c:pt idx="1">
                  <c:v>5.8256703803753621E-3</c:v>
                </c:pt>
                <c:pt idx="2">
                  <c:v>2.9770171770540947E-4</c:v>
                </c:pt>
              </c:numCache>
            </c:numRef>
          </c:yVal>
        </c:ser>
        <c:ser>
          <c:idx val="0"/>
          <c:order val="4"/>
          <c:tx>
            <c:v>Adaptive,Um,real</c:v>
          </c:tx>
          <c:spPr>
            <a:ln>
              <a:solidFill>
                <a:srgbClr val="FF0000"/>
              </a:solidFill>
            </a:ln>
          </c:spPr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Sheet3!$J$4:$J$10</c:f>
              <c:numCache>
                <c:formatCode>General</c:formatCode>
                <c:ptCount val="7"/>
                <c:pt idx="0">
                  <c:v>8.4488766856936764E-2</c:v>
                </c:pt>
                <c:pt idx="1">
                  <c:v>9.9873596637979553E-3</c:v>
                </c:pt>
                <c:pt idx="2">
                  <c:v>8.4632007466735771E-4</c:v>
                </c:pt>
                <c:pt idx="3">
                  <c:v>8.0318601042324951E-4</c:v>
                </c:pt>
                <c:pt idx="4">
                  <c:v>6.7785960973235115E-4</c:v>
                </c:pt>
                <c:pt idx="5">
                  <c:v>2.3389916287713472E-4</c:v>
                </c:pt>
                <c:pt idx="6">
                  <c:v>1.5849625335967113E-4</c:v>
                </c:pt>
              </c:numCache>
            </c:numRef>
          </c:yVal>
        </c:ser>
        <c:ser>
          <c:idx val="1"/>
          <c:order val="5"/>
          <c:tx>
            <c:v>Adaptive,Um,imag</c:v>
          </c:tx>
          <c:spPr>
            <a:ln>
              <a:solidFill>
                <a:srgbClr val="FF0000"/>
              </a:solidFill>
            </a:ln>
          </c:spPr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Sheet3!$L$4:$L$10</c:f>
              <c:numCache>
                <c:formatCode>General</c:formatCode>
                <c:ptCount val="7"/>
                <c:pt idx="0">
                  <c:v>8.5243258627780982E-2</c:v>
                </c:pt>
                <c:pt idx="1">
                  <c:v>2.4131559859447804E-3</c:v>
                </c:pt>
                <c:pt idx="2">
                  <c:v>4.8761357641036721E-4</c:v>
                </c:pt>
                <c:pt idx="3">
                  <c:v>2.6080974403446856E-4</c:v>
                </c:pt>
                <c:pt idx="4">
                  <c:v>4.9401201608896832E-4</c:v>
                </c:pt>
                <c:pt idx="5">
                  <c:v>1.9065351246855093E-4</c:v>
                </c:pt>
                <c:pt idx="6">
                  <c:v>1.4677381067027442E-4</c:v>
                </c:pt>
              </c:numCache>
            </c:numRef>
          </c:yVal>
        </c:ser>
        <c:ser>
          <c:idx val="2"/>
          <c:order val="6"/>
          <c:tx>
            <c:v>Adaptive,Wj,real</c:v>
          </c:tx>
          <c:spPr>
            <a:ln>
              <a:solidFill>
                <a:srgbClr val="FF0000"/>
              </a:solidFill>
            </a:ln>
          </c:spPr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Sheet3!$O$4:$O$10</c:f>
              <c:numCache>
                <c:formatCode>General</c:formatCode>
                <c:ptCount val="7"/>
                <c:pt idx="0">
                  <c:v>8.2076763190993732E-2</c:v>
                </c:pt>
                <c:pt idx="1">
                  <c:v>3.8041188142157131E-5</c:v>
                </c:pt>
                <c:pt idx="2">
                  <c:v>2.6214333110094034E-4</c:v>
                </c:pt>
                <c:pt idx="3">
                  <c:v>6.0275587396543709E-4</c:v>
                </c:pt>
                <c:pt idx="4">
                  <c:v>6.3073489307480821E-4</c:v>
                </c:pt>
                <c:pt idx="5">
                  <c:v>2.2296782985799024E-4</c:v>
                </c:pt>
                <c:pt idx="6">
                  <c:v>1.4493359947114102E-4</c:v>
                </c:pt>
              </c:numCache>
            </c:numRef>
          </c:yVal>
        </c:ser>
        <c:ser>
          <c:idx val="3"/>
          <c:order val="7"/>
          <c:tx>
            <c:v>Adaptive,Um,imag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Sheet3!$D$4:$D$10</c:f>
              <c:numCache>
                <c:formatCode>General</c:formatCode>
                <c:ptCount val="7"/>
                <c:pt idx="0">
                  <c:v>239</c:v>
                </c:pt>
                <c:pt idx="1">
                  <c:v>656</c:v>
                </c:pt>
                <c:pt idx="2">
                  <c:v>1533</c:v>
                </c:pt>
                <c:pt idx="3">
                  <c:v>4408</c:v>
                </c:pt>
                <c:pt idx="4">
                  <c:v>6971</c:v>
                </c:pt>
                <c:pt idx="5">
                  <c:v>17833</c:v>
                </c:pt>
                <c:pt idx="6">
                  <c:v>35618</c:v>
                </c:pt>
              </c:numCache>
            </c:numRef>
          </c:xVal>
          <c:yVal>
            <c:numRef>
              <c:f>Sheet3!$Q$4:$Q$10</c:f>
              <c:numCache>
                <c:formatCode>General</c:formatCode>
                <c:ptCount val="7"/>
                <c:pt idx="0">
                  <c:v>3.627474724526257E-2</c:v>
                </c:pt>
                <c:pt idx="1">
                  <c:v>6.2409418650478951E-3</c:v>
                </c:pt>
                <c:pt idx="2">
                  <c:v>4.7658609395857143E-4</c:v>
                </c:pt>
                <c:pt idx="3">
                  <c:v>3.5236764347815452E-4</c:v>
                </c:pt>
                <c:pt idx="4">
                  <c:v>6.0371463868318283E-4</c:v>
                </c:pt>
                <c:pt idx="5">
                  <c:v>2.1731079065692323E-4</c:v>
                </c:pt>
                <c:pt idx="6">
                  <c:v>1.5604358082271658E-4</c:v>
                </c:pt>
              </c:numCache>
            </c:numRef>
          </c:yVal>
        </c:ser>
        <c:axId val="143862784"/>
        <c:axId val="143885056"/>
      </c:scatterChart>
      <c:valAx>
        <c:axId val="143862784"/>
        <c:scaling>
          <c:logBase val="10"/>
          <c:orientation val="minMax"/>
          <c:min val="100"/>
        </c:scaling>
        <c:axPos val="b"/>
        <c:majorGridlines/>
        <c:numFmt formatCode="General" sourceLinked="1"/>
        <c:tickLblPos val="nextTo"/>
        <c:crossAx val="143885056"/>
        <c:crossesAt val="1.0000000000000014E-5"/>
        <c:crossBetween val="midCat"/>
      </c:valAx>
      <c:valAx>
        <c:axId val="143885056"/>
        <c:scaling>
          <c:logBase val="10"/>
          <c:orientation val="minMax"/>
          <c:max val="0.1"/>
        </c:scaling>
        <c:axPos val="l"/>
        <c:majorGridlines/>
        <c:numFmt formatCode="General" sourceLinked="1"/>
        <c:tickLblPos val="nextTo"/>
        <c:crossAx val="14386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chart" Target="../charts/chart8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12</xdr:row>
      <xdr:rowOff>7620</xdr:rowOff>
    </xdr:from>
    <xdr:to>
      <xdr:col>11</xdr:col>
      <xdr:colOff>281940</xdr:colOff>
      <xdr:row>22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9540" y="2065020"/>
          <a:ext cx="3322320" cy="18745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31</xdr:row>
      <xdr:rowOff>60960</xdr:rowOff>
    </xdr:from>
    <xdr:to>
      <xdr:col>7</xdr:col>
      <xdr:colOff>335280</xdr:colOff>
      <xdr:row>47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30</xdr:row>
      <xdr:rowOff>53340</xdr:rowOff>
    </xdr:from>
    <xdr:to>
      <xdr:col>8</xdr:col>
      <xdr:colOff>297180</xdr:colOff>
      <xdr:row>46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32</xdr:row>
      <xdr:rowOff>60960</xdr:rowOff>
    </xdr:from>
    <xdr:to>
      <xdr:col>14</xdr:col>
      <xdr:colOff>114300</xdr:colOff>
      <xdr:row>48</xdr:row>
      <xdr:rowOff>121920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541020</xdr:colOff>
      <xdr:row>33</xdr:row>
      <xdr:rowOff>121920</xdr:rowOff>
    </xdr:from>
    <xdr:to>
      <xdr:col>16</xdr:col>
      <xdr:colOff>571500</xdr:colOff>
      <xdr:row>55</xdr:row>
      <xdr:rowOff>7620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510540</xdr:colOff>
      <xdr:row>22</xdr:row>
      <xdr:rowOff>160020</xdr:rowOff>
    </xdr:from>
    <xdr:to>
      <xdr:col>8</xdr:col>
      <xdr:colOff>541020</xdr:colOff>
      <xdr:row>39</xdr:row>
      <xdr:rowOff>53340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160020</xdr:colOff>
      <xdr:row>17</xdr:row>
      <xdr:rowOff>15240</xdr:rowOff>
    </xdr:from>
    <xdr:to>
      <xdr:col>20</xdr:col>
      <xdr:colOff>464820</xdr:colOff>
      <xdr:row>32</xdr:row>
      <xdr:rowOff>152400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251460</xdr:colOff>
      <xdr:row>28</xdr:row>
      <xdr:rowOff>0</xdr:rowOff>
    </xdr:from>
    <xdr:to>
      <xdr:col>25</xdr:col>
      <xdr:colOff>556260</xdr:colOff>
      <xdr:row>44</xdr:row>
      <xdr:rowOff>60960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23</xdr:row>
      <xdr:rowOff>53340</xdr:rowOff>
    </xdr:from>
    <xdr:to>
      <xdr:col>18</xdr:col>
      <xdr:colOff>76200</xdr:colOff>
      <xdr:row>41</xdr:row>
      <xdr:rowOff>22860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30480</xdr:colOff>
      <xdr:row>5</xdr:row>
      <xdr:rowOff>55366</xdr:rowOff>
    </xdr:from>
    <xdr:to>
      <xdr:col>19</xdr:col>
      <xdr:colOff>470170</xdr:colOff>
      <xdr:row>21</xdr:row>
      <xdr:rowOff>47923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64880" y="939286"/>
          <a:ext cx="3487690" cy="2903397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24</xdr:row>
      <xdr:rowOff>60960</xdr:rowOff>
    </xdr:from>
    <xdr:to>
      <xdr:col>11</xdr:col>
      <xdr:colOff>449580</xdr:colOff>
      <xdr:row>40</xdr:row>
      <xdr:rowOff>121920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213360</xdr:colOff>
      <xdr:row>2</xdr:row>
      <xdr:rowOff>7620</xdr:rowOff>
    </xdr:from>
    <xdr:to>
      <xdr:col>13</xdr:col>
      <xdr:colOff>518160</xdr:colOff>
      <xdr:row>17</xdr:row>
      <xdr:rowOff>53340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601980</xdr:colOff>
      <xdr:row>21</xdr:row>
      <xdr:rowOff>2696</xdr:rowOff>
    </xdr:from>
    <xdr:to>
      <xdr:col>8</xdr:col>
      <xdr:colOff>189711</xdr:colOff>
      <xdr:row>32</xdr:row>
      <xdr:rowOff>135949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21180" y="3797456"/>
          <a:ext cx="3245331" cy="20230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2872</xdr:rowOff>
    </xdr:from>
    <xdr:to>
      <xdr:col>14</xdr:col>
      <xdr:colOff>483073</xdr:colOff>
      <xdr:row>31</xdr:row>
      <xdr:rowOff>142175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486400" y="3416632"/>
          <a:ext cx="3531073" cy="2242423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0.14749</cdr:x>
      <cdr:y>0.55867</cdr:y>
    </cdr:from>
    <cdr:to>
      <cdr:x>0.76499</cdr:x>
      <cdr:y>0.89031</cdr:y>
    </cdr:to>
    <cdr:sp macro="" textlink="">
      <cdr:nvSpPr>
        <cdr:cNvPr id="3" name="直線コネクタ 2"/>
        <cdr:cNvSpPr/>
      </cdr:nvSpPr>
      <cdr:spPr>
        <a:xfrm xmlns:a="http://schemas.openxmlformats.org/drawingml/2006/main">
          <a:off x="693420" y="1668780"/>
          <a:ext cx="2903220" cy="99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37"/>
  <sheetViews>
    <sheetView topLeftCell="A8" workbookViewId="0">
      <selection activeCell="N33" sqref="N33"/>
    </sheetView>
  </sheetViews>
  <sheetFormatPr defaultRowHeight="13.2"/>
  <cols>
    <col min="3" max="3" width="12.88671875" bestFit="1" customWidth="1"/>
    <col min="6" max="6" width="14.5546875" customWidth="1"/>
  </cols>
  <sheetData>
    <row r="4" spans="2:11">
      <c r="B4" t="s">
        <v>0</v>
      </c>
      <c r="C4">
        <v>1000</v>
      </c>
    </row>
    <row r="5" spans="2:11">
      <c r="B5" t="s">
        <v>1</v>
      </c>
      <c r="C5">
        <f>0.0000004*PI()</f>
        <v>1.2566370614359173E-6</v>
      </c>
    </row>
    <row r="6" spans="2:11">
      <c r="B6" t="s">
        <v>7</v>
      </c>
      <c r="C6">
        <f>C4*C5</f>
        <v>1.2566370614359172E-3</v>
      </c>
      <c r="E6" t="s">
        <v>9</v>
      </c>
      <c r="G6" t="s">
        <v>10</v>
      </c>
    </row>
    <row r="7" spans="2:11" ht="15">
      <c r="B7" t="s">
        <v>2</v>
      </c>
      <c r="C7">
        <f>3*C4/(C4+2)</f>
        <v>2.9940119760479043</v>
      </c>
      <c r="E7" s="1">
        <v>2.9931299697115299</v>
      </c>
      <c r="F7">
        <f>ABS(E7-C7)/C7*100</f>
        <v>2.9459011634903741E-2</v>
      </c>
      <c r="G7" s="1">
        <v>2.9995066042724199</v>
      </c>
      <c r="H7" s="1">
        <v>3.38129505063772</v>
      </c>
      <c r="J7" s="1">
        <v>2.9927994870428098</v>
      </c>
      <c r="K7">
        <f>ABS(J7-C7)/C7*100</f>
        <v>4.0497132770153231E-2</v>
      </c>
    </row>
    <row r="8" spans="2:11">
      <c r="B8" t="s">
        <v>3</v>
      </c>
      <c r="C8">
        <f>4*PI()/3</f>
        <v>4.1887902047863905</v>
      </c>
    </row>
    <row r="9" spans="2:11">
      <c r="B9" t="s">
        <v>4</v>
      </c>
      <c r="C9">
        <f>C7*C7/2/C6</f>
        <v>3566.7051322182433</v>
      </c>
    </row>
    <row r="10" spans="2:11">
      <c r="B10" t="s">
        <v>5</v>
      </c>
      <c r="C10">
        <f>C8*C9</f>
        <v>14940.179521197126</v>
      </c>
    </row>
    <row r="11" spans="2:11" ht="15">
      <c r="B11" t="s">
        <v>6</v>
      </c>
      <c r="C11">
        <f>C10/8</f>
        <v>1867.5224401496407</v>
      </c>
      <c r="E11" s="1">
        <v>1868.4000895100801</v>
      </c>
      <c r="F11">
        <f>ABS(E11-C11)/C11*100</f>
        <v>4.6995384985523352E-2</v>
      </c>
      <c r="G11" s="1">
        <v>1883.83020339686</v>
      </c>
      <c r="H11" s="1">
        <v>2226.53556283935</v>
      </c>
      <c r="J11" s="1">
        <v>1866.00014617499</v>
      </c>
      <c r="K11">
        <f>ABS(J11-C11)/C11*100</f>
        <v>8.1514092785342218E-2</v>
      </c>
    </row>
    <row r="14" spans="2:11" ht="15">
      <c r="C14" s="1">
        <v>3489.3611092738402</v>
      </c>
    </row>
    <row r="15" spans="2:11">
      <c r="C15">
        <f>C14/C11/2</f>
        <v>0.9342220029747661</v>
      </c>
    </row>
    <row r="18" spans="3:10" ht="15">
      <c r="C18" s="1">
        <v>2.8796473514977601</v>
      </c>
    </row>
    <row r="19" spans="3:10">
      <c r="C19">
        <f>C18/C7</f>
        <v>0.96180221540025179</v>
      </c>
    </row>
    <row r="20" spans="3:10">
      <c r="C20">
        <f>C19*C19</f>
        <v>0.92506350154883232</v>
      </c>
    </row>
    <row r="24" spans="3:10">
      <c r="C24">
        <v>2.9940119760478998</v>
      </c>
      <c r="H24" t="s">
        <v>8</v>
      </c>
    </row>
    <row r="26" spans="3:10" ht="13.8" thickBot="1"/>
    <row r="27" spans="3:10">
      <c r="F27" s="2"/>
      <c r="G27" s="3" t="s">
        <v>12</v>
      </c>
      <c r="H27" s="3" t="s">
        <v>17</v>
      </c>
      <c r="I27" s="3" t="s">
        <v>11</v>
      </c>
      <c r="J27" s="4" t="s">
        <v>17</v>
      </c>
    </row>
    <row r="28" spans="3:10">
      <c r="F28" s="5" t="s">
        <v>18</v>
      </c>
      <c r="G28" s="6">
        <v>2.9940119760479043</v>
      </c>
      <c r="H28" s="7"/>
      <c r="I28" s="8">
        <v>1867.5224401496407</v>
      </c>
      <c r="J28" s="9"/>
    </row>
    <row r="29" spans="3:10">
      <c r="F29" s="5" t="s">
        <v>13</v>
      </c>
      <c r="G29" s="6">
        <v>3.38129505063772</v>
      </c>
      <c r="H29" s="10">
        <f>ABS(G29-G$28)/G$28*100</f>
        <v>12.935254691299845</v>
      </c>
      <c r="I29" s="8">
        <v>2226.53556283935</v>
      </c>
      <c r="J29" s="11">
        <f>ABS(I29-I$28)/I$28*100</f>
        <v>19.224032599091139</v>
      </c>
    </row>
    <row r="30" spans="3:10">
      <c r="F30" s="5" t="s">
        <v>14</v>
      </c>
      <c r="G30" s="6">
        <v>2.9995066042724199</v>
      </c>
      <c r="H30" s="12">
        <f t="shared" ref="H30:J33" si="0">ABS(G30-G$28)/G$28*100</f>
        <v>0.18352058269882202</v>
      </c>
      <c r="I30" s="8">
        <v>1883.83020339686</v>
      </c>
      <c r="J30" s="11">
        <f t="shared" si="0"/>
        <v>0.8732298416672637</v>
      </c>
    </row>
    <row r="31" spans="3:10">
      <c r="F31" s="5" t="s">
        <v>15</v>
      </c>
      <c r="G31" s="6">
        <v>2.9931299697115299</v>
      </c>
      <c r="H31" s="12">
        <f t="shared" si="0"/>
        <v>2.9459011634903741E-2</v>
      </c>
      <c r="I31" s="8">
        <v>1868.4000895100801</v>
      </c>
      <c r="J31" s="11">
        <f t="shared" si="0"/>
        <v>4.6995384985523352E-2</v>
      </c>
    </row>
    <row r="32" spans="3:10">
      <c r="F32" s="5" t="s">
        <v>16</v>
      </c>
      <c r="G32" s="18">
        <v>2.9927994870428098</v>
      </c>
      <c r="H32" s="12">
        <f t="shared" si="0"/>
        <v>4.0497132770153231E-2</v>
      </c>
      <c r="I32" s="19">
        <v>1866.00014617499</v>
      </c>
      <c r="J32" s="11">
        <f t="shared" si="0"/>
        <v>8.1514092785342218E-2</v>
      </c>
    </row>
    <row r="33" spans="6:10" ht="13.8" thickBot="1">
      <c r="F33" s="13" t="s">
        <v>19</v>
      </c>
      <c r="G33" s="16">
        <v>2.9940497558809298</v>
      </c>
      <c r="H33" s="14">
        <f t="shared" si="0"/>
        <v>1.2618464230534699E-3</v>
      </c>
      <c r="I33" s="17">
        <v>1867.60416448366</v>
      </c>
      <c r="J33" s="15">
        <f t="shared" si="0"/>
        <v>4.3760831068128322E-3</v>
      </c>
    </row>
    <row r="37" spans="6:10">
      <c r="G37">
        <f>SQRT(2)*3</f>
        <v>4.2426406871192857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W28"/>
  <sheetViews>
    <sheetView topLeftCell="A5" workbookViewId="0">
      <selection activeCell="A13" sqref="A13:XFD21"/>
    </sheetView>
  </sheetViews>
  <sheetFormatPr defaultRowHeight="13.2"/>
  <cols>
    <col min="2" max="2" width="12.88671875" bestFit="1" customWidth="1"/>
  </cols>
  <sheetData>
    <row r="3" spans="2:23" ht="15">
      <c r="B3" t="s">
        <v>27</v>
      </c>
      <c r="C3" t="s">
        <v>28</v>
      </c>
      <c r="L3" s="1">
        <v>43225</v>
      </c>
      <c r="M3" s="1">
        <v>51350</v>
      </c>
    </row>
    <row r="4" spans="2:23" ht="15">
      <c r="D4" t="s">
        <v>20</v>
      </c>
      <c r="E4" t="s">
        <v>21</v>
      </c>
      <c r="F4" s="1" t="s">
        <v>22</v>
      </c>
      <c r="G4" t="s">
        <v>23</v>
      </c>
      <c r="H4" t="s">
        <v>24</v>
      </c>
      <c r="I4" t="s">
        <v>25</v>
      </c>
      <c r="J4" t="s">
        <v>26</v>
      </c>
      <c r="L4" t="s">
        <v>5</v>
      </c>
      <c r="M4" t="s">
        <v>29</v>
      </c>
    </row>
    <row r="5" spans="2:23" ht="15">
      <c r="B5">
        <f>POWER(E5, -4/3)</f>
        <v>6.7422181246832365E-4</v>
      </c>
      <c r="C5">
        <v>0</v>
      </c>
      <c r="D5" s="1">
        <v>105</v>
      </c>
      <c r="E5" s="1">
        <v>239</v>
      </c>
      <c r="F5" s="1">
        <v>3368</v>
      </c>
      <c r="G5" s="1">
        <v>158502</v>
      </c>
      <c r="H5" s="1">
        <v>45</v>
      </c>
      <c r="I5" s="1">
        <v>4.4808600010583101E-2</v>
      </c>
      <c r="J5" s="1">
        <v>0.484746346188136</v>
      </c>
      <c r="K5" s="1">
        <v>0.83523795601949602</v>
      </c>
      <c r="L5" s="1">
        <v>43861.982299263997</v>
      </c>
      <c r="M5" s="1">
        <v>51259.371919063196</v>
      </c>
      <c r="N5">
        <f>ABS(L5-L$3)/L$3</f>
        <v>1.4736432602984304E-2</v>
      </c>
      <c r="O5">
        <f>ABS(M5-M$3)/M$3</f>
        <v>1.7649090737449581E-3</v>
      </c>
    </row>
    <row r="6" spans="2:23" ht="15">
      <c r="B6">
        <f t="shared" ref="B6:B11" si="0">POWER(E6, -4/3)</f>
        <v>1.8018502848991092E-4</v>
      </c>
      <c r="C6">
        <v>1</v>
      </c>
      <c r="D6" s="1">
        <v>197</v>
      </c>
      <c r="E6" s="1">
        <v>643</v>
      </c>
      <c r="F6" s="1">
        <v>9523</v>
      </c>
      <c r="G6" s="1">
        <v>515219</v>
      </c>
      <c r="H6" s="1">
        <v>75</v>
      </c>
      <c r="I6" s="1">
        <v>0.26708279998274498</v>
      </c>
      <c r="J6" s="1">
        <v>-9.0048831714154995E-2</v>
      </c>
      <c r="K6" s="1">
        <v>6.4402424260780605E-2</v>
      </c>
      <c r="L6" s="1">
        <v>43298.383812815599</v>
      </c>
      <c r="M6" s="1">
        <v>51300.093766325597</v>
      </c>
      <c r="N6">
        <f t="shared" ref="N6:N11" si="1">ABS(L6-L$3)/L$3</f>
        <v>1.6977168956760788E-3</v>
      </c>
      <c r="O6">
        <f t="shared" ref="O6:O11" si="2">ABS(M6-M$3)/M$3</f>
        <v>9.7188381060180637E-4</v>
      </c>
    </row>
    <row r="7" spans="2:23" ht="15">
      <c r="B7">
        <f t="shared" si="0"/>
        <v>5.6573162923537219E-5</v>
      </c>
      <c r="C7">
        <v>2</v>
      </c>
      <c r="D7" s="1">
        <v>379</v>
      </c>
      <c r="E7" s="1">
        <v>1533</v>
      </c>
      <c r="F7" s="1">
        <v>24515</v>
      </c>
      <c r="G7" s="1">
        <v>1650916</v>
      </c>
      <c r="H7" s="1">
        <v>106</v>
      </c>
      <c r="I7" s="1">
        <v>1.0276902999903501</v>
      </c>
      <c r="J7" s="1">
        <v>-0.115531339609886</v>
      </c>
      <c r="K7" s="1">
        <v>6.9249578947191998E-2</v>
      </c>
      <c r="L7" s="1">
        <v>43242.874040401999</v>
      </c>
      <c r="M7" s="1">
        <v>51359.7590997515</v>
      </c>
      <c r="N7">
        <f t="shared" si="1"/>
        <v>4.1351163451704067E-4</v>
      </c>
      <c r="O7">
        <f t="shared" si="2"/>
        <v>1.9005062807205236E-4</v>
      </c>
    </row>
    <row r="8" spans="2:23" ht="15">
      <c r="B8">
        <f t="shared" si="0"/>
        <v>1.5817518549987656E-5</v>
      </c>
      <c r="C8">
        <v>3</v>
      </c>
      <c r="D8" s="1">
        <v>847</v>
      </c>
      <c r="E8" s="1">
        <v>3987</v>
      </c>
      <c r="F8" s="1">
        <v>66822</v>
      </c>
      <c r="G8" s="1">
        <v>5076171</v>
      </c>
      <c r="H8" s="1">
        <v>1040</v>
      </c>
      <c r="I8" s="1">
        <v>27.803574699995799</v>
      </c>
      <c r="J8" s="1">
        <v>-0.11881467444285</v>
      </c>
      <c r="K8" s="1">
        <v>6.9980026380575905E-2</v>
      </c>
      <c r="L8" s="1">
        <v>43239.4534279531</v>
      </c>
      <c r="M8" s="1">
        <v>51363.316114894304</v>
      </c>
      <c r="N8">
        <f t="shared" si="1"/>
        <v>3.3437658653788065E-4</v>
      </c>
      <c r="O8">
        <f t="shared" si="2"/>
        <v>2.5932064059013845E-4</v>
      </c>
    </row>
    <row r="9" spans="2:23" ht="15">
      <c r="B9">
        <f t="shared" si="0"/>
        <v>8.6824316713644108E-6</v>
      </c>
      <c r="C9">
        <v>4</v>
      </c>
      <c r="D9" s="1">
        <v>1270</v>
      </c>
      <c r="E9" s="1">
        <v>6252</v>
      </c>
      <c r="F9" s="1">
        <v>106209</v>
      </c>
      <c r="G9" s="1">
        <v>8323421</v>
      </c>
      <c r="H9" s="1">
        <v>303</v>
      </c>
      <c r="I9" s="1">
        <v>13.606021499988801</v>
      </c>
      <c r="J9" s="1">
        <v>-0.117508357741877</v>
      </c>
      <c r="K9" s="1">
        <v>6.9863458390374E-2</v>
      </c>
      <c r="L9" s="1">
        <v>43238.062868105102</v>
      </c>
      <c r="M9" s="1">
        <v>51365.128829600399</v>
      </c>
      <c r="N9">
        <f t="shared" si="1"/>
        <v>3.0220631822098549E-4</v>
      </c>
      <c r="O9">
        <f t="shared" si="2"/>
        <v>2.9462180331837591E-4</v>
      </c>
    </row>
    <row r="10" spans="2:23" ht="15">
      <c r="B10">
        <f t="shared" si="0"/>
        <v>2.7264416704420525E-6</v>
      </c>
      <c r="C10">
        <v>5</v>
      </c>
      <c r="D10" s="1">
        <v>2865</v>
      </c>
      <c r="E10" s="1">
        <v>14904</v>
      </c>
      <c r="F10" s="1">
        <v>257238</v>
      </c>
      <c r="G10" s="1">
        <v>20890308</v>
      </c>
      <c r="H10" s="1">
        <v>226</v>
      </c>
      <c r="I10" s="1">
        <v>15.967862899997201</v>
      </c>
      <c r="J10" s="1">
        <v>-0.117470282144977</v>
      </c>
      <c r="K10" s="1">
        <v>6.9874837687572799E-2</v>
      </c>
      <c r="L10" s="1">
        <v>43237.859077030102</v>
      </c>
      <c r="M10" s="1">
        <v>51365.626675235901</v>
      </c>
      <c r="N10">
        <f t="shared" si="1"/>
        <v>2.97491660615422E-4</v>
      </c>
      <c r="O10">
        <f t="shared" si="2"/>
        <v>3.0431694714509483E-4</v>
      </c>
    </row>
    <row r="11" spans="2:23" ht="15">
      <c r="B11">
        <f t="shared" si="0"/>
        <v>1.0919909349137309E-6</v>
      </c>
      <c r="C11">
        <v>6</v>
      </c>
      <c r="D11" s="1">
        <v>5548</v>
      </c>
      <c r="E11" s="1">
        <v>29603</v>
      </c>
      <c r="F11" s="1">
        <v>516871</v>
      </c>
      <c r="G11" s="1">
        <v>43043836</v>
      </c>
      <c r="H11" s="1">
        <v>284</v>
      </c>
      <c r="I11" s="1">
        <v>76.098491799988494</v>
      </c>
      <c r="J11" s="1">
        <v>-0.12801226435861099</v>
      </c>
      <c r="K11" s="1">
        <v>7.2644204055207703E-2</v>
      </c>
      <c r="L11" s="1">
        <v>43237.807523069299</v>
      </c>
      <c r="M11" s="1">
        <v>51365.772945561701</v>
      </c>
      <c r="N11">
        <f t="shared" si="1"/>
        <v>2.9629897210640488E-4</v>
      </c>
      <c r="O11">
        <f t="shared" si="2"/>
        <v>3.0716544423955029E-4</v>
      </c>
    </row>
    <row r="12" spans="2:23" ht="15">
      <c r="D12" s="1"/>
      <c r="E12" s="1"/>
      <c r="F12" s="1"/>
      <c r="G12" s="1"/>
      <c r="H12" s="1"/>
      <c r="I12" s="1"/>
      <c r="J12" s="1"/>
      <c r="K12" s="1"/>
      <c r="L12" s="1"/>
      <c r="M12" s="1"/>
      <c r="P12" t="s">
        <v>30</v>
      </c>
      <c r="T12" t="s">
        <v>33</v>
      </c>
    </row>
    <row r="13" spans="2:23" ht="15">
      <c r="D13" t="s">
        <v>20</v>
      </c>
      <c r="E13" t="s">
        <v>21</v>
      </c>
      <c r="F13" s="1" t="s">
        <v>22</v>
      </c>
      <c r="G13" t="s">
        <v>23</v>
      </c>
      <c r="H13" t="s">
        <v>24</v>
      </c>
      <c r="I13" t="s">
        <v>25</v>
      </c>
      <c r="J13" t="s">
        <v>26</v>
      </c>
      <c r="L13" t="s">
        <v>5</v>
      </c>
      <c r="M13" t="s">
        <v>29</v>
      </c>
      <c r="Q13" t="s">
        <v>31</v>
      </c>
      <c r="R13" t="s">
        <v>32</v>
      </c>
      <c r="S13" t="s">
        <v>29</v>
      </c>
      <c r="U13" t="s">
        <v>31</v>
      </c>
      <c r="V13" t="s">
        <v>32</v>
      </c>
      <c r="W13" t="s">
        <v>29</v>
      </c>
    </row>
    <row r="14" spans="2:23" ht="15">
      <c r="B14">
        <f>POWER(E14, -2/3)</f>
        <v>2.5965781568601468E-2</v>
      </c>
      <c r="C14">
        <v>0</v>
      </c>
      <c r="D14" s="1">
        <v>105</v>
      </c>
      <c r="E14" s="1">
        <v>239</v>
      </c>
      <c r="F14" s="1">
        <v>3368</v>
      </c>
      <c r="G14" s="1">
        <v>158502</v>
      </c>
      <c r="H14" s="1">
        <v>45</v>
      </c>
      <c r="I14" s="1">
        <v>4.4808600010583101E-2</v>
      </c>
      <c r="J14" s="1">
        <v>0.484746346188136</v>
      </c>
      <c r="K14" s="1">
        <v>0.83523795601949602</v>
      </c>
      <c r="L14" s="1">
        <v>43861.982299263997</v>
      </c>
      <c r="M14" s="1">
        <v>51259.371919063196</v>
      </c>
      <c r="N14">
        <f>ABS(L14-L$3)/L$3</f>
        <v>1.4736432602984304E-2</v>
      </c>
      <c r="O14">
        <f>ABS(M14-M$3)/M$3</f>
        <v>1.7649090737449581E-3</v>
      </c>
      <c r="P14">
        <f>POWER(Q14, -2/3)</f>
        <v>2.8394603542583455E-2</v>
      </c>
      <c r="Q14" s="1">
        <v>209</v>
      </c>
      <c r="R14" s="1">
        <v>43876.747058957</v>
      </c>
      <c r="S14" s="1">
        <v>51276.371732610402</v>
      </c>
      <c r="T14">
        <f>POWER(U14, -2/3)</f>
        <v>2.3589964027269698E-2</v>
      </c>
      <c r="U14" s="1">
        <v>276</v>
      </c>
      <c r="V14" s="1">
        <v>43867.633449333698</v>
      </c>
      <c r="W14" s="1">
        <v>51322.651474181599</v>
      </c>
    </row>
    <row r="15" spans="2:23" ht="15">
      <c r="B15">
        <f t="shared" ref="B15:B21" si="3">POWER(E15, -2/3)</f>
        <v>9.244816991341798E-3</v>
      </c>
      <c r="C15">
        <v>1</v>
      </c>
      <c r="D15" s="1">
        <v>316</v>
      </c>
      <c r="E15" s="1">
        <v>1125</v>
      </c>
      <c r="F15" s="1">
        <v>9523</v>
      </c>
      <c r="G15" s="1">
        <v>515219</v>
      </c>
      <c r="H15" s="1">
        <v>65</v>
      </c>
      <c r="I15" s="1">
        <v>0.25977430000784801</v>
      </c>
      <c r="J15" s="1">
        <v>0.45955625904484299</v>
      </c>
      <c r="K15" s="1">
        <v>0.82253943171544996</v>
      </c>
      <c r="L15" s="1">
        <v>43882.061463658203</v>
      </c>
      <c r="M15" s="1">
        <v>51280.927736569298</v>
      </c>
      <c r="N15">
        <f t="shared" ref="N15:N20" si="4">ABS(L15-L$3)/L$3</f>
        <v>1.5200959251780293E-2</v>
      </c>
      <c r="O15">
        <f t="shared" ref="O15:O20" si="5">ABS(M15-M$3)/M$3</f>
        <v>1.3451268438306164E-3</v>
      </c>
      <c r="P15">
        <f t="shared" ref="P15:P20" si="6">POWER(Q15, -2/3)</f>
        <v>1.2541418807821739E-2</v>
      </c>
      <c r="Q15" s="1">
        <v>712</v>
      </c>
      <c r="R15" s="1">
        <v>43869.935252372998</v>
      </c>
      <c r="S15" s="1">
        <v>51266.894289933603</v>
      </c>
      <c r="T15">
        <f t="shared" ref="T15:T20" si="7">POWER(U15, -2/3)</f>
        <v>8.8505717748640737E-3</v>
      </c>
      <c r="U15" s="1">
        <v>1201</v>
      </c>
      <c r="V15" s="1">
        <v>43350.193065364001</v>
      </c>
      <c r="W15" s="1">
        <v>51361.142313324097</v>
      </c>
    </row>
    <row r="16" spans="2:23" ht="15">
      <c r="B16">
        <f t="shared" si="3"/>
        <v>4.0900674301901302E-3</v>
      </c>
      <c r="C16">
        <v>2</v>
      </c>
      <c r="D16" s="1">
        <v>895</v>
      </c>
      <c r="E16" s="1">
        <v>3823</v>
      </c>
      <c r="F16" s="1">
        <v>54026</v>
      </c>
      <c r="G16" s="1">
        <v>2686968</v>
      </c>
      <c r="H16" s="1">
        <v>95</v>
      </c>
      <c r="I16" s="1">
        <v>1.4649351999978499</v>
      </c>
      <c r="J16" s="1">
        <v>-9.11462974859647E-2</v>
      </c>
      <c r="K16" s="1">
        <v>7.2554285869626006E-2</v>
      </c>
      <c r="L16" s="1">
        <v>43311.6487098992</v>
      </c>
      <c r="M16" s="1">
        <v>51315.820912457399</v>
      </c>
      <c r="N16">
        <f t="shared" si="4"/>
        <v>2.0045971058230234E-3</v>
      </c>
      <c r="O16">
        <f t="shared" si="5"/>
        <v>6.656102734683805E-4</v>
      </c>
      <c r="P16">
        <f t="shared" si="6"/>
        <v>5.201076439825667E-3</v>
      </c>
      <c r="Q16" s="1">
        <v>2666</v>
      </c>
      <c r="R16" s="1">
        <v>43425.458661659301</v>
      </c>
      <c r="S16" s="1">
        <v>51460.983007263698</v>
      </c>
      <c r="T16">
        <f t="shared" si="7"/>
        <v>4.6291811951746078E-3</v>
      </c>
      <c r="U16" s="1">
        <v>3175</v>
      </c>
      <c r="V16" s="1">
        <v>43327.347302153597</v>
      </c>
      <c r="W16" s="1">
        <v>51344.228397478102</v>
      </c>
    </row>
    <row r="17" spans="2:23" ht="15">
      <c r="B17">
        <f t="shared" si="3"/>
        <v>3.1280367967548356E-3</v>
      </c>
      <c r="C17">
        <v>3</v>
      </c>
      <c r="D17" s="1">
        <v>1316</v>
      </c>
      <c r="E17" s="1">
        <v>5716</v>
      </c>
      <c r="F17" s="1">
        <v>81814</v>
      </c>
      <c r="G17" s="1">
        <v>4221941</v>
      </c>
      <c r="H17" s="1">
        <v>174</v>
      </c>
      <c r="I17" s="1">
        <v>3.7494918000011199</v>
      </c>
      <c r="J17" s="1">
        <v>-9.7453597931889693E-2</v>
      </c>
      <c r="K17" s="1">
        <v>6.3962709471409696E-2</v>
      </c>
      <c r="L17" s="1">
        <v>43264.191634209099</v>
      </c>
      <c r="M17" s="1">
        <v>51351.081949462103</v>
      </c>
      <c r="N17">
        <f t="shared" si="4"/>
        <v>9.0668905052860595E-4</v>
      </c>
      <c r="O17">
        <f t="shared" si="5"/>
        <v>2.1070096632965613E-5</v>
      </c>
      <c r="P17">
        <f t="shared" si="6"/>
        <v>5.0361832767190943E-3</v>
      </c>
      <c r="Q17" s="1">
        <v>2798</v>
      </c>
      <c r="R17" s="1">
        <v>43425.690398228697</v>
      </c>
      <c r="S17" s="1">
        <v>51461.344766818103</v>
      </c>
      <c r="T17">
        <f t="shared" si="7"/>
        <v>3.747503846792961E-3</v>
      </c>
      <c r="U17" s="1">
        <v>4359</v>
      </c>
      <c r="V17" s="1">
        <v>43294.767433335801</v>
      </c>
      <c r="W17" s="1">
        <v>51350.8734899993</v>
      </c>
    </row>
    <row r="18" spans="2:23" ht="15">
      <c r="B18">
        <f t="shared" si="3"/>
        <v>2.0461789677184484E-3</v>
      </c>
      <c r="C18">
        <v>4</v>
      </c>
      <c r="D18" s="1">
        <v>2380</v>
      </c>
      <c r="E18" s="1">
        <v>10804</v>
      </c>
      <c r="F18" s="1">
        <v>154656</v>
      </c>
      <c r="G18" s="1">
        <v>8025074</v>
      </c>
      <c r="H18" s="1">
        <v>159</v>
      </c>
      <c r="I18" s="1">
        <v>7.1772972999897302</v>
      </c>
      <c r="J18" s="1">
        <v>-0.11547417755999199</v>
      </c>
      <c r="K18" s="1">
        <v>6.9345157653836101E-2</v>
      </c>
      <c r="L18" s="1">
        <v>43241.898413668598</v>
      </c>
      <c r="M18" s="1">
        <v>51354.154646979499</v>
      </c>
      <c r="N18">
        <f t="shared" si="4"/>
        <v>3.909407442127852E-4</v>
      </c>
      <c r="O18">
        <f t="shared" si="5"/>
        <v>8.0908412453736616E-5</v>
      </c>
      <c r="P18">
        <f t="shared" si="6"/>
        <v>2.6455410318490568E-3</v>
      </c>
      <c r="Q18" s="1">
        <v>7349</v>
      </c>
      <c r="R18" s="1">
        <v>43275.689620440397</v>
      </c>
      <c r="S18" s="1">
        <v>51348.0972970191</v>
      </c>
      <c r="T18">
        <f t="shared" si="7"/>
        <v>2.1851346586013731E-3</v>
      </c>
      <c r="U18" s="1">
        <v>9790</v>
      </c>
      <c r="V18" s="1">
        <v>43251.708675861199</v>
      </c>
      <c r="W18" s="1">
        <v>51364.391571068998</v>
      </c>
    </row>
    <row r="19" spans="2:23" ht="15">
      <c r="B19">
        <f t="shared" si="3"/>
        <v>1.2136691921972934E-3</v>
      </c>
      <c r="C19">
        <v>5</v>
      </c>
      <c r="D19" s="1">
        <v>4842</v>
      </c>
      <c r="E19" s="1">
        <v>23651</v>
      </c>
      <c r="F19" s="1">
        <v>339380</v>
      </c>
      <c r="G19" s="1">
        <v>17801350</v>
      </c>
      <c r="H19" s="1">
        <v>163</v>
      </c>
      <c r="I19" s="1">
        <v>18.730708599992699</v>
      </c>
      <c r="J19" s="1">
        <v>-0.11733191992270001</v>
      </c>
      <c r="K19" s="1">
        <v>6.9728550815815901E-2</v>
      </c>
      <c r="L19" s="1">
        <v>43233.261220576103</v>
      </c>
      <c r="M19" s="1">
        <v>51352.0249101589</v>
      </c>
      <c r="N19">
        <f t="shared" si="4"/>
        <v>1.9112135514409183E-4</v>
      </c>
      <c r="O19">
        <f t="shared" si="5"/>
        <v>3.9433498712750323E-5</v>
      </c>
      <c r="P19">
        <f t="shared" si="6"/>
        <v>1.2210458914379795E-3</v>
      </c>
      <c r="Q19" s="1">
        <v>23437</v>
      </c>
      <c r="R19" s="1">
        <v>43245.489811792897</v>
      </c>
      <c r="S19" s="1">
        <v>51363.016042917901</v>
      </c>
      <c r="T19">
        <f t="shared" si="7"/>
        <v>1.4065448770768864E-3</v>
      </c>
      <c r="U19" s="1">
        <v>18957</v>
      </c>
      <c r="V19" s="1">
        <v>43244.021149754299</v>
      </c>
      <c r="W19" s="1">
        <v>51366.556703505899</v>
      </c>
    </row>
    <row r="20" spans="2:23" ht="15">
      <c r="B20">
        <f t="shared" si="3"/>
        <v>9.2428466533073998E-4</v>
      </c>
      <c r="C20">
        <v>6</v>
      </c>
      <c r="D20" s="1">
        <v>7229</v>
      </c>
      <c r="E20" s="1">
        <v>35587</v>
      </c>
      <c r="F20" s="1">
        <v>511435</v>
      </c>
      <c r="G20" s="1">
        <v>26998554</v>
      </c>
      <c r="H20" s="1">
        <v>180</v>
      </c>
      <c r="I20" s="1">
        <v>30.167621400003501</v>
      </c>
      <c r="J20" s="1">
        <v>-0.117476203911396</v>
      </c>
      <c r="K20" s="1">
        <v>6.9763999915326794E-2</v>
      </c>
      <c r="L20" s="1">
        <v>43229.1004055675</v>
      </c>
      <c r="M20" s="1">
        <v>51350.946290517102</v>
      </c>
      <c r="N20">
        <f t="shared" si="4"/>
        <v>9.4861898611920753E-5</v>
      </c>
      <c r="O20">
        <f t="shared" si="5"/>
        <v>1.8428247655348984E-5</v>
      </c>
      <c r="P20">
        <f t="shared" si="6"/>
        <v>8.6017115243782491E-4</v>
      </c>
      <c r="Q20" s="1">
        <v>39639</v>
      </c>
      <c r="R20" s="1">
        <v>43241.868224155798</v>
      </c>
      <c r="S20" s="1">
        <v>51363.347225246602</v>
      </c>
      <c r="T20">
        <f t="shared" si="7"/>
        <v>9.8558644889164292E-4</v>
      </c>
      <c r="U20" s="1">
        <v>32319</v>
      </c>
      <c r="V20" s="1">
        <v>43241.513017277197</v>
      </c>
      <c r="W20" s="1">
        <v>51365.188881980903</v>
      </c>
    </row>
    <row r="21" spans="2:23" ht="15">
      <c r="B21">
        <f t="shared" si="3"/>
        <v>5.9791263563355743E-4</v>
      </c>
      <c r="D21" s="1">
        <v>13571</v>
      </c>
      <c r="E21" s="1">
        <v>68398</v>
      </c>
      <c r="F21" s="1">
        <v>980192</v>
      </c>
      <c r="G21" s="1">
        <v>51256175</v>
      </c>
      <c r="H21" s="1">
        <v>275</v>
      </c>
      <c r="I21" s="1">
        <v>86.227072300000103</v>
      </c>
      <c r="J21" s="1">
        <v>-0.118478514631915</v>
      </c>
      <c r="K21" s="1">
        <v>7.0072499353680706E-2</v>
      </c>
      <c r="L21" s="1">
        <v>43225.077558475903</v>
      </c>
      <c r="M21" s="1">
        <v>51349.473504412097</v>
      </c>
      <c r="T21" s="1"/>
    </row>
    <row r="22" spans="2:23">
      <c r="C22">
        <v>0</v>
      </c>
    </row>
    <row r="23" spans="2:23">
      <c r="C23">
        <v>1</v>
      </c>
    </row>
    <row r="24" spans="2:23">
      <c r="C24">
        <v>2</v>
      </c>
      <c r="W24">
        <f>150*SQRT(2)</f>
        <v>212.13203435596427</v>
      </c>
    </row>
    <row r="25" spans="2:23">
      <c r="C25">
        <v>3</v>
      </c>
    </row>
    <row r="26" spans="2:23">
      <c r="C26">
        <v>4</v>
      </c>
    </row>
    <row r="27" spans="2:23">
      <c r="C27">
        <v>5</v>
      </c>
    </row>
    <row r="28" spans="2:23">
      <c r="C28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1:R23"/>
  <sheetViews>
    <sheetView tabSelected="1" topLeftCell="C1" workbookViewId="0">
      <selection activeCell="D14" sqref="D14"/>
    </sheetView>
  </sheetViews>
  <sheetFormatPr defaultRowHeight="13.2"/>
  <sheetData>
    <row r="1" spans="3:18">
      <c r="C1" t="s">
        <v>40</v>
      </c>
    </row>
    <row r="2" spans="3:18">
      <c r="D2" t="s">
        <v>34</v>
      </c>
      <c r="F2" t="s">
        <v>35</v>
      </c>
      <c r="G2" t="s">
        <v>36</v>
      </c>
      <c r="H2" t="s">
        <v>37</v>
      </c>
      <c r="I2" t="s">
        <v>38</v>
      </c>
      <c r="N2" t="s">
        <v>39</v>
      </c>
    </row>
    <row r="3" spans="3:18">
      <c r="I3">
        <v>24109.599999999999</v>
      </c>
      <c r="K3">
        <v>-17110.900000000001</v>
      </c>
      <c r="M3">
        <f>SQRT(I3*I3+K3*K3)</f>
        <v>29564.433209009774</v>
      </c>
      <c r="N3">
        <v>18305.3</v>
      </c>
      <c r="P3">
        <v>32993.199999999997</v>
      </c>
      <c r="R3">
        <f>SQRT(N3*N3+P3*P3)</f>
        <v>37731.091348250178</v>
      </c>
    </row>
    <row r="4" spans="3:18" ht="15">
      <c r="C4">
        <v>0</v>
      </c>
      <c r="D4" s="1">
        <v>239</v>
      </c>
      <c r="E4" s="1">
        <f>POWER(D4, -2/3)</f>
        <v>2.5965781568601468E-2</v>
      </c>
      <c r="F4" s="1">
        <v>3368</v>
      </c>
      <c r="G4" s="1">
        <v>158502</v>
      </c>
      <c r="H4" s="1">
        <v>45</v>
      </c>
      <c r="I4" s="1">
        <v>26146.590373414001</v>
      </c>
      <c r="J4" s="1">
        <f>ABS(I4-I$3)/I$3</f>
        <v>8.4488766856936764E-2</v>
      </c>
      <c r="K4" s="1">
        <v>-18569.488874054099</v>
      </c>
      <c r="L4" s="1">
        <f>-ABS(K4-K$3)/K$3</f>
        <v>8.5243258627780982E-2</v>
      </c>
      <c r="M4" s="1">
        <f>SQRT((I4-I$3)^2+(K4-K$3)^2)/M$3</f>
        <v>8.4742247578671728E-2</v>
      </c>
      <c r="N4" s="1">
        <v>16802.860226759902</v>
      </c>
      <c r="O4" s="1">
        <f t="shared" ref="O4:O10" si="0">ABS(N4-N$3)/N$3</f>
        <v>8.2076763190993732E-2</v>
      </c>
      <c r="P4" s="1">
        <v>31796.3800091876</v>
      </c>
      <c r="Q4" s="1">
        <f t="shared" ref="Q4:Q10" si="1">ABS(P4-P$3)/P$3</f>
        <v>3.627474724526257E-2</v>
      </c>
      <c r="R4" s="1">
        <f>SQRT((N4-N$3)^2+(P4-P$3)^2)/R$3</f>
        <v>5.090921013451441E-2</v>
      </c>
    </row>
    <row r="5" spans="3:18" ht="15">
      <c r="C5">
        <v>1</v>
      </c>
      <c r="D5" s="1">
        <v>656</v>
      </c>
      <c r="E5" s="1">
        <f t="shared" ref="E5:E10" si="2">POWER(D5, -2/3)</f>
        <v>1.3245370383440896E-2</v>
      </c>
      <c r="F5" s="1">
        <v>9707</v>
      </c>
      <c r="G5" s="1">
        <v>524495</v>
      </c>
      <c r="H5" s="1">
        <v>72</v>
      </c>
      <c r="I5" s="1">
        <v>24350.391246550302</v>
      </c>
      <c r="J5" s="1">
        <f t="shared" ref="J5:J10" si="3">ABS(I5-I$3)/I$3</f>
        <v>9.9873596637979553E-3</v>
      </c>
      <c r="K5" s="1">
        <v>-17069.608729240099</v>
      </c>
      <c r="L5" s="1">
        <f t="shared" ref="L5:L10" si="4">-ABS(K5-K$3)/K$3</f>
        <v>2.4131559859447804E-3</v>
      </c>
      <c r="M5" s="1">
        <f t="shared" ref="M5:M10" si="5">SQRT((I5-I$3)^2+(K5-K$3)^2)/M$3</f>
        <v>8.263508405512425E-3</v>
      </c>
      <c r="N5" s="1">
        <v>18304.603644638701</v>
      </c>
      <c r="O5" s="1">
        <f t="shared" si="0"/>
        <v>3.8041188142157131E-5</v>
      </c>
      <c r="P5" s="1">
        <v>32787.291356858099</v>
      </c>
      <c r="Q5" s="1">
        <f t="shared" si="1"/>
        <v>6.2409418650478951E-3</v>
      </c>
      <c r="R5" s="1">
        <f t="shared" ref="R5:R10" si="6">SQRT((N5-N$3)^2+(P5-P$3)^2)/R$3</f>
        <v>5.4572982988526503E-3</v>
      </c>
    </row>
    <row r="6" spans="3:18" ht="15">
      <c r="C6">
        <v>2</v>
      </c>
      <c r="D6" s="1">
        <v>1533</v>
      </c>
      <c r="E6" s="1">
        <f t="shared" si="2"/>
        <v>7.5215133399826675E-3</v>
      </c>
      <c r="F6" s="1">
        <v>24515</v>
      </c>
      <c r="G6" s="1">
        <v>1650916</v>
      </c>
      <c r="H6" s="1">
        <v>107</v>
      </c>
      <c r="I6" s="1">
        <v>24130.004438472199</v>
      </c>
      <c r="J6" s="1">
        <f t="shared" si="3"/>
        <v>8.4632007466735771E-4</v>
      </c>
      <c r="K6" s="1">
        <v>-17102.556492855401</v>
      </c>
      <c r="L6" s="1">
        <f t="shared" si="4"/>
        <v>4.8761357641036721E-4</v>
      </c>
      <c r="M6" s="1">
        <f t="shared" si="5"/>
        <v>7.4563892004234523E-4</v>
      </c>
      <c r="N6" s="1">
        <v>18310.098612318801</v>
      </c>
      <c r="O6" s="1">
        <f t="shared" si="0"/>
        <v>2.6214333110094034E-4</v>
      </c>
      <c r="P6" s="1">
        <v>32977.475899684803</v>
      </c>
      <c r="Q6" s="1">
        <f t="shared" si="1"/>
        <v>4.7658609395857143E-4</v>
      </c>
      <c r="R6" s="1">
        <f t="shared" si="6"/>
        <v>4.3571526583932292E-4</v>
      </c>
    </row>
    <row r="7" spans="3:18" ht="15">
      <c r="C7">
        <v>3</v>
      </c>
      <c r="D7" s="1">
        <v>4408</v>
      </c>
      <c r="E7" s="1">
        <f t="shared" si="2"/>
        <v>3.7196802554701845E-3</v>
      </c>
      <c r="F7" s="1">
        <v>72733</v>
      </c>
      <c r="G7" s="1">
        <v>5368908</v>
      </c>
      <c r="H7" s="1">
        <v>940</v>
      </c>
      <c r="I7" s="1">
        <v>24128.964493436899</v>
      </c>
      <c r="J7" s="1">
        <f t="shared" si="3"/>
        <v>8.0318601042324951E-4</v>
      </c>
      <c r="K7" s="1">
        <v>-17115.362689449201</v>
      </c>
      <c r="L7" s="1">
        <f t="shared" si="4"/>
        <v>2.6080974403446856E-4</v>
      </c>
      <c r="M7" s="1">
        <f t="shared" si="5"/>
        <v>6.7216140397667742E-4</v>
      </c>
      <c r="N7" s="1">
        <v>18316.333627099699</v>
      </c>
      <c r="O7" s="1">
        <f t="shared" si="0"/>
        <v>6.0275587396543709E-4</v>
      </c>
      <c r="P7" s="1">
        <v>33004.825736134801</v>
      </c>
      <c r="Q7" s="1">
        <f t="shared" si="1"/>
        <v>3.5236764347815452E-4</v>
      </c>
      <c r="R7" s="1">
        <f t="shared" si="6"/>
        <v>4.2479711528159778E-4</v>
      </c>
    </row>
    <row r="8" spans="3:18" ht="15">
      <c r="C8">
        <v>4</v>
      </c>
      <c r="D8" s="1">
        <v>6971</v>
      </c>
      <c r="E8" s="1">
        <f t="shared" si="2"/>
        <v>2.7403326057456588E-3</v>
      </c>
      <c r="F8" s="1">
        <v>116292</v>
      </c>
      <c r="G8" s="1">
        <v>8820650</v>
      </c>
      <c r="H8" s="1">
        <v>304</v>
      </c>
      <c r="I8" s="1">
        <v>24125.942924046802</v>
      </c>
      <c r="J8" s="1">
        <f t="shared" si="3"/>
        <v>6.7785960973235115E-4</v>
      </c>
      <c r="K8" s="1">
        <v>-17119.352990206098</v>
      </c>
      <c r="L8" s="1">
        <f t="shared" si="4"/>
        <v>4.9401201608896832E-4</v>
      </c>
      <c r="M8" s="1">
        <f t="shared" si="5"/>
        <v>6.2235493520364411E-4</v>
      </c>
      <c r="N8" s="1">
        <v>18316.845791438202</v>
      </c>
      <c r="O8" s="1">
        <f t="shared" si="0"/>
        <v>6.3073489307480821E-4</v>
      </c>
      <c r="P8" s="1">
        <v>33013.118477816999</v>
      </c>
      <c r="Q8" s="1">
        <f t="shared" si="1"/>
        <v>6.0371463868318283E-4</v>
      </c>
      <c r="R8" s="1">
        <f t="shared" si="6"/>
        <v>6.1018213193418614E-4</v>
      </c>
    </row>
    <row r="9" spans="3:18" ht="15">
      <c r="C9">
        <v>5</v>
      </c>
      <c r="D9" s="1">
        <v>17833</v>
      </c>
      <c r="E9" s="1">
        <f t="shared" si="2"/>
        <v>1.4650430738962961E-3</v>
      </c>
      <c r="F9" s="1">
        <v>298392</v>
      </c>
      <c r="G9" s="1">
        <v>22924724</v>
      </c>
      <c r="H9" s="1">
        <v>230</v>
      </c>
      <c r="I9" s="1">
        <v>24115.239215257301</v>
      </c>
      <c r="J9" s="1">
        <f t="shared" si="3"/>
        <v>2.3389916287713472E-4</v>
      </c>
      <c r="K9" s="1">
        <v>-17114.1622531865</v>
      </c>
      <c r="L9" s="1">
        <f t="shared" si="4"/>
        <v>1.9065351246855093E-4</v>
      </c>
      <c r="M9" s="1">
        <f t="shared" si="5"/>
        <v>2.203604788447591E-4</v>
      </c>
      <c r="N9" s="1">
        <v>18309.381493015899</v>
      </c>
      <c r="O9" s="1">
        <f t="shared" si="0"/>
        <v>2.2296782985799024E-4</v>
      </c>
      <c r="P9" s="1">
        <v>33000.369778378299</v>
      </c>
      <c r="Q9" s="1">
        <f t="shared" si="1"/>
        <v>2.1731079065692323E-4</v>
      </c>
      <c r="R9" s="1">
        <f t="shared" si="6"/>
        <v>2.1865547042853648E-4</v>
      </c>
    </row>
    <row r="10" spans="3:18" ht="15">
      <c r="C10">
        <v>6</v>
      </c>
      <c r="D10" s="1">
        <v>35618</v>
      </c>
      <c r="E10" s="1">
        <f t="shared" si="2"/>
        <v>9.2374828891904066E-4</v>
      </c>
      <c r="F10" s="1">
        <v>601653</v>
      </c>
      <c r="G10" s="1">
        <v>47242744</v>
      </c>
      <c r="H10" s="1">
        <v>192</v>
      </c>
      <c r="I10" s="1">
        <v>24113.421281269999</v>
      </c>
      <c r="J10" s="1">
        <f t="shared" si="3"/>
        <v>1.5849625335967113E-4</v>
      </c>
      <c r="K10" s="1">
        <v>-17113.411431996999</v>
      </c>
      <c r="L10" s="1">
        <f t="shared" si="4"/>
        <v>1.4677381067027442E-4</v>
      </c>
      <c r="M10" s="1">
        <f t="shared" si="5"/>
        <v>1.5466857044636512E-4</v>
      </c>
      <c r="N10" s="1">
        <v>18307.953053018398</v>
      </c>
      <c r="O10" s="1">
        <f t="shared" si="0"/>
        <v>1.4493359947114102E-4</v>
      </c>
      <c r="P10" s="1">
        <v>32998.348377070797</v>
      </c>
      <c r="Q10" s="1">
        <f t="shared" si="1"/>
        <v>1.5604358082271658E-4</v>
      </c>
      <c r="R10" s="1">
        <f t="shared" si="6"/>
        <v>1.5350097701177345E-4</v>
      </c>
    </row>
    <row r="11" spans="3:18">
      <c r="C11">
        <v>7</v>
      </c>
    </row>
    <row r="14" spans="3:18">
      <c r="C14" t="s">
        <v>41</v>
      </c>
    </row>
    <row r="15" spans="3:18">
      <c r="D15" t="s">
        <v>34</v>
      </c>
      <c r="F15" t="s">
        <v>35</v>
      </c>
      <c r="G15" t="s">
        <v>36</v>
      </c>
      <c r="H15" t="s">
        <v>37</v>
      </c>
      <c r="I15" t="s">
        <v>38</v>
      </c>
      <c r="N15" t="s">
        <v>39</v>
      </c>
    </row>
    <row r="16" spans="3:18">
      <c r="I16">
        <v>24109.599999999999</v>
      </c>
      <c r="K16">
        <v>-17110.900000000001</v>
      </c>
      <c r="M16">
        <f>SQRT(I16*I16+K16*K16)</f>
        <v>29564.433209009774</v>
      </c>
      <c r="N16">
        <v>18305.3</v>
      </c>
      <c r="P16">
        <v>32993.199999999997</v>
      </c>
      <c r="R16">
        <f>SQRT(N16*N16+P16*P16)</f>
        <v>37731.091348250178</v>
      </c>
    </row>
    <row r="17" spans="3:18" ht="15">
      <c r="C17">
        <v>0</v>
      </c>
      <c r="D17" s="1">
        <v>239</v>
      </c>
      <c r="E17" s="1">
        <f>POWER(D17, -2/3)</f>
        <v>2.5965781568601468E-2</v>
      </c>
      <c r="F17" s="1">
        <v>3368</v>
      </c>
      <c r="G17" s="1">
        <v>158502</v>
      </c>
      <c r="H17" s="1">
        <v>45</v>
      </c>
      <c r="I17" s="1">
        <v>26146.590373414001</v>
      </c>
      <c r="J17" s="1">
        <f>ABS(I17-I$3)/I$3</f>
        <v>8.4488766856936764E-2</v>
      </c>
      <c r="K17" s="1">
        <v>-18569.488874054099</v>
      </c>
      <c r="L17" s="1">
        <f>-ABS(K17-K$3)/K$3</f>
        <v>8.5243258627780982E-2</v>
      </c>
      <c r="M17" s="1">
        <f>SQRT((I17-I$3)^2+(K17-K$3)^2)/M$3</f>
        <v>8.4742247578671728E-2</v>
      </c>
      <c r="N17" s="1">
        <v>16802.860226759902</v>
      </c>
      <c r="O17" s="1">
        <f>ABS(N17-N$3)/N$3</f>
        <v>8.2076763190993732E-2</v>
      </c>
      <c r="P17" s="1">
        <v>31796.3800091876</v>
      </c>
      <c r="Q17" s="1">
        <f>ABS(P17-P$3)/P$3</f>
        <v>3.627474724526257E-2</v>
      </c>
      <c r="R17" s="1">
        <f>SQRT((N17-N$3)^2+(P17-P$3)^2)/R$3</f>
        <v>5.090921013451441E-2</v>
      </c>
    </row>
    <row r="18" spans="3:18" ht="15">
      <c r="C18">
        <v>1</v>
      </c>
      <c r="D18" s="1">
        <v>1912</v>
      </c>
      <c r="E18" s="1">
        <f>POWER(D18, -2/3)</f>
        <v>6.4914453921503714E-3</v>
      </c>
      <c r="F18" s="1">
        <v>27239</v>
      </c>
      <c r="G18" s="1">
        <v>1370121</v>
      </c>
      <c r="H18" s="1">
        <v>102</v>
      </c>
      <c r="I18" s="1">
        <v>24360.439745829201</v>
      </c>
      <c r="J18" s="1">
        <f>ABS(I18-I$3)/I$3</f>
        <v>1.0404143819441302E-2</v>
      </c>
      <c r="K18" s="1">
        <v>-17077.4464745941</v>
      </c>
      <c r="L18" s="1">
        <f>-ABS(K18-K$3)/K$3</f>
        <v>1.955100281452233E-3</v>
      </c>
      <c r="M18" s="1">
        <f>SQRT((I18-I$3)^2+(K18-K$3)^2)/M$3</f>
        <v>8.5596329676325151E-3</v>
      </c>
      <c r="N18" s="1">
        <v>18313.187874925701</v>
      </c>
      <c r="O18" s="1">
        <f>ABS(N18-N$3)/N$3</f>
        <v>4.309066186132928E-4</v>
      </c>
      <c r="P18" s="1">
        <v>32800.992492006197</v>
      </c>
      <c r="Q18" s="1">
        <f>ABS(P18-P$3)/P$3</f>
        <v>5.8256703803753621E-3</v>
      </c>
      <c r="R18" s="1">
        <f>SQRT((N18-N$3)^2+(P18-P$3)^2)/R$3</f>
        <v>5.0984290576828557E-3</v>
      </c>
    </row>
    <row r="19" spans="3:18" ht="15">
      <c r="C19">
        <v>2</v>
      </c>
      <c r="D19" s="1">
        <v>15296</v>
      </c>
      <c r="E19" s="1">
        <f>POWER(D19, -2/3)</f>
        <v>1.6228613480375913E-3</v>
      </c>
      <c r="F19" s="1">
        <v>219154</v>
      </c>
      <c r="G19" s="1">
        <v>11381344</v>
      </c>
      <c r="H19" s="1">
        <v>208</v>
      </c>
      <c r="I19" s="1">
        <v>24127.019947410001</v>
      </c>
      <c r="J19" s="1">
        <f>ABS(I19-I$3)/I$3</f>
        <v>7.2253158119596971E-4</v>
      </c>
      <c r="K19" s="1">
        <v>-17105.4281826763</v>
      </c>
      <c r="L19" s="1">
        <f>-ABS(K19-K$3)/K$3</f>
        <v>3.1978547730987517E-4</v>
      </c>
      <c r="M19" s="1">
        <f>SQRT((I19-I$3)^2+(K19-K$3)^2)/M$3</f>
        <v>6.1760416114698357E-4</v>
      </c>
      <c r="N19" s="1">
        <v>18312.2713447268</v>
      </c>
      <c r="O19" s="1">
        <f>ABS(N19-N$3)/N$3</f>
        <v>3.808375020786577E-4</v>
      </c>
      <c r="P19" s="1">
        <v>32983.377867687399</v>
      </c>
      <c r="Q19" s="1">
        <f>ABS(P19-P$3)/P$3</f>
        <v>2.9770171770540947E-4</v>
      </c>
      <c r="R19" s="1">
        <f>SQRT((N19-N$3)^2+(P19-P$3)^2)/R$3</f>
        <v>3.1922384306200198E-4</v>
      </c>
    </row>
    <row r="20" spans="3:18" ht="1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8" ht="1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18" ht="1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18" ht="1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2025-09-08T03:03:15Z</dcterms:created>
  <dcterms:modified xsi:type="dcterms:W3CDTF">2025-09-27T09:24:34Z</dcterms:modified>
</cp:coreProperties>
</file>