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897A171-0E5D-423F-A7D9-533C807D2E96}" xr6:coauthVersionLast="45" xr6:coauthVersionMax="45" xr10:uidLastSave="{00000000-0000-0000-0000-000000000000}"/>
  <bookViews>
    <workbookView xWindow="-108" yWindow="-108" windowWidth="23256" windowHeight="12576" xr2:uid="{57DCC4A8-338B-4A2B-9F1E-F0CE9F6580AD}"/>
  </bookViews>
  <sheets>
    <sheet name="Задние 1" sheetId="1" r:id="rId1"/>
    <sheet name="Задание 2" sheetId="2" r:id="rId2"/>
    <sheet name="Задание 3" sheetId="4" r:id="rId3"/>
    <sheet name="Задание 4" sheetId="5" r:id="rId4"/>
    <sheet name="Задание 5" sheetId="6" r:id="rId5"/>
    <sheet name="Задание 6" sheetId="7" r:id="rId6"/>
    <sheet name="Задание 7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8" l="1"/>
  <c r="U2" i="8" s="1"/>
  <c r="G2" i="8"/>
  <c r="H2" i="8" s="1"/>
  <c r="F2" i="8"/>
  <c r="E2" i="8"/>
  <c r="D2" i="8"/>
  <c r="C2" i="8"/>
  <c r="T2" i="8" l="1"/>
  <c r="J78" i="8"/>
  <c r="J34" i="8"/>
  <c r="J98" i="8"/>
  <c r="J65" i="8"/>
  <c r="J41" i="8"/>
  <c r="J59" i="8"/>
  <c r="J92" i="8"/>
  <c r="J36" i="8"/>
  <c r="J44" i="8"/>
  <c r="I2" i="8"/>
  <c r="J5" i="8" s="1"/>
  <c r="G2" i="7"/>
  <c r="J5" i="7" s="1"/>
  <c r="F2" i="7"/>
  <c r="I5" i="7" s="1"/>
  <c r="E2" i="7"/>
  <c r="C2" i="7"/>
  <c r="B2" i="7"/>
  <c r="J21" i="6"/>
  <c r="J17" i="6"/>
  <c r="G21" i="6"/>
  <c r="G17" i="6"/>
  <c r="H2" i="6"/>
  <c r="I2" i="6" s="1"/>
  <c r="F2" i="6"/>
  <c r="G13" i="6" s="1"/>
  <c r="E2" i="6"/>
  <c r="L13" i="5"/>
  <c r="L21" i="5"/>
  <c r="L17" i="5"/>
  <c r="K2" i="5"/>
  <c r="H2" i="5"/>
  <c r="I13" i="5" s="1"/>
  <c r="G2" i="5"/>
  <c r="F2" i="5"/>
  <c r="E2" i="5"/>
  <c r="I21" i="5" s="1"/>
  <c r="K18" i="4"/>
  <c r="K22" i="4"/>
  <c r="H22" i="4"/>
  <c r="H18" i="4"/>
  <c r="K14" i="4"/>
  <c r="J2" i="4"/>
  <c r="H14" i="4"/>
  <c r="G2" i="4"/>
  <c r="F2" i="4"/>
  <c r="E2" i="4"/>
  <c r="C3" i="4"/>
  <c r="C4" i="4"/>
  <c r="C5" i="4"/>
  <c r="C6" i="4"/>
  <c r="C7" i="4"/>
  <c r="C8" i="4"/>
  <c r="C9" i="4"/>
  <c r="C10" i="4"/>
  <c r="C11" i="4"/>
  <c r="C2" i="4"/>
  <c r="N106" i="1"/>
  <c r="N3" i="1"/>
  <c r="O106" i="1"/>
  <c r="G107" i="1"/>
  <c r="L107" i="1" s="1"/>
  <c r="O3" i="1"/>
  <c r="D108" i="1"/>
  <c r="D106" i="1"/>
  <c r="C106" i="1"/>
  <c r="B106" i="1"/>
  <c r="R112" i="1" s="1"/>
  <c r="G5" i="1"/>
  <c r="L5" i="1" s="1"/>
  <c r="D5" i="1"/>
  <c r="D3" i="1"/>
  <c r="C3" i="1"/>
  <c r="B3" i="1"/>
  <c r="S6" i="1" s="1"/>
  <c r="K106" i="2"/>
  <c r="K107" i="2"/>
  <c r="K108" i="2"/>
  <c r="K109" i="2"/>
  <c r="K105" i="2"/>
  <c r="I105" i="2"/>
  <c r="I106" i="2" s="1"/>
  <c r="I107" i="2" s="1"/>
  <c r="I108" i="2" s="1"/>
  <c r="I109" i="2" s="1"/>
  <c r="P104" i="2"/>
  <c r="E104" i="2"/>
  <c r="F104" i="2" s="1"/>
  <c r="D104" i="2"/>
  <c r="C104" i="2"/>
  <c r="B104" i="2"/>
  <c r="K104" i="2" s="1"/>
  <c r="L104" i="2" s="1"/>
  <c r="P2" i="2"/>
  <c r="N2" i="2"/>
  <c r="M3" i="2"/>
  <c r="M4" i="2"/>
  <c r="M5" i="2"/>
  <c r="M6" i="2"/>
  <c r="M7" i="2"/>
  <c r="M8" i="2"/>
  <c r="M2" i="2"/>
  <c r="L3" i="2"/>
  <c r="L4" i="2"/>
  <c r="L5" i="2"/>
  <c r="L6" i="2"/>
  <c r="L7" i="2"/>
  <c r="L8" i="2"/>
  <c r="L2" i="2"/>
  <c r="K8" i="2"/>
  <c r="K4" i="2"/>
  <c r="K5" i="2"/>
  <c r="K6" i="2"/>
  <c r="K7" i="2"/>
  <c r="K3" i="2"/>
  <c r="K2" i="2"/>
  <c r="J2" i="2" a="1"/>
  <c r="J2" i="2" s="1"/>
  <c r="I3" i="2"/>
  <c r="I4" i="2" s="1"/>
  <c r="I5" i="2" s="1"/>
  <c r="I6" i="2" s="1"/>
  <c r="I7" i="2" s="1"/>
  <c r="F2" i="2"/>
  <c r="E2" i="2"/>
  <c r="D2" i="2"/>
  <c r="C2" i="2"/>
  <c r="B2" i="2"/>
  <c r="E3" i="1" l="1"/>
  <c r="F3" i="1" s="1"/>
  <c r="J8" i="8"/>
  <c r="J35" i="8"/>
  <c r="J6" i="8"/>
  <c r="L6" i="8" s="1"/>
  <c r="J12" i="8"/>
  <c r="J15" i="8"/>
  <c r="J64" i="8"/>
  <c r="J11" i="8"/>
  <c r="L11" i="8" s="1"/>
  <c r="J61" i="8"/>
  <c r="L61" i="8" s="1"/>
  <c r="K5" i="8"/>
  <c r="L5" i="8"/>
  <c r="K6" i="8"/>
  <c r="L92" i="8"/>
  <c r="K92" i="8"/>
  <c r="J90" i="8"/>
  <c r="J26" i="8"/>
  <c r="J95" i="8"/>
  <c r="J70" i="8"/>
  <c r="J32" i="8"/>
  <c r="J86" i="8"/>
  <c r="J53" i="8"/>
  <c r="J25" i="8"/>
  <c r="J76" i="8"/>
  <c r="J19" i="8"/>
  <c r="J88" i="8"/>
  <c r="J99" i="8"/>
  <c r="J82" i="8"/>
  <c r="J18" i="8"/>
  <c r="J79" i="8"/>
  <c r="J62" i="8"/>
  <c r="J16" i="8"/>
  <c r="J54" i="8"/>
  <c r="J45" i="8"/>
  <c r="K34" i="8"/>
  <c r="L34" i="8"/>
  <c r="J60" i="8"/>
  <c r="J10" i="8"/>
  <c r="J37" i="8"/>
  <c r="L36" i="8"/>
  <c r="K36" i="8"/>
  <c r="K98" i="8"/>
  <c r="L98" i="8"/>
  <c r="L8" i="8"/>
  <c r="K8" i="8"/>
  <c r="L44" i="8"/>
  <c r="K44" i="8"/>
  <c r="J100" i="8"/>
  <c r="J87" i="8"/>
  <c r="J81" i="8"/>
  <c r="J97" i="8"/>
  <c r="J43" i="8"/>
  <c r="J57" i="8"/>
  <c r="J84" i="8"/>
  <c r="J67" i="8"/>
  <c r="J66" i="8"/>
  <c r="J71" i="8"/>
  <c r="J31" i="8"/>
  <c r="J38" i="8"/>
  <c r="J63" i="8"/>
  <c r="J93" i="8"/>
  <c r="J29" i="8"/>
  <c r="L64" i="8"/>
  <c r="K64" i="8"/>
  <c r="K11" i="8"/>
  <c r="K78" i="8"/>
  <c r="L78" i="8"/>
  <c r="L12" i="8"/>
  <c r="K12" i="8"/>
  <c r="J89" i="8"/>
  <c r="J55" i="8"/>
  <c r="J4" i="8"/>
  <c r="J27" i="8"/>
  <c r="J20" i="8"/>
  <c r="J17" i="8"/>
  <c r="J68" i="8"/>
  <c r="J49" i="8"/>
  <c r="J58" i="8"/>
  <c r="J56" i="8"/>
  <c r="J7" i="8"/>
  <c r="J30" i="8"/>
  <c r="J47" i="8"/>
  <c r="J85" i="8"/>
  <c r="J21" i="8"/>
  <c r="K59" i="8"/>
  <c r="L59" i="8"/>
  <c r="K15" i="8"/>
  <c r="L15" i="8"/>
  <c r="L41" i="8"/>
  <c r="K41" i="8"/>
  <c r="J3" i="8"/>
  <c r="J74" i="8"/>
  <c r="J101" i="8"/>
  <c r="J96" i="8"/>
  <c r="J48" i="8"/>
  <c r="J91" i="8"/>
  <c r="J72" i="8"/>
  <c r="J51" i="8"/>
  <c r="J28" i="8"/>
  <c r="J50" i="8"/>
  <c r="J40" i="8"/>
  <c r="J2" i="8"/>
  <c r="J22" i="8"/>
  <c r="J39" i="8"/>
  <c r="J77" i="8"/>
  <c r="J13" i="8"/>
  <c r="K35" i="8"/>
  <c r="L35" i="8"/>
  <c r="K65" i="8"/>
  <c r="L65" i="8"/>
  <c r="J83" i="8"/>
  <c r="J46" i="8"/>
  <c r="J80" i="8"/>
  <c r="J73" i="8"/>
  <c r="J75" i="8"/>
  <c r="J52" i="8"/>
  <c r="J33" i="8"/>
  <c r="J9" i="8"/>
  <c r="J42" i="8"/>
  <c r="J24" i="8"/>
  <c r="J94" i="8"/>
  <c r="J14" i="8"/>
  <c r="J23" i="8"/>
  <c r="J69" i="8"/>
  <c r="S101" i="1"/>
  <c r="T80" i="1"/>
  <c r="S59" i="1"/>
  <c r="R38" i="1"/>
  <c r="R6" i="1"/>
  <c r="S99" i="1"/>
  <c r="T90" i="1"/>
  <c r="R80" i="1"/>
  <c r="S69" i="1"/>
  <c r="T58" i="1"/>
  <c r="R48" i="1"/>
  <c r="S37" i="1"/>
  <c r="T24" i="1"/>
  <c r="R192" i="1"/>
  <c r="R99" i="1"/>
  <c r="T88" i="1"/>
  <c r="R78" i="1"/>
  <c r="S67" i="1"/>
  <c r="T56" i="1"/>
  <c r="R46" i="1"/>
  <c r="S35" i="1"/>
  <c r="R22" i="1"/>
  <c r="S189" i="1"/>
  <c r="T98" i="1"/>
  <c r="R88" i="1"/>
  <c r="S77" i="1"/>
  <c r="T66" i="1"/>
  <c r="R56" i="1"/>
  <c r="S45" i="1"/>
  <c r="T34" i="1"/>
  <c r="S19" i="1"/>
  <c r="T170" i="1"/>
  <c r="T96" i="1"/>
  <c r="R86" i="1"/>
  <c r="S75" i="1"/>
  <c r="T64" i="1"/>
  <c r="R54" i="1"/>
  <c r="S43" i="1"/>
  <c r="T32" i="1"/>
  <c r="T16" i="1"/>
  <c r="R168" i="1"/>
  <c r="S91" i="1"/>
  <c r="R70" i="1"/>
  <c r="T48" i="1"/>
  <c r="S27" i="1"/>
  <c r="R96" i="1"/>
  <c r="S85" i="1"/>
  <c r="T74" i="1"/>
  <c r="R64" i="1"/>
  <c r="S53" i="1"/>
  <c r="T42" i="1"/>
  <c r="R32" i="1"/>
  <c r="R14" i="1"/>
  <c r="S149" i="1"/>
  <c r="R102" i="1"/>
  <c r="R94" i="1"/>
  <c r="S83" i="1"/>
  <c r="T72" i="1"/>
  <c r="R62" i="1"/>
  <c r="S51" i="1"/>
  <c r="T40" i="1"/>
  <c r="R30" i="1"/>
  <c r="S11" i="1"/>
  <c r="T146" i="1"/>
  <c r="T101" i="1"/>
  <c r="S93" i="1"/>
  <c r="T82" i="1"/>
  <c r="R72" i="1"/>
  <c r="S61" i="1"/>
  <c r="T50" i="1"/>
  <c r="R40" i="1"/>
  <c r="S29" i="1"/>
  <c r="T8" i="1"/>
  <c r="S125" i="1"/>
  <c r="R128" i="1"/>
  <c r="T186" i="1"/>
  <c r="S165" i="1"/>
  <c r="R144" i="1"/>
  <c r="T122" i="1"/>
  <c r="S205" i="1"/>
  <c r="R184" i="1"/>
  <c r="T162" i="1"/>
  <c r="S141" i="1"/>
  <c r="R120" i="1"/>
  <c r="T202" i="1"/>
  <c r="S181" i="1"/>
  <c r="R160" i="1"/>
  <c r="T138" i="1"/>
  <c r="S117" i="1"/>
  <c r="R200" i="1"/>
  <c r="T178" i="1"/>
  <c r="S157" i="1"/>
  <c r="R136" i="1"/>
  <c r="T114" i="1"/>
  <c r="S197" i="1"/>
  <c r="R176" i="1"/>
  <c r="T154" i="1"/>
  <c r="S133" i="1"/>
  <c r="R107" i="1"/>
  <c r="T109" i="1"/>
  <c r="S112" i="1"/>
  <c r="R115" i="1"/>
  <c r="T117" i="1"/>
  <c r="S120" i="1"/>
  <c r="R123" i="1"/>
  <c r="T125" i="1"/>
  <c r="S128" i="1"/>
  <c r="R131" i="1"/>
  <c r="T133" i="1"/>
  <c r="S136" i="1"/>
  <c r="R139" i="1"/>
  <c r="T141" i="1"/>
  <c r="S144" i="1"/>
  <c r="R147" i="1"/>
  <c r="T149" i="1"/>
  <c r="S152" i="1"/>
  <c r="R155" i="1"/>
  <c r="T157" i="1"/>
  <c r="S160" i="1"/>
  <c r="R163" i="1"/>
  <c r="T165" i="1"/>
  <c r="S168" i="1"/>
  <c r="R171" i="1"/>
  <c r="T173" i="1"/>
  <c r="S176" i="1"/>
  <c r="R179" i="1"/>
  <c r="T181" i="1"/>
  <c r="S184" i="1"/>
  <c r="R187" i="1"/>
  <c r="T189" i="1"/>
  <c r="S192" i="1"/>
  <c r="R195" i="1"/>
  <c r="T197" i="1"/>
  <c r="S200" i="1"/>
  <c r="R203" i="1"/>
  <c r="T205" i="1"/>
  <c r="S107" i="1"/>
  <c r="R110" i="1"/>
  <c r="T112" i="1"/>
  <c r="S115" i="1"/>
  <c r="R118" i="1"/>
  <c r="T120" i="1"/>
  <c r="S123" i="1"/>
  <c r="R126" i="1"/>
  <c r="T128" i="1"/>
  <c r="S131" i="1"/>
  <c r="R134" i="1"/>
  <c r="T136" i="1"/>
  <c r="S139" i="1"/>
  <c r="R142" i="1"/>
  <c r="T144" i="1"/>
  <c r="S147" i="1"/>
  <c r="R150" i="1"/>
  <c r="T152" i="1"/>
  <c r="S155" i="1"/>
  <c r="R158" i="1"/>
  <c r="T160" i="1"/>
  <c r="S163" i="1"/>
  <c r="R166" i="1"/>
  <c r="T168" i="1"/>
  <c r="S171" i="1"/>
  <c r="R174" i="1"/>
  <c r="T176" i="1"/>
  <c r="S179" i="1"/>
  <c r="R182" i="1"/>
  <c r="T184" i="1"/>
  <c r="S187" i="1"/>
  <c r="R190" i="1"/>
  <c r="T192" i="1"/>
  <c r="S195" i="1"/>
  <c r="R198" i="1"/>
  <c r="T200" i="1"/>
  <c r="S203" i="1"/>
  <c r="T106" i="1"/>
  <c r="T107" i="1"/>
  <c r="S110" i="1"/>
  <c r="R113" i="1"/>
  <c r="T115" i="1"/>
  <c r="S118" i="1"/>
  <c r="R121" i="1"/>
  <c r="T123" i="1"/>
  <c r="S126" i="1"/>
  <c r="R129" i="1"/>
  <c r="T131" i="1"/>
  <c r="S134" i="1"/>
  <c r="R137" i="1"/>
  <c r="T139" i="1"/>
  <c r="S142" i="1"/>
  <c r="R145" i="1"/>
  <c r="T147" i="1"/>
  <c r="S150" i="1"/>
  <c r="R153" i="1"/>
  <c r="T155" i="1"/>
  <c r="S158" i="1"/>
  <c r="R161" i="1"/>
  <c r="T163" i="1"/>
  <c r="S166" i="1"/>
  <c r="R169" i="1"/>
  <c r="T171" i="1"/>
  <c r="S174" i="1"/>
  <c r="R177" i="1"/>
  <c r="T179" i="1"/>
  <c r="S182" i="1"/>
  <c r="R185" i="1"/>
  <c r="T187" i="1"/>
  <c r="S190" i="1"/>
  <c r="R193" i="1"/>
  <c r="T195" i="1"/>
  <c r="S198" i="1"/>
  <c r="R201" i="1"/>
  <c r="T203" i="1"/>
  <c r="S106" i="1"/>
  <c r="R108" i="1"/>
  <c r="T110" i="1"/>
  <c r="S113" i="1"/>
  <c r="R116" i="1"/>
  <c r="T118" i="1"/>
  <c r="S121" i="1"/>
  <c r="R124" i="1"/>
  <c r="T126" i="1"/>
  <c r="S129" i="1"/>
  <c r="R132" i="1"/>
  <c r="T134" i="1"/>
  <c r="S137" i="1"/>
  <c r="R140" i="1"/>
  <c r="T142" i="1"/>
  <c r="S145" i="1"/>
  <c r="R148" i="1"/>
  <c r="T150" i="1"/>
  <c r="S153" i="1"/>
  <c r="R156" i="1"/>
  <c r="T158" i="1"/>
  <c r="S161" i="1"/>
  <c r="R164" i="1"/>
  <c r="T166" i="1"/>
  <c r="S169" i="1"/>
  <c r="R172" i="1"/>
  <c r="T174" i="1"/>
  <c r="S177" i="1"/>
  <c r="R180" i="1"/>
  <c r="T182" i="1"/>
  <c r="S185" i="1"/>
  <c r="R188" i="1"/>
  <c r="T190" i="1"/>
  <c r="S193" i="1"/>
  <c r="R196" i="1"/>
  <c r="T198" i="1"/>
  <c r="S201" i="1"/>
  <c r="R204" i="1"/>
  <c r="R106" i="1"/>
  <c r="S108" i="1"/>
  <c r="R111" i="1"/>
  <c r="T113" i="1"/>
  <c r="S116" i="1"/>
  <c r="R119" i="1"/>
  <c r="T121" i="1"/>
  <c r="S124" i="1"/>
  <c r="R127" i="1"/>
  <c r="T129" i="1"/>
  <c r="S132" i="1"/>
  <c r="R135" i="1"/>
  <c r="T137" i="1"/>
  <c r="S140" i="1"/>
  <c r="R143" i="1"/>
  <c r="T145" i="1"/>
  <c r="S148" i="1"/>
  <c r="R151" i="1"/>
  <c r="T153" i="1"/>
  <c r="S156" i="1"/>
  <c r="R159" i="1"/>
  <c r="T161" i="1"/>
  <c r="S164" i="1"/>
  <c r="R167" i="1"/>
  <c r="T169" i="1"/>
  <c r="S172" i="1"/>
  <c r="R175" i="1"/>
  <c r="T177" i="1"/>
  <c r="S180" i="1"/>
  <c r="R183" i="1"/>
  <c r="T185" i="1"/>
  <c r="S188" i="1"/>
  <c r="R191" i="1"/>
  <c r="T193" i="1"/>
  <c r="S196" i="1"/>
  <c r="R199" i="1"/>
  <c r="T201" i="1"/>
  <c r="S204" i="1"/>
  <c r="S191" i="1"/>
  <c r="R194" i="1"/>
  <c r="S199" i="1"/>
  <c r="R202" i="1"/>
  <c r="T108" i="1"/>
  <c r="S111" i="1"/>
  <c r="R114" i="1"/>
  <c r="T116" i="1"/>
  <c r="S119" i="1"/>
  <c r="R122" i="1"/>
  <c r="T124" i="1"/>
  <c r="S127" i="1"/>
  <c r="R130" i="1"/>
  <c r="T132" i="1"/>
  <c r="S135" i="1"/>
  <c r="R138" i="1"/>
  <c r="T140" i="1"/>
  <c r="S143" i="1"/>
  <c r="R146" i="1"/>
  <c r="T148" i="1"/>
  <c r="S151" i="1"/>
  <c r="R154" i="1"/>
  <c r="T156" i="1"/>
  <c r="S159" i="1"/>
  <c r="R162" i="1"/>
  <c r="T164" i="1"/>
  <c r="S167" i="1"/>
  <c r="R170" i="1"/>
  <c r="T172" i="1"/>
  <c r="S175" i="1"/>
  <c r="R178" i="1"/>
  <c r="T180" i="1"/>
  <c r="S183" i="1"/>
  <c r="R186" i="1"/>
  <c r="T188" i="1"/>
  <c r="T196" i="1"/>
  <c r="T204" i="1"/>
  <c r="R109" i="1"/>
  <c r="T111" i="1"/>
  <c r="S114" i="1"/>
  <c r="R117" i="1"/>
  <c r="T119" i="1"/>
  <c r="S122" i="1"/>
  <c r="R125" i="1"/>
  <c r="T127" i="1"/>
  <c r="S130" i="1"/>
  <c r="R133" i="1"/>
  <c r="T135" i="1"/>
  <c r="S138" i="1"/>
  <c r="R141" i="1"/>
  <c r="T143" i="1"/>
  <c r="S146" i="1"/>
  <c r="R149" i="1"/>
  <c r="T151" i="1"/>
  <c r="S154" i="1"/>
  <c r="R157" i="1"/>
  <c r="T159" i="1"/>
  <c r="S162" i="1"/>
  <c r="R165" i="1"/>
  <c r="T167" i="1"/>
  <c r="S170" i="1"/>
  <c r="R173" i="1"/>
  <c r="T175" i="1"/>
  <c r="S178" i="1"/>
  <c r="R181" i="1"/>
  <c r="T183" i="1"/>
  <c r="S186" i="1"/>
  <c r="R189" i="1"/>
  <c r="T191" i="1"/>
  <c r="S194" i="1"/>
  <c r="R197" i="1"/>
  <c r="T199" i="1"/>
  <c r="S202" i="1"/>
  <c r="R205" i="1"/>
  <c r="T194" i="1"/>
  <c r="S173" i="1"/>
  <c r="R152" i="1"/>
  <c r="T130" i="1"/>
  <c r="S109" i="1"/>
  <c r="S96" i="1"/>
  <c r="T93" i="1"/>
  <c r="R91" i="1"/>
  <c r="S88" i="1"/>
  <c r="T85" i="1"/>
  <c r="R83" i="1"/>
  <c r="S80" i="1"/>
  <c r="T77" i="1"/>
  <c r="R75" i="1"/>
  <c r="S72" i="1"/>
  <c r="T69" i="1"/>
  <c r="R67" i="1"/>
  <c r="S64" i="1"/>
  <c r="T61" i="1"/>
  <c r="R59" i="1"/>
  <c r="S56" i="1"/>
  <c r="T53" i="1"/>
  <c r="R51" i="1"/>
  <c r="S48" i="1"/>
  <c r="T45" i="1"/>
  <c r="R43" i="1"/>
  <c r="S40" i="1"/>
  <c r="T37" i="1"/>
  <c r="R35" i="1"/>
  <c r="S32" i="1"/>
  <c r="T29" i="1"/>
  <c r="R27" i="1"/>
  <c r="S24" i="1"/>
  <c r="T21" i="1"/>
  <c r="R19" i="1"/>
  <c r="S16" i="1"/>
  <c r="T13" i="1"/>
  <c r="R11" i="1"/>
  <c r="S8" i="1"/>
  <c r="T5" i="1"/>
  <c r="T26" i="1"/>
  <c r="S21" i="1"/>
  <c r="R16" i="1"/>
  <c r="T10" i="1"/>
  <c r="S5" i="1"/>
  <c r="R24" i="1"/>
  <c r="T18" i="1"/>
  <c r="S13" i="1"/>
  <c r="R8" i="1"/>
  <c r="R3" i="1"/>
  <c r="R101" i="1"/>
  <c r="S98" i="1"/>
  <c r="T95" i="1"/>
  <c r="R93" i="1"/>
  <c r="S90" i="1"/>
  <c r="T87" i="1"/>
  <c r="R85" i="1"/>
  <c r="S82" i="1"/>
  <c r="T79" i="1"/>
  <c r="R77" i="1"/>
  <c r="S74" i="1"/>
  <c r="T71" i="1"/>
  <c r="R69" i="1"/>
  <c r="S66" i="1"/>
  <c r="T63" i="1"/>
  <c r="R61" i="1"/>
  <c r="S58" i="1"/>
  <c r="T55" i="1"/>
  <c r="R53" i="1"/>
  <c r="S50" i="1"/>
  <c r="T47" i="1"/>
  <c r="R45" i="1"/>
  <c r="S42" i="1"/>
  <c r="T39" i="1"/>
  <c r="R37" i="1"/>
  <c r="S34" i="1"/>
  <c r="T31" i="1"/>
  <c r="R29" i="1"/>
  <c r="S26" i="1"/>
  <c r="T23" i="1"/>
  <c r="R21" i="1"/>
  <c r="S18" i="1"/>
  <c r="T15" i="1"/>
  <c r="R13" i="1"/>
  <c r="S10" i="1"/>
  <c r="T7" i="1"/>
  <c r="R5" i="1"/>
  <c r="S3" i="1"/>
  <c r="T100" i="1"/>
  <c r="R98" i="1"/>
  <c r="S95" i="1"/>
  <c r="T92" i="1"/>
  <c r="R90" i="1"/>
  <c r="S87" i="1"/>
  <c r="T84" i="1"/>
  <c r="R82" i="1"/>
  <c r="S79" i="1"/>
  <c r="T76" i="1"/>
  <c r="R74" i="1"/>
  <c r="S71" i="1"/>
  <c r="T68" i="1"/>
  <c r="R66" i="1"/>
  <c r="S63" i="1"/>
  <c r="T60" i="1"/>
  <c r="R58" i="1"/>
  <c r="S55" i="1"/>
  <c r="T52" i="1"/>
  <c r="R50" i="1"/>
  <c r="S47" i="1"/>
  <c r="T44" i="1"/>
  <c r="R42" i="1"/>
  <c r="S39" i="1"/>
  <c r="T36" i="1"/>
  <c r="R34" i="1"/>
  <c r="S31" i="1"/>
  <c r="T28" i="1"/>
  <c r="R26" i="1"/>
  <c r="S23" i="1"/>
  <c r="T20" i="1"/>
  <c r="R18" i="1"/>
  <c r="S15" i="1"/>
  <c r="T12" i="1"/>
  <c r="R10" i="1"/>
  <c r="S7" i="1"/>
  <c r="T4" i="1"/>
  <c r="T3" i="1"/>
  <c r="S100" i="1"/>
  <c r="T97" i="1"/>
  <c r="R95" i="1"/>
  <c r="S92" i="1"/>
  <c r="T89" i="1"/>
  <c r="R87" i="1"/>
  <c r="S84" i="1"/>
  <c r="T81" i="1"/>
  <c r="R79" i="1"/>
  <c r="S76" i="1"/>
  <c r="T73" i="1"/>
  <c r="R71" i="1"/>
  <c r="S68" i="1"/>
  <c r="T65" i="1"/>
  <c r="R63" i="1"/>
  <c r="S60" i="1"/>
  <c r="T57" i="1"/>
  <c r="R55" i="1"/>
  <c r="S52" i="1"/>
  <c r="T49" i="1"/>
  <c r="R47" i="1"/>
  <c r="S44" i="1"/>
  <c r="T41" i="1"/>
  <c r="R39" i="1"/>
  <c r="S36" i="1"/>
  <c r="T33" i="1"/>
  <c r="R31" i="1"/>
  <c r="S28" i="1"/>
  <c r="T25" i="1"/>
  <c r="R23" i="1"/>
  <c r="S20" i="1"/>
  <c r="T17" i="1"/>
  <c r="R15" i="1"/>
  <c r="S12" i="1"/>
  <c r="T9" i="1"/>
  <c r="R7" i="1"/>
  <c r="S4" i="1"/>
  <c r="T102" i="1"/>
  <c r="R100" i="1"/>
  <c r="S97" i="1"/>
  <c r="T94" i="1"/>
  <c r="R92" i="1"/>
  <c r="S89" i="1"/>
  <c r="T86" i="1"/>
  <c r="R84" i="1"/>
  <c r="S81" i="1"/>
  <c r="T78" i="1"/>
  <c r="R76" i="1"/>
  <c r="S73" i="1"/>
  <c r="T70" i="1"/>
  <c r="R68" i="1"/>
  <c r="S65" i="1"/>
  <c r="T62" i="1"/>
  <c r="R60" i="1"/>
  <c r="S57" i="1"/>
  <c r="T54" i="1"/>
  <c r="R52" i="1"/>
  <c r="S49" i="1"/>
  <c r="T46" i="1"/>
  <c r="R44" i="1"/>
  <c r="S41" i="1"/>
  <c r="T38" i="1"/>
  <c r="R36" i="1"/>
  <c r="S33" i="1"/>
  <c r="T30" i="1"/>
  <c r="R28" i="1"/>
  <c r="S25" i="1"/>
  <c r="T22" i="1"/>
  <c r="R20" i="1"/>
  <c r="S17" i="1"/>
  <c r="T14" i="1"/>
  <c r="R12" i="1"/>
  <c r="S9" i="1"/>
  <c r="T6" i="1"/>
  <c r="R4" i="1"/>
  <c r="S102" i="1"/>
  <c r="T99" i="1"/>
  <c r="R97" i="1"/>
  <c r="S94" i="1"/>
  <c r="T91" i="1"/>
  <c r="R89" i="1"/>
  <c r="S86" i="1"/>
  <c r="T83" i="1"/>
  <c r="R81" i="1"/>
  <c r="S78" i="1"/>
  <c r="T75" i="1"/>
  <c r="R73" i="1"/>
  <c r="S70" i="1"/>
  <c r="T67" i="1"/>
  <c r="R65" i="1"/>
  <c r="S62" i="1"/>
  <c r="T59" i="1"/>
  <c r="R57" i="1"/>
  <c r="S54" i="1"/>
  <c r="T51" i="1"/>
  <c r="R49" i="1"/>
  <c r="S46" i="1"/>
  <c r="T43" i="1"/>
  <c r="R41" i="1"/>
  <c r="S38" i="1"/>
  <c r="T35" i="1"/>
  <c r="R33" i="1"/>
  <c r="S30" i="1"/>
  <c r="T27" i="1"/>
  <c r="R25" i="1"/>
  <c r="S22" i="1"/>
  <c r="T19" i="1"/>
  <c r="R17" i="1"/>
  <c r="S14" i="1"/>
  <c r="T11" i="1"/>
  <c r="R9" i="1"/>
  <c r="I2" i="7"/>
  <c r="J2" i="7"/>
  <c r="K13" i="6"/>
  <c r="J13" i="6"/>
  <c r="I17" i="5"/>
  <c r="M106" i="1"/>
  <c r="L4" i="1"/>
  <c r="E106" i="1"/>
  <c r="F106" i="1" s="1"/>
  <c r="M107" i="1"/>
  <c r="G6" i="1"/>
  <c r="M5" i="1"/>
  <c r="G108" i="1"/>
  <c r="L106" i="2"/>
  <c r="L105" i="2"/>
  <c r="J8" i="2"/>
  <c r="J4" i="2"/>
  <c r="J7" i="2"/>
  <c r="J6" i="2"/>
  <c r="J5" i="2"/>
  <c r="J3" i="2"/>
  <c r="K61" i="8" l="1"/>
  <c r="L100" i="8"/>
  <c r="K100" i="8"/>
  <c r="L96" i="8"/>
  <c r="K96" i="8"/>
  <c r="L9" i="8"/>
  <c r="K9" i="8"/>
  <c r="K39" i="8"/>
  <c r="L39" i="8"/>
  <c r="K91" i="8"/>
  <c r="L91" i="8"/>
  <c r="K7" i="8"/>
  <c r="L7" i="8"/>
  <c r="L4" i="8"/>
  <c r="K4" i="8"/>
  <c r="K71" i="8"/>
  <c r="L71" i="8"/>
  <c r="K87" i="8"/>
  <c r="L87" i="8"/>
  <c r="K54" i="8"/>
  <c r="L54" i="8"/>
  <c r="K19" i="8"/>
  <c r="L19" i="8"/>
  <c r="K26" i="8"/>
  <c r="L26" i="8"/>
  <c r="L52" i="8"/>
  <c r="K52" i="8"/>
  <c r="K58" i="8"/>
  <c r="L58" i="8"/>
  <c r="L89" i="8"/>
  <c r="K89" i="8"/>
  <c r="K67" i="8"/>
  <c r="L67" i="8"/>
  <c r="L37" i="8"/>
  <c r="K37" i="8"/>
  <c r="K62" i="8"/>
  <c r="L62" i="8"/>
  <c r="L25" i="8"/>
  <c r="K25" i="8"/>
  <c r="L48" i="8"/>
  <c r="K48" i="8"/>
  <c r="K90" i="8"/>
  <c r="L90" i="8"/>
  <c r="L69" i="8"/>
  <c r="K69" i="8"/>
  <c r="K23" i="8"/>
  <c r="L23" i="8"/>
  <c r="K75" i="8"/>
  <c r="L75" i="8"/>
  <c r="L40" i="8"/>
  <c r="K40" i="8"/>
  <c r="L101" i="8"/>
  <c r="K101" i="8"/>
  <c r="L49" i="8"/>
  <c r="K49" i="8"/>
  <c r="L29" i="8"/>
  <c r="K29" i="8"/>
  <c r="L84" i="8"/>
  <c r="K84" i="8"/>
  <c r="K10" i="8"/>
  <c r="L10" i="8"/>
  <c r="K79" i="8"/>
  <c r="L79" i="8"/>
  <c r="L53" i="8"/>
  <c r="K53" i="8"/>
  <c r="K14" i="8"/>
  <c r="L14" i="8"/>
  <c r="L73" i="8"/>
  <c r="K73" i="8"/>
  <c r="K50" i="8"/>
  <c r="L50" i="8"/>
  <c r="K74" i="8"/>
  <c r="L74" i="8"/>
  <c r="L21" i="8"/>
  <c r="K21" i="8"/>
  <c r="L68" i="8"/>
  <c r="K68" i="8"/>
  <c r="K93" i="8"/>
  <c r="L93" i="8"/>
  <c r="L57" i="8"/>
  <c r="K57" i="8"/>
  <c r="L60" i="8"/>
  <c r="K60" i="8"/>
  <c r="K18" i="8"/>
  <c r="L18" i="8"/>
  <c r="K86" i="8"/>
  <c r="L86" i="8"/>
  <c r="K66" i="8"/>
  <c r="L66" i="8"/>
  <c r="K94" i="8"/>
  <c r="L94" i="8"/>
  <c r="L80" i="8"/>
  <c r="K80" i="8"/>
  <c r="L28" i="8"/>
  <c r="K28" i="8"/>
  <c r="K3" i="8"/>
  <c r="L3" i="8"/>
  <c r="L85" i="8"/>
  <c r="K85" i="8"/>
  <c r="L17" i="8"/>
  <c r="K17" i="8"/>
  <c r="K63" i="8"/>
  <c r="L63" i="8"/>
  <c r="K43" i="8"/>
  <c r="L43" i="8"/>
  <c r="K82" i="8"/>
  <c r="L82" i="8"/>
  <c r="L32" i="8"/>
  <c r="K32" i="8"/>
  <c r="K22" i="8"/>
  <c r="L22" i="8"/>
  <c r="L56" i="8"/>
  <c r="K56" i="8"/>
  <c r="L16" i="8"/>
  <c r="K16" i="8"/>
  <c r="L2" i="8"/>
  <c r="K2" i="8"/>
  <c r="L24" i="8"/>
  <c r="K24" i="8"/>
  <c r="K46" i="8"/>
  <c r="L46" i="8"/>
  <c r="L13" i="8"/>
  <c r="K13" i="8"/>
  <c r="K51" i="8"/>
  <c r="L51" i="8"/>
  <c r="K47" i="8"/>
  <c r="L47" i="8"/>
  <c r="L20" i="8"/>
  <c r="K20" i="8"/>
  <c r="K38" i="8"/>
  <c r="L38" i="8"/>
  <c r="L97" i="8"/>
  <c r="K97" i="8"/>
  <c r="K99" i="8"/>
  <c r="L99" i="8"/>
  <c r="K70" i="8"/>
  <c r="L70" i="8"/>
  <c r="L33" i="8"/>
  <c r="K33" i="8"/>
  <c r="K55" i="8"/>
  <c r="L55" i="8"/>
  <c r="L76" i="8"/>
  <c r="K76" i="8"/>
  <c r="K42" i="8"/>
  <c r="L42" i="8"/>
  <c r="K83" i="8"/>
  <c r="L83" i="8"/>
  <c r="L77" i="8"/>
  <c r="K77" i="8"/>
  <c r="L72" i="8"/>
  <c r="K72" i="8"/>
  <c r="K30" i="8"/>
  <c r="L30" i="8"/>
  <c r="K27" i="8"/>
  <c r="L27" i="8"/>
  <c r="K31" i="8"/>
  <c r="L31" i="8"/>
  <c r="K81" i="8"/>
  <c r="L81" i="8"/>
  <c r="L45" i="8"/>
  <c r="K45" i="8"/>
  <c r="L88" i="8"/>
  <c r="K88" i="8"/>
  <c r="K95" i="8"/>
  <c r="L95" i="8"/>
  <c r="W106" i="1"/>
  <c r="V3" i="1"/>
  <c r="W3" i="1"/>
  <c r="V106" i="1"/>
  <c r="U106" i="1"/>
  <c r="U3" i="1"/>
  <c r="M4" i="1"/>
  <c r="M3" i="1"/>
  <c r="L6" i="1"/>
  <c r="G7" i="1"/>
  <c r="L7" i="1" s="1"/>
  <c r="G109" i="1"/>
  <c r="G110" i="1" s="1"/>
  <c r="G111" i="1" s="1"/>
  <c r="G112" i="1" s="1"/>
  <c r="L113" i="1" s="1"/>
  <c r="L108" i="1"/>
  <c r="M108" i="1" s="1"/>
  <c r="L107" i="2"/>
  <c r="Y106" i="1" l="1"/>
  <c r="K104" i="8"/>
  <c r="L104" i="8"/>
  <c r="Q2" i="8" s="1"/>
  <c r="X106" i="1"/>
  <c r="Y3" i="1"/>
  <c r="X3" i="1"/>
  <c r="M6" i="1"/>
  <c r="I107" i="1" a="1"/>
  <c r="G8" i="1"/>
  <c r="L8" i="1" s="1"/>
  <c r="M7" i="1"/>
  <c r="L109" i="1"/>
  <c r="M109" i="1" s="1"/>
  <c r="L108" i="2"/>
  <c r="J104" i="2" a="1"/>
  <c r="I108" i="1" l="1"/>
  <c r="I113" i="1"/>
  <c r="I111" i="1"/>
  <c r="I109" i="1"/>
  <c r="I112" i="1"/>
  <c r="I110" i="1"/>
  <c r="I107" i="1"/>
  <c r="G9" i="1"/>
  <c r="I4" i="1" s="1" a="1"/>
  <c r="M8" i="1"/>
  <c r="L110" i="1"/>
  <c r="M110" i="1" s="1"/>
  <c r="J109" i="2"/>
  <c r="J110" i="2"/>
  <c r="J108" i="2"/>
  <c r="J106" i="2"/>
  <c r="J105" i="2"/>
  <c r="J104" i="2"/>
  <c r="J107" i="2"/>
  <c r="K110" i="2"/>
  <c r="L110" i="2" s="1"/>
  <c r="L109" i="2"/>
  <c r="I9" i="1" l="1"/>
  <c r="I5" i="1"/>
  <c r="I10" i="1"/>
  <c r="I8" i="1"/>
  <c r="I6" i="1"/>
  <c r="I7" i="1"/>
  <c r="I4" i="1"/>
  <c r="L9" i="1"/>
  <c r="L10" i="1"/>
  <c r="L111" i="1"/>
  <c r="M111" i="1" s="1"/>
  <c r="M106" i="2"/>
  <c r="M105" i="2"/>
  <c r="M109" i="2"/>
  <c r="M108" i="2"/>
  <c r="M104" i="2"/>
  <c r="M110" i="2"/>
  <c r="M107" i="2"/>
  <c r="M11" i="1" l="1"/>
  <c r="M9" i="1"/>
  <c r="J4" i="1"/>
  <c r="K4" i="1" s="1"/>
  <c r="J8" i="1"/>
  <c r="K8" i="1" s="1"/>
  <c r="J10" i="1"/>
  <c r="K10" i="1" s="1"/>
  <c r="J7" i="1"/>
  <c r="K7" i="1" s="1"/>
  <c r="J9" i="1"/>
  <c r="K9" i="1" s="1"/>
  <c r="J6" i="1"/>
  <c r="K6" i="1" s="1"/>
  <c r="J5" i="1"/>
  <c r="K5" i="1" s="1"/>
  <c r="M10" i="1"/>
  <c r="L112" i="1"/>
  <c r="M112" i="1" s="1"/>
  <c r="N104" i="2"/>
  <c r="M114" i="1" l="1"/>
  <c r="M113" i="1"/>
  <c r="J112" i="1" l="1"/>
  <c r="K112" i="1" s="1"/>
  <c r="J111" i="1"/>
  <c r="K111" i="1" s="1"/>
  <c r="J109" i="1"/>
  <c r="K109" i="1" s="1"/>
  <c r="J108" i="1"/>
  <c r="K108" i="1" s="1"/>
  <c r="J107" i="1"/>
  <c r="K107" i="1" s="1"/>
  <c r="J110" i="1"/>
  <c r="K110" i="1" s="1"/>
  <c r="J113" i="1"/>
  <c r="K113" i="1" s="1"/>
</calcChain>
</file>

<file path=xl/sharedStrings.xml><?xml version="1.0" encoding="utf-8"?>
<sst xmlns="http://schemas.openxmlformats.org/spreadsheetml/2006/main" count="189" uniqueCount="113">
  <si>
    <t>Выборка 1</t>
  </si>
  <si>
    <t>Выборка 2</t>
  </si>
  <si>
    <t>выб среднее</t>
  </si>
  <si>
    <t>выб дисп</t>
  </si>
  <si>
    <t>выб дисперсия</t>
  </si>
  <si>
    <t>мин</t>
  </si>
  <si>
    <t>макс</t>
  </si>
  <si>
    <t>r = log_2(n) + 1</t>
  </si>
  <si>
    <t>дельта</t>
  </si>
  <si>
    <t>размах</t>
  </si>
  <si>
    <t>интервалы</t>
  </si>
  <si>
    <t>частоты</t>
  </si>
  <si>
    <t>n_i</t>
  </si>
  <si>
    <t>p_i</t>
  </si>
  <si>
    <t>np_i</t>
  </si>
  <si>
    <t>хи^2</t>
  </si>
  <si>
    <t>альфа</t>
  </si>
  <si>
    <t>крит знач</t>
  </si>
  <si>
    <t>выб коэф ассиметрии</t>
  </si>
  <si>
    <t>выб коэф эксцесса</t>
  </si>
  <si>
    <t>относительная частота</t>
  </si>
  <si>
    <t>середины  интервалов</t>
  </si>
  <si>
    <t>значения функции в них</t>
  </si>
  <si>
    <t>подписи интервалов</t>
  </si>
  <si>
    <t>(-inf;76,25]</t>
  </si>
  <si>
    <t>(76,25;78,5]</t>
  </si>
  <si>
    <t>(78,5;80,75]</t>
  </si>
  <si>
    <t>(80,75;83]</t>
  </si>
  <si>
    <t>(83;85,25]</t>
  </si>
  <si>
    <t>(85,25;87,5]</t>
  </si>
  <si>
    <t>(87,5;+inf)</t>
  </si>
  <si>
    <t>m_4</t>
  </si>
  <si>
    <t>m_2</t>
  </si>
  <si>
    <t>m_3</t>
  </si>
  <si>
    <t>(-inf;117]</t>
  </si>
  <si>
    <t>(117;119,35]</t>
  </si>
  <si>
    <t>(119,35;121,7]</t>
  </si>
  <si>
    <t>(121,7;124,05]</t>
  </si>
  <si>
    <t>(124,05;126,4]</t>
  </si>
  <si>
    <t>(126,4;128,75]</t>
  </si>
  <si>
    <t>(128,75;+inf)</t>
  </si>
  <si>
    <t>Выбока 1</t>
  </si>
  <si>
    <t>В1-В2</t>
  </si>
  <si>
    <t>H_0: среднее = 0</t>
  </si>
  <si>
    <t>H_1: среднее не равно 0</t>
  </si>
  <si>
    <t>n</t>
  </si>
  <si>
    <t>выб ср</t>
  </si>
  <si>
    <t>станд откл</t>
  </si>
  <si>
    <t>статистика Т</t>
  </si>
  <si>
    <t>2альфа</t>
  </si>
  <si>
    <t>H_1: среднее &gt; 0</t>
  </si>
  <si>
    <t>гипотеза отконяется</t>
  </si>
  <si>
    <t>H_1: среднее &lt; 0</t>
  </si>
  <si>
    <t>гипотеза отклоняется</t>
  </si>
  <si>
    <t>X</t>
  </si>
  <si>
    <t>Y</t>
  </si>
  <si>
    <t>n_X</t>
  </si>
  <si>
    <t>n_Y</t>
  </si>
  <si>
    <t>выб ср Y</t>
  </si>
  <si>
    <t>выб ср X</t>
  </si>
  <si>
    <t>выб дисп X</t>
  </si>
  <si>
    <t>выб дисп Y</t>
  </si>
  <si>
    <t>статистика U</t>
  </si>
  <si>
    <t>2 альфа</t>
  </si>
  <si>
    <t>H_0: средние равны</t>
  </si>
  <si>
    <t>H_1: средние не равны</t>
  </si>
  <si>
    <t>гипотеза отвергается</t>
  </si>
  <si>
    <t>H_1: средн X &gt; средн Y</t>
  </si>
  <si>
    <t>H_1: средн X &lt; средн Y</t>
  </si>
  <si>
    <t>статистика F</t>
  </si>
  <si>
    <t>крит знач 1</t>
  </si>
  <si>
    <t>крит знач 2</t>
  </si>
  <si>
    <t>гипотеза принимается</t>
  </si>
  <si>
    <t>H_0: дисперсии равны</t>
  </si>
  <si>
    <t>H_1: дисперсии не равны</t>
  </si>
  <si>
    <t>H_1: дисп X &gt; дисп Y</t>
  </si>
  <si>
    <t>H_1: дисп X &lt; дисп Y</t>
  </si>
  <si>
    <t>выборка</t>
  </si>
  <si>
    <t>t_a,n-1</t>
  </si>
  <si>
    <t>Оценка неиз среднего при неиз дисп</t>
  </si>
  <si>
    <t>Оценка неиз дисп при неиз среднем</t>
  </si>
  <si>
    <t>хи^2_a,n-1</t>
  </si>
  <si>
    <t>хи^2_1-a,n-1</t>
  </si>
  <si>
    <t>(xi-ср)^2</t>
  </si>
  <si>
    <t>(xi-ср)^3</t>
  </si>
  <si>
    <t>(xi-ср)^4</t>
  </si>
  <si>
    <t>коэф эксцесса</t>
  </si>
  <si>
    <t>коэф асимметрии</t>
  </si>
  <si>
    <t>выб коэф асиметрии</t>
  </si>
  <si>
    <t>обозначения интервалов</t>
  </si>
  <si>
    <t>n_k</t>
  </si>
  <si>
    <t>p_k</t>
  </si>
  <si>
    <t>np_k</t>
  </si>
  <si>
    <t>коэф. корр.</t>
  </si>
  <si>
    <t>Выборка y</t>
  </si>
  <si>
    <t xml:space="preserve">Выборка x </t>
  </si>
  <si>
    <t>y = a_1*x + a_0</t>
  </si>
  <si>
    <t>a_1</t>
  </si>
  <si>
    <t>a_0</t>
  </si>
  <si>
    <t>выб ср x</t>
  </si>
  <si>
    <t>выб ср y</t>
  </si>
  <si>
    <t>станд откл x</t>
  </si>
  <si>
    <t>станд откл y</t>
  </si>
  <si>
    <t>Q_l</t>
  </si>
  <si>
    <t>Q_R</t>
  </si>
  <si>
    <t>(y_i - y)^2</t>
  </si>
  <si>
    <t>(y - y_ср)^2</t>
  </si>
  <si>
    <t>Н_0: a_1 = 0</t>
  </si>
  <si>
    <t>Н_0: a_1 не равно 0</t>
  </si>
  <si>
    <t>крит знач f_1-a,1,98</t>
  </si>
  <si>
    <t>крит знач f_a,1,98</t>
  </si>
  <si>
    <t>Формулы Excel</t>
  </si>
  <si>
    <t>Ручные подсчеты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</si>
</sst>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8C8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98C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'Задние 1'!$H$3:$H$10</c:f>
              <c:strCache>
                <c:ptCount val="8"/>
                <c:pt idx="1">
                  <c:v>(-inf;117]</c:v>
                </c:pt>
                <c:pt idx="2">
                  <c:v>(117;119,35]</c:v>
                </c:pt>
                <c:pt idx="3">
                  <c:v>(119,35;121,7]</c:v>
                </c:pt>
                <c:pt idx="4">
                  <c:v>(121,7;124,05]</c:v>
                </c:pt>
                <c:pt idx="5">
                  <c:v>(124,05;126,4]</c:v>
                </c:pt>
                <c:pt idx="6">
                  <c:v>(126,4;128,75]</c:v>
                </c:pt>
                <c:pt idx="7">
                  <c:v>(128,75;+inf)</c:v>
                </c:pt>
              </c:strCache>
            </c:strRef>
          </c:cat>
          <c:val>
            <c:numRef>
              <c:f>'Задние 1'!$K$3:$K$11</c:f>
              <c:numCache>
                <c:formatCode>General</c:formatCode>
                <c:ptCount val="9"/>
                <c:pt idx="0">
                  <c:v>0</c:v>
                </c:pt>
                <c:pt idx="1">
                  <c:v>4.2553191489361703E-3</c:v>
                </c:pt>
                <c:pt idx="2">
                  <c:v>0.10212765957446808</c:v>
                </c:pt>
                <c:pt idx="3">
                  <c:v>0.1574468085106383</c:v>
                </c:pt>
                <c:pt idx="4">
                  <c:v>0.10638297872340426</c:v>
                </c:pt>
                <c:pt idx="5">
                  <c:v>4.2553191489361701E-2</c:v>
                </c:pt>
                <c:pt idx="6">
                  <c:v>8.5106382978723406E-3</c:v>
                </c:pt>
                <c:pt idx="7">
                  <c:v>4.2553191489361703E-3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E-4F20-A7AB-228809497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-27"/>
        <c:axId val="1993400079"/>
        <c:axId val="1995824431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'Задние 1'!$M$3:$M$11</c:f>
              <c:numCache>
                <c:formatCode>General</c:formatCode>
                <c:ptCount val="9"/>
                <c:pt idx="0">
                  <c:v>0</c:v>
                </c:pt>
                <c:pt idx="1">
                  <c:v>1.1904075821068769E-2</c:v>
                </c:pt>
                <c:pt idx="2">
                  <c:v>7.3152874876740603E-2</c:v>
                </c:pt>
                <c:pt idx="3">
                  <c:v>0.16343355753382491</c:v>
                </c:pt>
                <c:pt idx="4">
                  <c:v>0.13274714581340549</c:v>
                </c:pt>
                <c:pt idx="5">
                  <c:v>3.9199747705013291E-2</c:v>
                </c:pt>
                <c:pt idx="6">
                  <c:v>4.2083850922276034E-3</c:v>
                </c:pt>
                <c:pt idx="7">
                  <c:v>1.6425620970190007E-4</c:v>
                </c:pt>
                <c:pt idx="8">
                  <c:v>1.8707982304365535E-34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EE-4F20-A7AB-228809497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400079"/>
        <c:axId val="1995824431"/>
      </c:scatterChart>
      <c:catAx>
        <c:axId val="199340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5824431"/>
        <c:crosses val="autoZero"/>
        <c:auto val="1"/>
        <c:lblAlgn val="ctr"/>
        <c:lblOffset val="100"/>
        <c:noMultiLvlLbl val="0"/>
      </c:catAx>
      <c:valAx>
        <c:axId val="19958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340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'Задние 1'!$H$106:$H$113</c:f>
              <c:strCache>
                <c:ptCount val="8"/>
                <c:pt idx="1">
                  <c:v>(-inf;76,25]</c:v>
                </c:pt>
                <c:pt idx="2">
                  <c:v>(76,25;78,5]</c:v>
                </c:pt>
                <c:pt idx="3">
                  <c:v>(78,5;80,75]</c:v>
                </c:pt>
                <c:pt idx="4">
                  <c:v>(80,75;83]</c:v>
                </c:pt>
                <c:pt idx="5">
                  <c:v>(83;85,25]</c:v>
                </c:pt>
                <c:pt idx="6">
                  <c:v>(85,25;87,5]</c:v>
                </c:pt>
                <c:pt idx="7">
                  <c:v>(87,5;+inf)</c:v>
                </c:pt>
              </c:strCache>
            </c:strRef>
          </c:cat>
          <c:val>
            <c:numRef>
              <c:f>'Задние 1'!$K$106:$K$114</c:f>
              <c:numCache>
                <c:formatCode>General</c:formatCode>
                <c:ptCount val="9"/>
                <c:pt idx="0">
                  <c:v>0</c:v>
                </c:pt>
                <c:pt idx="1">
                  <c:v>1.0344827586206896E-2</c:v>
                </c:pt>
                <c:pt idx="2">
                  <c:v>3.1034482758620689E-2</c:v>
                </c:pt>
                <c:pt idx="3">
                  <c:v>0.12413793103448276</c:v>
                </c:pt>
                <c:pt idx="4">
                  <c:v>0.10689655172413794</c:v>
                </c:pt>
                <c:pt idx="5">
                  <c:v>4.8275862068965524E-2</c:v>
                </c:pt>
                <c:pt idx="6">
                  <c:v>2.0689655172413793E-2</c:v>
                </c:pt>
                <c:pt idx="7">
                  <c:v>3.4482758620689659E-3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4-4283-B8D4-50312413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-27"/>
        <c:axId val="1993406079"/>
        <c:axId val="1995827343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'Задние 1'!$M$106:$M$114</c:f>
              <c:numCache>
                <c:formatCode>General</c:formatCode>
                <c:ptCount val="9"/>
                <c:pt idx="0">
                  <c:v>1.3242276796005387E-144</c:v>
                </c:pt>
                <c:pt idx="1">
                  <c:v>6.2889890849913317E-3</c:v>
                </c:pt>
                <c:pt idx="2">
                  <c:v>3.9351801829272545E-2</c:v>
                </c:pt>
                <c:pt idx="3">
                  <c:v>0.10535428617045405</c:v>
                </c:pt>
                <c:pt idx="4">
                  <c:v>0.12068230600365085</c:v>
                </c:pt>
                <c:pt idx="5">
                  <c:v>5.9147827303653033E-2</c:v>
                </c:pt>
                <c:pt idx="6">
                  <c:v>1.2403315677649816E-2</c:v>
                </c:pt>
                <c:pt idx="7">
                  <c:v>1.1128601799084003E-3</c:v>
                </c:pt>
                <c:pt idx="8">
                  <c:v>9.8173739144061726E-10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E4-4283-B8D4-50312413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406079"/>
        <c:axId val="1995827343"/>
      </c:scatterChart>
      <c:catAx>
        <c:axId val="199340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5827343"/>
        <c:crosses val="autoZero"/>
        <c:auto val="1"/>
        <c:lblAlgn val="ctr"/>
        <c:lblOffset val="100"/>
        <c:noMultiLvlLbl val="0"/>
      </c:catAx>
      <c:valAx>
        <c:axId val="199582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340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7'!$A$2:$A$101</c:f>
              <c:numCache>
                <c:formatCode>General</c:formatCode>
                <c:ptCount val="100"/>
                <c:pt idx="0">
                  <c:v>118.5</c:v>
                </c:pt>
                <c:pt idx="1">
                  <c:v>121.2</c:v>
                </c:pt>
                <c:pt idx="2">
                  <c:v>117.4</c:v>
                </c:pt>
                <c:pt idx="3">
                  <c:v>127.5</c:v>
                </c:pt>
                <c:pt idx="4">
                  <c:v>117.3</c:v>
                </c:pt>
                <c:pt idx="5">
                  <c:v>121.2</c:v>
                </c:pt>
                <c:pt idx="6">
                  <c:v>121</c:v>
                </c:pt>
                <c:pt idx="7">
                  <c:v>123.2</c:v>
                </c:pt>
                <c:pt idx="8">
                  <c:v>124.7</c:v>
                </c:pt>
                <c:pt idx="9">
                  <c:v>123.3</c:v>
                </c:pt>
                <c:pt idx="10">
                  <c:v>120.9</c:v>
                </c:pt>
                <c:pt idx="11">
                  <c:v>122.2</c:v>
                </c:pt>
                <c:pt idx="12">
                  <c:v>119</c:v>
                </c:pt>
                <c:pt idx="13">
                  <c:v>123.5</c:v>
                </c:pt>
                <c:pt idx="14">
                  <c:v>121.6</c:v>
                </c:pt>
                <c:pt idx="15">
                  <c:v>125.4</c:v>
                </c:pt>
                <c:pt idx="16">
                  <c:v>121.3</c:v>
                </c:pt>
                <c:pt idx="17">
                  <c:v>121.5</c:v>
                </c:pt>
                <c:pt idx="18">
                  <c:v>121.7</c:v>
                </c:pt>
                <c:pt idx="19">
                  <c:v>124.7</c:v>
                </c:pt>
                <c:pt idx="20">
                  <c:v>121.7</c:v>
                </c:pt>
                <c:pt idx="21">
                  <c:v>124.1</c:v>
                </c:pt>
                <c:pt idx="22">
                  <c:v>118.7</c:v>
                </c:pt>
                <c:pt idx="23">
                  <c:v>120.9</c:v>
                </c:pt>
                <c:pt idx="24">
                  <c:v>121.1</c:v>
                </c:pt>
                <c:pt idx="25">
                  <c:v>118.6</c:v>
                </c:pt>
                <c:pt idx="26">
                  <c:v>118.7</c:v>
                </c:pt>
                <c:pt idx="27">
                  <c:v>120.2</c:v>
                </c:pt>
                <c:pt idx="28">
                  <c:v>119.7</c:v>
                </c:pt>
                <c:pt idx="29">
                  <c:v>122.3</c:v>
                </c:pt>
                <c:pt idx="30">
                  <c:v>119.7</c:v>
                </c:pt>
                <c:pt idx="31">
                  <c:v>120</c:v>
                </c:pt>
                <c:pt idx="32">
                  <c:v>121.8</c:v>
                </c:pt>
                <c:pt idx="33">
                  <c:v>117.7</c:v>
                </c:pt>
                <c:pt idx="34">
                  <c:v>120.6</c:v>
                </c:pt>
                <c:pt idx="35">
                  <c:v>122.3</c:v>
                </c:pt>
                <c:pt idx="36">
                  <c:v>121.9</c:v>
                </c:pt>
                <c:pt idx="37">
                  <c:v>119.6</c:v>
                </c:pt>
                <c:pt idx="38">
                  <c:v>118.9</c:v>
                </c:pt>
                <c:pt idx="39">
                  <c:v>122.1</c:v>
                </c:pt>
                <c:pt idx="40">
                  <c:v>118.1</c:v>
                </c:pt>
                <c:pt idx="41">
                  <c:v>121.5</c:v>
                </c:pt>
                <c:pt idx="42">
                  <c:v>118.8</c:v>
                </c:pt>
                <c:pt idx="43">
                  <c:v>121.7</c:v>
                </c:pt>
                <c:pt idx="44">
                  <c:v>118.7</c:v>
                </c:pt>
                <c:pt idx="45">
                  <c:v>118.9</c:v>
                </c:pt>
                <c:pt idx="46">
                  <c:v>123</c:v>
                </c:pt>
                <c:pt idx="47">
                  <c:v>124</c:v>
                </c:pt>
                <c:pt idx="48">
                  <c:v>122.1</c:v>
                </c:pt>
                <c:pt idx="49">
                  <c:v>119.6</c:v>
                </c:pt>
                <c:pt idx="50">
                  <c:v>121.1</c:v>
                </c:pt>
                <c:pt idx="51">
                  <c:v>119</c:v>
                </c:pt>
                <c:pt idx="52">
                  <c:v>122.4</c:v>
                </c:pt>
                <c:pt idx="53">
                  <c:v>122</c:v>
                </c:pt>
                <c:pt idx="54">
                  <c:v>123</c:v>
                </c:pt>
                <c:pt idx="55">
                  <c:v>121.5</c:v>
                </c:pt>
                <c:pt idx="56">
                  <c:v>118.9</c:v>
                </c:pt>
                <c:pt idx="57">
                  <c:v>118.3</c:v>
                </c:pt>
                <c:pt idx="58">
                  <c:v>124.5</c:v>
                </c:pt>
                <c:pt idx="59">
                  <c:v>122.8</c:v>
                </c:pt>
                <c:pt idx="60">
                  <c:v>118.3</c:v>
                </c:pt>
                <c:pt idx="61">
                  <c:v>118.8</c:v>
                </c:pt>
                <c:pt idx="62">
                  <c:v>119.8</c:v>
                </c:pt>
                <c:pt idx="63">
                  <c:v>118</c:v>
                </c:pt>
                <c:pt idx="64">
                  <c:v>124.8</c:v>
                </c:pt>
                <c:pt idx="65">
                  <c:v>120.6</c:v>
                </c:pt>
                <c:pt idx="66">
                  <c:v>126.8</c:v>
                </c:pt>
                <c:pt idx="67">
                  <c:v>122.7</c:v>
                </c:pt>
                <c:pt idx="68">
                  <c:v>121.1</c:v>
                </c:pt>
                <c:pt idx="69">
                  <c:v>120.2</c:v>
                </c:pt>
                <c:pt idx="70">
                  <c:v>123.5</c:v>
                </c:pt>
                <c:pt idx="71">
                  <c:v>120</c:v>
                </c:pt>
                <c:pt idx="72">
                  <c:v>119.9</c:v>
                </c:pt>
                <c:pt idx="73">
                  <c:v>120.2</c:v>
                </c:pt>
                <c:pt idx="74">
                  <c:v>119.2</c:v>
                </c:pt>
                <c:pt idx="75">
                  <c:v>122</c:v>
                </c:pt>
                <c:pt idx="76">
                  <c:v>117.8</c:v>
                </c:pt>
                <c:pt idx="77">
                  <c:v>121.4</c:v>
                </c:pt>
                <c:pt idx="78">
                  <c:v>120</c:v>
                </c:pt>
                <c:pt idx="79">
                  <c:v>120.1</c:v>
                </c:pt>
                <c:pt idx="80">
                  <c:v>122.1</c:v>
                </c:pt>
                <c:pt idx="81">
                  <c:v>121.4</c:v>
                </c:pt>
                <c:pt idx="82">
                  <c:v>118.7</c:v>
                </c:pt>
                <c:pt idx="83">
                  <c:v>120.7</c:v>
                </c:pt>
                <c:pt idx="84">
                  <c:v>121.6</c:v>
                </c:pt>
                <c:pt idx="85">
                  <c:v>121.3</c:v>
                </c:pt>
                <c:pt idx="86">
                  <c:v>119.8</c:v>
                </c:pt>
                <c:pt idx="87">
                  <c:v>124.8</c:v>
                </c:pt>
                <c:pt idx="88">
                  <c:v>116.8</c:v>
                </c:pt>
                <c:pt idx="89">
                  <c:v>123.5</c:v>
                </c:pt>
                <c:pt idx="90">
                  <c:v>121.5</c:v>
                </c:pt>
                <c:pt idx="91">
                  <c:v>121.5</c:v>
                </c:pt>
                <c:pt idx="92">
                  <c:v>128.9</c:v>
                </c:pt>
                <c:pt idx="93">
                  <c:v>118.8</c:v>
                </c:pt>
                <c:pt idx="94">
                  <c:v>121</c:v>
                </c:pt>
                <c:pt idx="95">
                  <c:v>118.4</c:v>
                </c:pt>
                <c:pt idx="96">
                  <c:v>124.9</c:v>
                </c:pt>
                <c:pt idx="97">
                  <c:v>124.6</c:v>
                </c:pt>
                <c:pt idx="98">
                  <c:v>123.6</c:v>
                </c:pt>
                <c:pt idx="99">
                  <c:v>125</c:v>
                </c:pt>
              </c:numCache>
            </c:numRef>
          </c:xVal>
          <c:yVal>
            <c:numRef>
              <c:f>'Задание 7'!$B$2:$B$101</c:f>
              <c:numCache>
                <c:formatCode>General</c:formatCode>
                <c:ptCount val="100"/>
                <c:pt idx="0">
                  <c:v>76.8</c:v>
                </c:pt>
                <c:pt idx="1">
                  <c:v>82.6</c:v>
                </c:pt>
                <c:pt idx="2">
                  <c:v>75.599999999999994</c:v>
                </c:pt>
                <c:pt idx="3">
                  <c:v>82.3</c:v>
                </c:pt>
                <c:pt idx="4">
                  <c:v>75.8</c:v>
                </c:pt>
                <c:pt idx="5">
                  <c:v>80.8</c:v>
                </c:pt>
                <c:pt idx="6">
                  <c:v>85.1</c:v>
                </c:pt>
                <c:pt idx="7">
                  <c:v>82.7</c:v>
                </c:pt>
                <c:pt idx="8">
                  <c:v>86.6</c:v>
                </c:pt>
                <c:pt idx="9">
                  <c:v>81.599999999999994</c:v>
                </c:pt>
                <c:pt idx="10">
                  <c:v>82.5</c:v>
                </c:pt>
                <c:pt idx="11">
                  <c:v>83.7</c:v>
                </c:pt>
                <c:pt idx="12">
                  <c:v>74.3</c:v>
                </c:pt>
                <c:pt idx="13">
                  <c:v>79.7</c:v>
                </c:pt>
                <c:pt idx="14">
                  <c:v>81.2</c:v>
                </c:pt>
                <c:pt idx="15">
                  <c:v>79.3</c:v>
                </c:pt>
                <c:pt idx="16">
                  <c:v>83</c:v>
                </c:pt>
                <c:pt idx="17">
                  <c:v>80.400000000000006</c:v>
                </c:pt>
                <c:pt idx="18">
                  <c:v>82</c:v>
                </c:pt>
                <c:pt idx="19">
                  <c:v>82.3</c:v>
                </c:pt>
                <c:pt idx="20">
                  <c:v>80.900000000000006</c:v>
                </c:pt>
                <c:pt idx="21">
                  <c:v>83.5</c:v>
                </c:pt>
                <c:pt idx="22">
                  <c:v>84.1</c:v>
                </c:pt>
                <c:pt idx="23">
                  <c:v>80.599999999999994</c:v>
                </c:pt>
                <c:pt idx="24">
                  <c:v>76</c:v>
                </c:pt>
                <c:pt idx="25">
                  <c:v>79.3</c:v>
                </c:pt>
                <c:pt idx="26">
                  <c:v>77.3</c:v>
                </c:pt>
                <c:pt idx="27">
                  <c:v>77.7</c:v>
                </c:pt>
                <c:pt idx="28">
                  <c:v>74.400000000000006</c:v>
                </c:pt>
                <c:pt idx="29">
                  <c:v>82.8</c:v>
                </c:pt>
                <c:pt idx="30">
                  <c:v>83</c:v>
                </c:pt>
                <c:pt idx="31">
                  <c:v>85.6</c:v>
                </c:pt>
                <c:pt idx="32">
                  <c:v>87.3</c:v>
                </c:pt>
                <c:pt idx="33">
                  <c:v>77.7</c:v>
                </c:pt>
                <c:pt idx="34">
                  <c:v>86.7</c:v>
                </c:pt>
                <c:pt idx="35">
                  <c:v>84.2</c:v>
                </c:pt>
                <c:pt idx="36">
                  <c:v>78.900000000000006</c:v>
                </c:pt>
                <c:pt idx="37">
                  <c:v>81.400000000000006</c:v>
                </c:pt>
                <c:pt idx="38">
                  <c:v>80.099999999999994</c:v>
                </c:pt>
                <c:pt idx="39">
                  <c:v>80.7</c:v>
                </c:pt>
                <c:pt idx="40">
                  <c:v>80.900000000000006</c:v>
                </c:pt>
                <c:pt idx="41">
                  <c:v>83.8</c:v>
                </c:pt>
                <c:pt idx="42">
                  <c:v>78.400000000000006</c:v>
                </c:pt>
                <c:pt idx="43">
                  <c:v>78.7</c:v>
                </c:pt>
                <c:pt idx="44">
                  <c:v>80.7</c:v>
                </c:pt>
                <c:pt idx="45">
                  <c:v>79.3</c:v>
                </c:pt>
                <c:pt idx="46">
                  <c:v>80.599999999999994</c:v>
                </c:pt>
                <c:pt idx="47">
                  <c:v>83.7</c:v>
                </c:pt>
                <c:pt idx="48">
                  <c:v>89.6</c:v>
                </c:pt>
                <c:pt idx="49">
                  <c:v>80.8</c:v>
                </c:pt>
                <c:pt idx="50">
                  <c:v>83.8</c:v>
                </c:pt>
                <c:pt idx="51">
                  <c:v>78</c:v>
                </c:pt>
                <c:pt idx="52">
                  <c:v>80.099999999999994</c:v>
                </c:pt>
                <c:pt idx="53">
                  <c:v>79.3</c:v>
                </c:pt>
                <c:pt idx="54">
                  <c:v>83.3</c:v>
                </c:pt>
                <c:pt idx="55">
                  <c:v>81.400000000000006</c:v>
                </c:pt>
                <c:pt idx="56">
                  <c:v>79.099999999999994</c:v>
                </c:pt>
                <c:pt idx="57">
                  <c:v>82.5</c:v>
                </c:pt>
                <c:pt idx="58">
                  <c:v>79.7</c:v>
                </c:pt>
                <c:pt idx="59">
                  <c:v>82.3</c:v>
                </c:pt>
                <c:pt idx="60">
                  <c:v>79.7</c:v>
                </c:pt>
                <c:pt idx="61">
                  <c:v>78.3</c:v>
                </c:pt>
                <c:pt idx="62">
                  <c:v>77.8</c:v>
                </c:pt>
                <c:pt idx="63">
                  <c:v>79.099999999999994</c:v>
                </c:pt>
                <c:pt idx="64">
                  <c:v>77.599999999999994</c:v>
                </c:pt>
                <c:pt idx="65">
                  <c:v>78.599999999999994</c:v>
                </c:pt>
                <c:pt idx="66">
                  <c:v>87.6</c:v>
                </c:pt>
                <c:pt idx="67">
                  <c:v>79.400000000000006</c:v>
                </c:pt>
                <c:pt idx="68">
                  <c:v>78.099999999999994</c:v>
                </c:pt>
                <c:pt idx="69">
                  <c:v>75.400000000000006</c:v>
                </c:pt>
                <c:pt idx="70">
                  <c:v>79.900000000000006</c:v>
                </c:pt>
                <c:pt idx="71">
                  <c:v>75</c:v>
                </c:pt>
                <c:pt idx="72">
                  <c:v>79.400000000000006</c:v>
                </c:pt>
                <c:pt idx="73">
                  <c:v>81.2</c:v>
                </c:pt>
                <c:pt idx="74">
                  <c:v>80.099999999999994</c:v>
                </c:pt>
                <c:pt idx="75">
                  <c:v>76.7</c:v>
                </c:pt>
                <c:pt idx="76">
                  <c:v>74.099999999999994</c:v>
                </c:pt>
                <c:pt idx="77">
                  <c:v>82.1</c:v>
                </c:pt>
                <c:pt idx="78">
                  <c:v>79</c:v>
                </c:pt>
                <c:pt idx="79">
                  <c:v>77.599999999999994</c:v>
                </c:pt>
                <c:pt idx="80">
                  <c:v>84.7</c:v>
                </c:pt>
                <c:pt idx="81">
                  <c:v>79.5</c:v>
                </c:pt>
                <c:pt idx="82">
                  <c:v>80.599999999999994</c:v>
                </c:pt>
                <c:pt idx="83">
                  <c:v>80.2</c:v>
                </c:pt>
                <c:pt idx="84">
                  <c:v>82.1</c:v>
                </c:pt>
                <c:pt idx="85">
                  <c:v>84.6</c:v>
                </c:pt>
                <c:pt idx="86">
                  <c:v>79.8</c:v>
                </c:pt>
                <c:pt idx="87">
                  <c:v>81.599999999999994</c:v>
                </c:pt>
                <c:pt idx="88">
                  <c:v>78.2</c:v>
                </c:pt>
                <c:pt idx="89">
                  <c:v>82.4</c:v>
                </c:pt>
                <c:pt idx="90">
                  <c:v>82.1</c:v>
                </c:pt>
                <c:pt idx="91">
                  <c:v>83.9</c:v>
                </c:pt>
                <c:pt idx="92">
                  <c:v>88.6</c:v>
                </c:pt>
                <c:pt idx="93">
                  <c:v>79.599999999999994</c:v>
                </c:pt>
                <c:pt idx="94">
                  <c:v>83.7</c:v>
                </c:pt>
                <c:pt idx="95">
                  <c:v>76.8</c:v>
                </c:pt>
                <c:pt idx="96">
                  <c:v>78.400000000000006</c:v>
                </c:pt>
                <c:pt idx="97">
                  <c:v>86.2</c:v>
                </c:pt>
                <c:pt idx="98">
                  <c:v>80.2</c:v>
                </c:pt>
                <c:pt idx="9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D-4A07-94A0-55F024AF8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32415"/>
        <c:axId val="120812591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7'!$A$2:$A$101</c:f>
              <c:numCache>
                <c:formatCode>General</c:formatCode>
                <c:ptCount val="100"/>
                <c:pt idx="0">
                  <c:v>118.5</c:v>
                </c:pt>
                <c:pt idx="1">
                  <c:v>121.2</c:v>
                </c:pt>
                <c:pt idx="2">
                  <c:v>117.4</c:v>
                </c:pt>
                <c:pt idx="3">
                  <c:v>127.5</c:v>
                </c:pt>
                <c:pt idx="4">
                  <c:v>117.3</c:v>
                </c:pt>
                <c:pt idx="5">
                  <c:v>121.2</c:v>
                </c:pt>
                <c:pt idx="6">
                  <c:v>121</c:v>
                </c:pt>
                <c:pt idx="7">
                  <c:v>123.2</c:v>
                </c:pt>
                <c:pt idx="8">
                  <c:v>124.7</c:v>
                </c:pt>
                <c:pt idx="9">
                  <c:v>123.3</c:v>
                </c:pt>
                <c:pt idx="10">
                  <c:v>120.9</c:v>
                </c:pt>
                <c:pt idx="11">
                  <c:v>122.2</c:v>
                </c:pt>
                <c:pt idx="12">
                  <c:v>119</c:v>
                </c:pt>
                <c:pt idx="13">
                  <c:v>123.5</c:v>
                </c:pt>
                <c:pt idx="14">
                  <c:v>121.6</c:v>
                </c:pt>
                <c:pt idx="15">
                  <c:v>125.4</c:v>
                </c:pt>
                <c:pt idx="16">
                  <c:v>121.3</c:v>
                </c:pt>
                <c:pt idx="17">
                  <c:v>121.5</c:v>
                </c:pt>
                <c:pt idx="18">
                  <c:v>121.7</c:v>
                </c:pt>
                <c:pt idx="19">
                  <c:v>124.7</c:v>
                </c:pt>
                <c:pt idx="20">
                  <c:v>121.7</c:v>
                </c:pt>
                <c:pt idx="21">
                  <c:v>124.1</c:v>
                </c:pt>
                <c:pt idx="22">
                  <c:v>118.7</c:v>
                </c:pt>
                <c:pt idx="23">
                  <c:v>120.9</c:v>
                </c:pt>
                <c:pt idx="24">
                  <c:v>121.1</c:v>
                </c:pt>
                <c:pt idx="25">
                  <c:v>118.6</c:v>
                </c:pt>
                <c:pt idx="26">
                  <c:v>118.7</c:v>
                </c:pt>
                <c:pt idx="27">
                  <c:v>120.2</c:v>
                </c:pt>
                <c:pt idx="28">
                  <c:v>119.7</c:v>
                </c:pt>
                <c:pt idx="29">
                  <c:v>122.3</c:v>
                </c:pt>
                <c:pt idx="30">
                  <c:v>119.7</c:v>
                </c:pt>
                <c:pt idx="31">
                  <c:v>120</c:v>
                </c:pt>
                <c:pt idx="32">
                  <c:v>121.8</c:v>
                </c:pt>
                <c:pt idx="33">
                  <c:v>117.7</c:v>
                </c:pt>
                <c:pt idx="34">
                  <c:v>120.6</c:v>
                </c:pt>
                <c:pt idx="35">
                  <c:v>122.3</c:v>
                </c:pt>
                <c:pt idx="36">
                  <c:v>121.9</c:v>
                </c:pt>
                <c:pt idx="37">
                  <c:v>119.6</c:v>
                </c:pt>
                <c:pt idx="38">
                  <c:v>118.9</c:v>
                </c:pt>
                <c:pt idx="39">
                  <c:v>122.1</c:v>
                </c:pt>
                <c:pt idx="40">
                  <c:v>118.1</c:v>
                </c:pt>
                <c:pt idx="41">
                  <c:v>121.5</c:v>
                </c:pt>
                <c:pt idx="42">
                  <c:v>118.8</c:v>
                </c:pt>
                <c:pt idx="43">
                  <c:v>121.7</c:v>
                </c:pt>
                <c:pt idx="44">
                  <c:v>118.7</c:v>
                </c:pt>
                <c:pt idx="45">
                  <c:v>118.9</c:v>
                </c:pt>
                <c:pt idx="46">
                  <c:v>123</c:v>
                </c:pt>
                <c:pt idx="47">
                  <c:v>124</c:v>
                </c:pt>
                <c:pt idx="48">
                  <c:v>122.1</c:v>
                </c:pt>
                <c:pt idx="49">
                  <c:v>119.6</c:v>
                </c:pt>
                <c:pt idx="50">
                  <c:v>121.1</c:v>
                </c:pt>
                <c:pt idx="51">
                  <c:v>119</c:v>
                </c:pt>
                <c:pt idx="52">
                  <c:v>122.4</c:v>
                </c:pt>
                <c:pt idx="53">
                  <c:v>122</c:v>
                </c:pt>
                <c:pt idx="54">
                  <c:v>123</c:v>
                </c:pt>
                <c:pt idx="55">
                  <c:v>121.5</c:v>
                </c:pt>
                <c:pt idx="56">
                  <c:v>118.9</c:v>
                </c:pt>
                <c:pt idx="57">
                  <c:v>118.3</c:v>
                </c:pt>
                <c:pt idx="58">
                  <c:v>124.5</c:v>
                </c:pt>
                <c:pt idx="59">
                  <c:v>122.8</c:v>
                </c:pt>
                <c:pt idx="60">
                  <c:v>118.3</c:v>
                </c:pt>
                <c:pt idx="61">
                  <c:v>118.8</c:v>
                </c:pt>
                <c:pt idx="62">
                  <c:v>119.8</c:v>
                </c:pt>
                <c:pt idx="63">
                  <c:v>118</c:v>
                </c:pt>
                <c:pt idx="64">
                  <c:v>124.8</c:v>
                </c:pt>
                <c:pt idx="65">
                  <c:v>120.6</c:v>
                </c:pt>
                <c:pt idx="66">
                  <c:v>126.8</c:v>
                </c:pt>
                <c:pt idx="67">
                  <c:v>122.7</c:v>
                </c:pt>
                <c:pt idx="68">
                  <c:v>121.1</c:v>
                </c:pt>
                <c:pt idx="69">
                  <c:v>120.2</c:v>
                </c:pt>
                <c:pt idx="70">
                  <c:v>123.5</c:v>
                </c:pt>
                <c:pt idx="71">
                  <c:v>120</c:v>
                </c:pt>
                <c:pt idx="72">
                  <c:v>119.9</c:v>
                </c:pt>
                <c:pt idx="73">
                  <c:v>120.2</c:v>
                </c:pt>
                <c:pt idx="74">
                  <c:v>119.2</c:v>
                </c:pt>
                <c:pt idx="75">
                  <c:v>122</c:v>
                </c:pt>
                <c:pt idx="76">
                  <c:v>117.8</c:v>
                </c:pt>
                <c:pt idx="77">
                  <c:v>121.4</c:v>
                </c:pt>
                <c:pt idx="78">
                  <c:v>120</c:v>
                </c:pt>
                <c:pt idx="79">
                  <c:v>120.1</c:v>
                </c:pt>
                <c:pt idx="80">
                  <c:v>122.1</c:v>
                </c:pt>
                <c:pt idx="81">
                  <c:v>121.4</c:v>
                </c:pt>
                <c:pt idx="82">
                  <c:v>118.7</c:v>
                </c:pt>
                <c:pt idx="83">
                  <c:v>120.7</c:v>
                </c:pt>
                <c:pt idx="84">
                  <c:v>121.6</c:v>
                </c:pt>
                <c:pt idx="85">
                  <c:v>121.3</c:v>
                </c:pt>
                <c:pt idx="86">
                  <c:v>119.8</c:v>
                </c:pt>
                <c:pt idx="87">
                  <c:v>124.8</c:v>
                </c:pt>
                <c:pt idx="88">
                  <c:v>116.8</c:v>
                </c:pt>
                <c:pt idx="89">
                  <c:v>123.5</c:v>
                </c:pt>
                <c:pt idx="90">
                  <c:v>121.5</c:v>
                </c:pt>
                <c:pt idx="91">
                  <c:v>121.5</c:v>
                </c:pt>
                <c:pt idx="92">
                  <c:v>128.9</c:v>
                </c:pt>
                <c:pt idx="93">
                  <c:v>118.8</c:v>
                </c:pt>
                <c:pt idx="94">
                  <c:v>121</c:v>
                </c:pt>
                <c:pt idx="95">
                  <c:v>118.4</c:v>
                </c:pt>
                <c:pt idx="96">
                  <c:v>124.9</c:v>
                </c:pt>
                <c:pt idx="97">
                  <c:v>124.6</c:v>
                </c:pt>
                <c:pt idx="98">
                  <c:v>123.6</c:v>
                </c:pt>
                <c:pt idx="99">
                  <c:v>125</c:v>
                </c:pt>
              </c:numCache>
            </c:numRef>
          </c:xVal>
          <c:yVal>
            <c:numRef>
              <c:f>'Задание 7'!$J$2:$J$101</c:f>
              <c:numCache>
                <c:formatCode>General</c:formatCode>
                <c:ptCount val="100"/>
                <c:pt idx="0">
                  <c:v>79.022240244660594</c:v>
                </c:pt>
                <c:pt idx="1">
                  <c:v>80.753101981655988</c:v>
                </c:pt>
                <c:pt idx="2">
                  <c:v>78.317074351810618</c:v>
                </c:pt>
                <c:pt idx="3">
                  <c:v>84.791779367978592</c:v>
                </c:pt>
                <c:pt idx="4">
                  <c:v>78.252968361551524</c:v>
                </c:pt>
                <c:pt idx="5">
                  <c:v>80.753101981655988</c:v>
                </c:pt>
                <c:pt idx="6">
                  <c:v>80.624890001137814</c:v>
                </c:pt>
                <c:pt idx="7">
                  <c:v>82.035221786837766</c:v>
                </c:pt>
                <c:pt idx="8">
                  <c:v>82.996811640724104</c:v>
                </c:pt>
                <c:pt idx="9">
                  <c:v>82.099327777096846</c:v>
                </c:pt>
                <c:pt idx="10">
                  <c:v>80.56078401087872</c:v>
                </c:pt>
                <c:pt idx="11">
                  <c:v>81.394161884246884</c:v>
                </c:pt>
                <c:pt idx="12">
                  <c:v>79.342770195956035</c:v>
                </c:pt>
                <c:pt idx="13">
                  <c:v>82.227539757615034</c:v>
                </c:pt>
                <c:pt idx="14">
                  <c:v>81.009525942692335</c:v>
                </c:pt>
                <c:pt idx="15">
                  <c:v>83.445553572537719</c:v>
                </c:pt>
                <c:pt idx="16">
                  <c:v>80.817207971915082</c:v>
                </c:pt>
                <c:pt idx="17">
                  <c:v>80.945419952433255</c:v>
                </c:pt>
                <c:pt idx="18">
                  <c:v>81.073631932951429</c:v>
                </c:pt>
                <c:pt idx="19">
                  <c:v>82.996811640724104</c:v>
                </c:pt>
                <c:pt idx="20">
                  <c:v>81.073631932951429</c:v>
                </c:pt>
                <c:pt idx="21">
                  <c:v>82.612175699169569</c:v>
                </c:pt>
                <c:pt idx="22">
                  <c:v>79.150452225178768</c:v>
                </c:pt>
                <c:pt idx="23">
                  <c:v>80.56078401087872</c:v>
                </c:pt>
                <c:pt idx="24">
                  <c:v>80.688995991396894</c:v>
                </c:pt>
                <c:pt idx="25">
                  <c:v>79.086346234919674</c:v>
                </c:pt>
                <c:pt idx="26">
                  <c:v>79.150452225178768</c:v>
                </c:pt>
                <c:pt idx="27">
                  <c:v>80.112042079065105</c:v>
                </c:pt>
                <c:pt idx="28">
                  <c:v>79.79151212776965</c:v>
                </c:pt>
                <c:pt idx="29">
                  <c:v>81.458267874505964</c:v>
                </c:pt>
                <c:pt idx="30">
                  <c:v>79.79151212776965</c:v>
                </c:pt>
                <c:pt idx="31">
                  <c:v>79.983830098546917</c:v>
                </c:pt>
                <c:pt idx="32">
                  <c:v>81.137737923210523</c:v>
                </c:pt>
                <c:pt idx="33">
                  <c:v>78.509392322587871</c:v>
                </c:pt>
                <c:pt idx="34">
                  <c:v>80.368466040101453</c:v>
                </c:pt>
                <c:pt idx="35">
                  <c:v>81.458267874505964</c:v>
                </c:pt>
                <c:pt idx="36">
                  <c:v>81.201843913469617</c:v>
                </c:pt>
                <c:pt idx="37">
                  <c:v>79.727406137510556</c:v>
                </c:pt>
                <c:pt idx="38">
                  <c:v>79.278664205696941</c:v>
                </c:pt>
                <c:pt idx="39">
                  <c:v>81.33005589398779</c:v>
                </c:pt>
                <c:pt idx="40">
                  <c:v>78.765816283624233</c:v>
                </c:pt>
                <c:pt idx="41">
                  <c:v>80.945419952433255</c:v>
                </c:pt>
                <c:pt idx="42">
                  <c:v>79.214558215437847</c:v>
                </c:pt>
                <c:pt idx="43">
                  <c:v>81.073631932951429</c:v>
                </c:pt>
                <c:pt idx="44">
                  <c:v>79.150452225178768</c:v>
                </c:pt>
                <c:pt idx="45">
                  <c:v>79.278664205696941</c:v>
                </c:pt>
                <c:pt idx="46">
                  <c:v>81.907009806319593</c:v>
                </c:pt>
                <c:pt idx="47">
                  <c:v>82.548069708910475</c:v>
                </c:pt>
                <c:pt idx="48">
                  <c:v>81.33005589398779</c:v>
                </c:pt>
                <c:pt idx="49">
                  <c:v>79.727406137510556</c:v>
                </c:pt>
                <c:pt idx="50">
                  <c:v>80.688995991396894</c:v>
                </c:pt>
                <c:pt idx="51">
                  <c:v>79.342770195956035</c:v>
                </c:pt>
                <c:pt idx="52">
                  <c:v>81.522373864765058</c:v>
                </c:pt>
                <c:pt idx="53">
                  <c:v>81.265949903728696</c:v>
                </c:pt>
                <c:pt idx="54">
                  <c:v>81.907009806319593</c:v>
                </c:pt>
                <c:pt idx="55">
                  <c:v>80.945419952433255</c:v>
                </c:pt>
                <c:pt idx="56">
                  <c:v>79.278664205696941</c:v>
                </c:pt>
                <c:pt idx="57">
                  <c:v>78.894028264142406</c:v>
                </c:pt>
                <c:pt idx="58">
                  <c:v>82.868599660205916</c:v>
                </c:pt>
                <c:pt idx="59">
                  <c:v>81.778797825801405</c:v>
                </c:pt>
                <c:pt idx="60">
                  <c:v>78.894028264142406</c:v>
                </c:pt>
                <c:pt idx="61">
                  <c:v>79.214558215437847</c:v>
                </c:pt>
                <c:pt idx="62">
                  <c:v>79.855618118028744</c:v>
                </c:pt>
                <c:pt idx="63">
                  <c:v>78.701710293365139</c:v>
                </c:pt>
                <c:pt idx="64">
                  <c:v>83.060917630983184</c:v>
                </c:pt>
                <c:pt idx="65">
                  <c:v>80.368466040101453</c:v>
                </c:pt>
                <c:pt idx="66">
                  <c:v>84.343037436164963</c:v>
                </c:pt>
                <c:pt idx="67">
                  <c:v>81.714691835542325</c:v>
                </c:pt>
                <c:pt idx="68">
                  <c:v>80.688995991396894</c:v>
                </c:pt>
                <c:pt idx="69">
                  <c:v>80.112042079065105</c:v>
                </c:pt>
                <c:pt idx="70">
                  <c:v>82.227539757615034</c:v>
                </c:pt>
                <c:pt idx="71">
                  <c:v>79.983830098546917</c:v>
                </c:pt>
                <c:pt idx="72">
                  <c:v>79.919724108287838</c:v>
                </c:pt>
                <c:pt idx="73">
                  <c:v>80.112042079065105</c:v>
                </c:pt>
                <c:pt idx="74">
                  <c:v>79.470982176474209</c:v>
                </c:pt>
                <c:pt idx="75">
                  <c:v>81.265949903728696</c:v>
                </c:pt>
                <c:pt idx="76">
                  <c:v>78.573498312846965</c:v>
                </c:pt>
                <c:pt idx="77">
                  <c:v>80.881313962174175</c:v>
                </c:pt>
                <c:pt idx="78">
                  <c:v>79.983830098546917</c:v>
                </c:pt>
                <c:pt idx="79">
                  <c:v>80.047936088806011</c:v>
                </c:pt>
                <c:pt idx="80">
                  <c:v>81.33005589398779</c:v>
                </c:pt>
                <c:pt idx="81">
                  <c:v>80.881313962174175</c:v>
                </c:pt>
                <c:pt idx="82">
                  <c:v>79.150452225178768</c:v>
                </c:pt>
                <c:pt idx="83">
                  <c:v>80.432572030360546</c:v>
                </c:pt>
                <c:pt idx="84">
                  <c:v>81.009525942692335</c:v>
                </c:pt>
                <c:pt idx="85">
                  <c:v>80.817207971915082</c:v>
                </c:pt>
                <c:pt idx="86">
                  <c:v>79.855618118028744</c:v>
                </c:pt>
                <c:pt idx="87">
                  <c:v>83.060917630983184</c:v>
                </c:pt>
                <c:pt idx="88">
                  <c:v>77.932438410256069</c:v>
                </c:pt>
                <c:pt idx="89">
                  <c:v>82.227539757615034</c:v>
                </c:pt>
                <c:pt idx="90">
                  <c:v>80.945419952433255</c:v>
                </c:pt>
                <c:pt idx="91">
                  <c:v>80.945419952433255</c:v>
                </c:pt>
                <c:pt idx="92">
                  <c:v>85.689263231605835</c:v>
                </c:pt>
                <c:pt idx="93">
                  <c:v>79.214558215437847</c:v>
                </c:pt>
                <c:pt idx="94">
                  <c:v>80.624890001137814</c:v>
                </c:pt>
                <c:pt idx="95">
                  <c:v>78.9581342544015</c:v>
                </c:pt>
                <c:pt idx="96">
                  <c:v>83.125023621242278</c:v>
                </c:pt>
                <c:pt idx="97">
                  <c:v>82.93270565046501</c:v>
                </c:pt>
                <c:pt idx="98">
                  <c:v>82.291645747874114</c:v>
                </c:pt>
                <c:pt idx="99">
                  <c:v>83.189129611501372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2D-4A07-94A0-55F024AF8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32415"/>
        <c:axId val="120812591"/>
      </c:scatterChart>
      <c:valAx>
        <c:axId val="13653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812591"/>
        <c:crosses val="autoZero"/>
        <c:crossBetween val="midCat"/>
      </c:valAx>
      <c:valAx>
        <c:axId val="12081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53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26670</xdr:rowOff>
    </xdr:from>
    <xdr:to>
      <xdr:col>10</xdr:col>
      <xdr:colOff>76200</xdr:colOff>
      <xdr:row>29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D3073E-4E2C-4408-80E2-534179EFA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115</xdr:row>
      <xdr:rowOff>163830</xdr:rowOff>
    </xdr:from>
    <xdr:to>
      <xdr:col>9</xdr:col>
      <xdr:colOff>990600</xdr:colOff>
      <xdr:row>134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75B34BB-21DC-45CF-B55E-69322305A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4</xdr:row>
      <xdr:rowOff>19050</xdr:rowOff>
    </xdr:from>
    <xdr:to>
      <xdr:col>8</xdr:col>
      <xdr:colOff>594360</xdr:colOff>
      <xdr:row>21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C1A7804-1FFC-4831-B53D-D40B9CC67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748A-0B96-4A0D-8EF0-C8ED917810DE}">
  <dimension ref="A1:Y205"/>
  <sheetViews>
    <sheetView tabSelected="1" workbookViewId="0">
      <selection activeCell="E9" sqref="E9"/>
    </sheetView>
  </sheetViews>
  <sheetFormatPr defaultRowHeight="14.4" x14ac:dyDescent="0.3"/>
  <cols>
    <col min="1" max="1" width="11.6640625" customWidth="1"/>
    <col min="2" max="2" width="15.88671875" customWidth="1"/>
    <col min="3" max="3" width="17" customWidth="1"/>
    <col min="4" max="4" width="7.44140625" customWidth="1"/>
    <col min="5" max="5" width="13.6640625" customWidth="1"/>
    <col min="7" max="7" width="11.33203125" customWidth="1"/>
    <col min="8" max="8" width="23.77734375" customWidth="1"/>
    <col min="10" max="10" width="21.33203125" customWidth="1"/>
    <col min="12" max="12" width="21.109375" customWidth="1"/>
    <col min="13" max="13" width="22.44140625" customWidth="1"/>
    <col min="14" max="14" width="19.77734375" customWidth="1"/>
    <col min="15" max="15" width="17.44140625" customWidth="1"/>
    <col min="16" max="17" width="6.109375" customWidth="1"/>
    <col min="24" max="24" width="16.44140625" customWidth="1"/>
    <col min="25" max="25" width="12.6640625" customWidth="1"/>
  </cols>
  <sheetData>
    <row r="1" spans="1:25" x14ac:dyDescent="0.3">
      <c r="N1" s="3" t="s">
        <v>111</v>
      </c>
      <c r="O1" s="3"/>
      <c r="R1" s="3" t="s">
        <v>112</v>
      </c>
      <c r="S1" s="3"/>
      <c r="T1" s="3"/>
      <c r="U1" s="3"/>
      <c r="V1" s="3"/>
      <c r="W1" s="3"/>
      <c r="X1" s="3"/>
      <c r="Y1" s="3"/>
    </row>
    <row r="2" spans="1:25" x14ac:dyDescent="0.3">
      <c r="A2" s="1" t="s">
        <v>0</v>
      </c>
      <c r="B2" s="1" t="s">
        <v>2</v>
      </c>
      <c r="C2" s="1" t="s">
        <v>4</v>
      </c>
      <c r="D2" s="1" t="s">
        <v>5</v>
      </c>
      <c r="E2" s="1" t="s">
        <v>9</v>
      </c>
      <c r="F2" s="1" t="s">
        <v>8</v>
      </c>
      <c r="G2" s="1" t="s">
        <v>10</v>
      </c>
      <c r="H2" s="1" t="s">
        <v>89</v>
      </c>
      <c r="I2" s="1" t="s">
        <v>11</v>
      </c>
      <c r="J2" s="1" t="s">
        <v>20</v>
      </c>
      <c r="K2" s="1"/>
      <c r="L2" s="1" t="s">
        <v>21</v>
      </c>
      <c r="M2" s="1" t="s">
        <v>22</v>
      </c>
      <c r="N2" s="1" t="s">
        <v>88</v>
      </c>
      <c r="O2" s="1" t="s">
        <v>19</v>
      </c>
      <c r="R2" s="1" t="s">
        <v>83</v>
      </c>
      <c r="S2" s="1" t="s">
        <v>84</v>
      </c>
      <c r="T2" s="1" t="s">
        <v>85</v>
      </c>
      <c r="U2" s="1" t="s">
        <v>32</v>
      </c>
      <c r="V2" s="1" t="s">
        <v>33</v>
      </c>
      <c r="W2" s="1" t="s">
        <v>31</v>
      </c>
      <c r="X2" s="1" t="s">
        <v>87</v>
      </c>
      <c r="Y2" s="1" t="s">
        <v>86</v>
      </c>
    </row>
    <row r="3" spans="1:25" x14ac:dyDescent="0.3">
      <c r="A3">
        <v>118.5</v>
      </c>
      <c r="B3">
        <f>AVERAGE(A3:A102)</f>
        <v>121.21700000000001</v>
      </c>
      <c r="C3">
        <f>_xlfn.VAR.P(A3:A102)</f>
        <v>5.4580109999999991</v>
      </c>
      <c r="D3">
        <f>MIN(A3:A102)</f>
        <v>116.8</v>
      </c>
      <c r="E3">
        <f>D5-D3</f>
        <v>12.100000000000009</v>
      </c>
      <c r="F3">
        <f>E3/5</f>
        <v>2.4200000000000017</v>
      </c>
      <c r="K3">
        <v>0</v>
      </c>
      <c r="L3">
        <v>0</v>
      </c>
      <c r="M3">
        <f>_xlfn.NORM.DIST(L3,$B$3,SQRT($C$3), FALSE)</f>
        <v>0</v>
      </c>
      <c r="N3">
        <f>SKEW(A3:A102)</f>
        <v>0.6182830344154373</v>
      </c>
      <c r="O3">
        <f>KURT(A3:A102)</f>
        <v>0.43332487467941894</v>
      </c>
      <c r="R3">
        <f t="shared" ref="R3:R34" si="0">(A3-$B$3)^2</f>
        <v>7.3820890000000707</v>
      </c>
      <c r="S3">
        <f t="shared" ref="S3:S34" si="1">(A3-$B$3)^3</f>
        <v>-20.057135813000286</v>
      </c>
      <c r="T3">
        <f t="shared" ref="T3:T34" si="2">(A3-$B$3)^4</f>
        <v>54.495238003922047</v>
      </c>
      <c r="U3">
        <f>SUM(R3:R102)/100</f>
        <v>5.4580109999999991</v>
      </c>
      <c r="V3">
        <f t="shared" ref="V3:W3" si="3">SUM(S3:S102)/100</f>
        <v>7.7651065259997969</v>
      </c>
      <c r="W3">
        <f t="shared" si="3"/>
        <v>99.87219148163669</v>
      </c>
      <c r="X3">
        <f>V3/POWER(U3,3/2)</f>
        <v>0.60896987351831289</v>
      </c>
      <c r="Y3">
        <f>W3/POWER(U3,2) - 3</f>
        <v>0.35255388125838172</v>
      </c>
    </row>
    <row r="4" spans="1:25" x14ac:dyDescent="0.3">
      <c r="A4">
        <v>121.2</v>
      </c>
      <c r="D4" s="1" t="s">
        <v>6</v>
      </c>
      <c r="E4" s="1" t="s">
        <v>7</v>
      </c>
      <c r="F4">
        <v>2.35</v>
      </c>
      <c r="G4">
        <v>117</v>
      </c>
      <c r="H4" t="s">
        <v>34</v>
      </c>
      <c r="I4">
        <f t="array" ref="I4:I10">FREQUENCY(A3:A102,G4:G10)</f>
        <v>1</v>
      </c>
      <c r="J4">
        <f t="shared" ref="J4:J10" si="4">I4/100</f>
        <v>0.01</v>
      </c>
      <c r="K4">
        <f>J4/$F$4</f>
        <v>4.2553191489361703E-3</v>
      </c>
      <c r="L4">
        <f>G4 - F4/2</f>
        <v>115.825</v>
      </c>
      <c r="M4">
        <f t="shared" ref="M4:M11" si="5">_xlfn.NORM.DIST(L4,$B$3,SQRT($C$3), FALSE)</f>
        <v>1.1904075821068769E-2</v>
      </c>
      <c r="R4">
        <f t="shared" si="0"/>
        <v>2.8900000000034399E-4</v>
      </c>
      <c r="S4">
        <f t="shared" si="1"/>
        <v>-4.9130000000087721E-6</v>
      </c>
      <c r="T4">
        <f t="shared" si="2"/>
        <v>8.3521000000198825E-8</v>
      </c>
    </row>
    <row r="5" spans="1:25" x14ac:dyDescent="0.3">
      <c r="A5">
        <v>117.4</v>
      </c>
      <c r="D5">
        <f>MAX(A3:A102)</f>
        <v>128.9</v>
      </c>
      <c r="E5">
        <v>7</v>
      </c>
      <c r="G5">
        <f>G4+$F$4</f>
        <v>119.35</v>
      </c>
      <c r="H5" t="s">
        <v>35</v>
      </c>
      <c r="I5">
        <v>24</v>
      </c>
      <c r="J5">
        <f t="shared" si="4"/>
        <v>0.24</v>
      </c>
      <c r="K5">
        <f t="shared" ref="K5:K10" si="6">J5/$F$4</f>
        <v>0.10212765957446808</v>
      </c>
      <c r="L5">
        <f>(G5+G4)/2</f>
        <v>118.175</v>
      </c>
      <c r="M5">
        <f t="shared" si="5"/>
        <v>7.3152874876740603E-2</v>
      </c>
      <c r="R5">
        <f t="shared" si="0"/>
        <v>14.569489000000056</v>
      </c>
      <c r="S5">
        <f t="shared" si="1"/>
        <v>-55.611739513000316</v>
      </c>
      <c r="T5">
        <f t="shared" si="2"/>
        <v>212.27000972112262</v>
      </c>
    </row>
    <row r="6" spans="1:25" x14ac:dyDescent="0.3">
      <c r="A6">
        <v>127.5</v>
      </c>
      <c r="G6">
        <f>G5+$F$4</f>
        <v>121.69999999999999</v>
      </c>
      <c r="H6" t="s">
        <v>36</v>
      </c>
      <c r="I6">
        <v>37</v>
      </c>
      <c r="J6">
        <f t="shared" si="4"/>
        <v>0.37</v>
      </c>
      <c r="K6">
        <f t="shared" si="6"/>
        <v>0.1574468085106383</v>
      </c>
      <c r="L6">
        <f>(G6+G5)/2</f>
        <v>120.52499999999999</v>
      </c>
      <c r="M6">
        <f t="shared" si="5"/>
        <v>0.16343355753382491</v>
      </c>
      <c r="R6">
        <f t="shared" si="0"/>
        <v>39.476088999999838</v>
      </c>
      <c r="S6">
        <f t="shared" si="1"/>
        <v>248.02826718699848</v>
      </c>
      <c r="T6">
        <f t="shared" si="2"/>
        <v>1558.3616027359083</v>
      </c>
    </row>
    <row r="7" spans="1:25" x14ac:dyDescent="0.3">
      <c r="A7">
        <v>117.3</v>
      </c>
      <c r="G7">
        <f>G6+$F$4</f>
        <v>124.04999999999998</v>
      </c>
      <c r="H7" t="s">
        <v>37</v>
      </c>
      <c r="I7">
        <v>25</v>
      </c>
      <c r="J7">
        <f t="shared" si="4"/>
        <v>0.25</v>
      </c>
      <c r="K7">
        <f t="shared" si="6"/>
        <v>0.10638297872340426</v>
      </c>
      <c r="L7">
        <f>(G7+G6)/2</f>
        <v>122.87499999999999</v>
      </c>
      <c r="M7">
        <f t="shared" si="5"/>
        <v>0.13274714581340549</v>
      </c>
      <c r="R7">
        <f t="shared" si="0"/>
        <v>15.342889000000124</v>
      </c>
      <c r="S7">
        <f t="shared" si="1"/>
        <v>-60.09809621300073</v>
      </c>
      <c r="T7">
        <f t="shared" si="2"/>
        <v>235.40424286632481</v>
      </c>
    </row>
    <row r="8" spans="1:25" x14ac:dyDescent="0.3">
      <c r="A8">
        <v>121.2</v>
      </c>
      <c r="G8">
        <f>G7+$F$4</f>
        <v>126.39999999999998</v>
      </c>
      <c r="H8" t="s">
        <v>38</v>
      </c>
      <c r="I8">
        <v>10</v>
      </c>
      <c r="J8">
        <f t="shared" si="4"/>
        <v>0.1</v>
      </c>
      <c r="K8">
        <f t="shared" si="6"/>
        <v>4.2553191489361701E-2</v>
      </c>
      <c r="L8">
        <f>(G8+G7)/2</f>
        <v>125.22499999999998</v>
      </c>
      <c r="M8">
        <f t="shared" si="5"/>
        <v>3.9199747705013291E-2</v>
      </c>
      <c r="R8">
        <f t="shared" si="0"/>
        <v>2.8900000000034399E-4</v>
      </c>
      <c r="S8">
        <f t="shared" si="1"/>
        <v>-4.9130000000087721E-6</v>
      </c>
      <c r="T8">
        <f t="shared" si="2"/>
        <v>8.3521000000198825E-8</v>
      </c>
    </row>
    <row r="9" spans="1:25" x14ac:dyDescent="0.3">
      <c r="A9">
        <v>121</v>
      </c>
      <c r="G9">
        <f>G8+$F$4</f>
        <v>128.74999999999997</v>
      </c>
      <c r="H9" t="s">
        <v>39</v>
      </c>
      <c r="I9">
        <v>2</v>
      </c>
      <c r="J9">
        <f t="shared" si="4"/>
        <v>0.02</v>
      </c>
      <c r="K9">
        <f t="shared" si="6"/>
        <v>8.5106382978723406E-3</v>
      </c>
      <c r="L9">
        <f>(G9+G8)/2</f>
        <v>127.57499999999997</v>
      </c>
      <c r="M9">
        <f t="shared" si="5"/>
        <v>4.2083850922276034E-3</v>
      </c>
      <c r="R9">
        <f t="shared" si="0"/>
        <v>4.7089000000005626E-2</v>
      </c>
      <c r="S9">
        <f t="shared" si="1"/>
        <v>-1.0218313000001832E-2</v>
      </c>
      <c r="T9">
        <f t="shared" si="2"/>
        <v>2.2173739210005301E-3</v>
      </c>
    </row>
    <row r="10" spans="1:25" x14ac:dyDescent="0.3">
      <c r="A10">
        <v>123.2</v>
      </c>
      <c r="H10" t="s">
        <v>40</v>
      </c>
      <c r="I10">
        <v>1</v>
      </c>
      <c r="J10">
        <f t="shared" si="4"/>
        <v>0.01</v>
      </c>
      <c r="K10">
        <f t="shared" si="6"/>
        <v>4.2553191489361703E-3</v>
      </c>
      <c r="L10">
        <f>G9+F4/2</f>
        <v>129.92499999999998</v>
      </c>
      <c r="M10">
        <f t="shared" si="5"/>
        <v>1.6425620970190007E-4</v>
      </c>
      <c r="R10">
        <f t="shared" si="0"/>
        <v>3.93228899999996</v>
      </c>
      <c r="S10">
        <f t="shared" si="1"/>
        <v>7.7977290869998805</v>
      </c>
      <c r="T10">
        <f t="shared" si="2"/>
        <v>15.462896779520685</v>
      </c>
    </row>
    <row r="11" spans="1:25" x14ac:dyDescent="0.3">
      <c r="A11">
        <v>124.7</v>
      </c>
      <c r="K11">
        <v>0</v>
      </c>
      <c r="L11">
        <v>150</v>
      </c>
      <c r="M11">
        <f t="shared" si="5"/>
        <v>1.8707982304365535E-34</v>
      </c>
      <c r="R11">
        <f t="shared" si="0"/>
        <v>12.13128899999993</v>
      </c>
      <c r="S11">
        <f t="shared" si="1"/>
        <v>42.253279586999632</v>
      </c>
      <c r="T11">
        <f t="shared" si="2"/>
        <v>147.16817280151929</v>
      </c>
    </row>
    <row r="12" spans="1:25" x14ac:dyDescent="0.3">
      <c r="A12">
        <v>123.3</v>
      </c>
      <c r="R12">
        <f t="shared" si="0"/>
        <v>4.3388889999999343</v>
      </c>
      <c r="S12">
        <f t="shared" si="1"/>
        <v>9.0379057869997936</v>
      </c>
      <c r="T12">
        <f t="shared" si="2"/>
        <v>18.825957754320431</v>
      </c>
    </row>
    <row r="13" spans="1:25" x14ac:dyDescent="0.3">
      <c r="A13">
        <v>120.9</v>
      </c>
      <c r="R13">
        <f t="shared" si="0"/>
        <v>0.10048900000000462</v>
      </c>
      <c r="S13">
        <f t="shared" si="1"/>
        <v>-3.1855013000002194E-2</v>
      </c>
      <c r="T13">
        <f t="shared" si="2"/>
        <v>1.0098039121000928E-2</v>
      </c>
    </row>
    <row r="14" spans="1:25" x14ac:dyDescent="0.3">
      <c r="A14">
        <v>122.2</v>
      </c>
      <c r="R14">
        <f t="shared" si="0"/>
        <v>0.96628899999998008</v>
      </c>
      <c r="S14">
        <f t="shared" si="1"/>
        <v>0.94986208699997066</v>
      </c>
      <c r="T14">
        <f t="shared" si="2"/>
        <v>0.93371443152096145</v>
      </c>
    </row>
    <row r="15" spans="1:25" x14ac:dyDescent="0.3">
      <c r="A15">
        <v>119</v>
      </c>
      <c r="R15">
        <f t="shared" si="0"/>
        <v>4.9150890000000578</v>
      </c>
      <c r="S15">
        <f t="shared" si="1"/>
        <v>-10.896752313000192</v>
      </c>
      <c r="T15">
        <f t="shared" si="2"/>
        <v>24.158099877921568</v>
      </c>
    </row>
    <row r="16" spans="1:25" x14ac:dyDescent="0.3">
      <c r="A16">
        <v>123.5</v>
      </c>
      <c r="R16">
        <f t="shared" si="0"/>
        <v>5.2120889999999411</v>
      </c>
      <c r="S16">
        <f t="shared" si="1"/>
        <v>11.899199186999798</v>
      </c>
      <c r="T16">
        <f t="shared" si="2"/>
        <v>27.165871743920388</v>
      </c>
    </row>
    <row r="17" spans="1:20" x14ac:dyDescent="0.3">
      <c r="A17">
        <v>121.6</v>
      </c>
      <c r="R17">
        <f t="shared" si="0"/>
        <v>0.14668899999998572</v>
      </c>
      <c r="S17">
        <f t="shared" si="1"/>
        <v>5.6181886999991798E-2</v>
      </c>
      <c r="T17">
        <f t="shared" si="2"/>
        <v>2.1517662720995812E-2</v>
      </c>
    </row>
    <row r="18" spans="1:20" x14ac:dyDescent="0.3">
      <c r="A18">
        <v>125.4</v>
      </c>
      <c r="R18">
        <f t="shared" si="0"/>
        <v>17.497488999999938</v>
      </c>
      <c r="S18">
        <f t="shared" si="1"/>
        <v>73.191996486999614</v>
      </c>
      <c r="T18">
        <f t="shared" si="2"/>
        <v>306.16212130511883</v>
      </c>
    </row>
    <row r="19" spans="1:20" x14ac:dyDescent="0.3">
      <c r="A19">
        <v>121.3</v>
      </c>
      <c r="R19">
        <f t="shared" si="0"/>
        <v>6.8889999999973764E-3</v>
      </c>
      <c r="S19">
        <f t="shared" si="1"/>
        <v>5.7178699999967336E-4</v>
      </c>
      <c r="T19">
        <f t="shared" si="2"/>
        <v>4.7458320999963852E-5</v>
      </c>
    </row>
    <row r="20" spans="1:20" x14ac:dyDescent="0.3">
      <c r="A20">
        <v>121.5</v>
      </c>
      <c r="R20">
        <f t="shared" si="0"/>
        <v>8.0088999999992666E-2</v>
      </c>
      <c r="S20">
        <f t="shared" si="1"/>
        <v>2.2665186999996888E-2</v>
      </c>
      <c r="T20">
        <f t="shared" si="2"/>
        <v>6.4142479209988255E-3</v>
      </c>
    </row>
    <row r="21" spans="1:20" x14ac:dyDescent="0.3">
      <c r="A21">
        <v>121.7</v>
      </c>
      <c r="R21">
        <f t="shared" si="0"/>
        <v>0.23328899999999023</v>
      </c>
      <c r="S21">
        <f t="shared" si="1"/>
        <v>0.11267858699999292</v>
      </c>
      <c r="T21">
        <f t="shared" si="2"/>
        <v>5.4423757520995437E-2</v>
      </c>
    </row>
    <row r="22" spans="1:20" x14ac:dyDescent="0.3">
      <c r="A22">
        <v>124.7</v>
      </c>
      <c r="R22">
        <f t="shared" si="0"/>
        <v>12.13128899999993</v>
      </c>
      <c r="S22">
        <f t="shared" si="1"/>
        <v>42.253279586999632</v>
      </c>
      <c r="T22">
        <f t="shared" si="2"/>
        <v>147.16817280151929</v>
      </c>
    </row>
    <row r="23" spans="1:20" x14ac:dyDescent="0.3">
      <c r="A23">
        <v>121.7</v>
      </c>
      <c r="R23">
        <f t="shared" si="0"/>
        <v>0.23328899999999023</v>
      </c>
      <c r="S23">
        <f t="shared" si="1"/>
        <v>0.11267858699999292</v>
      </c>
      <c r="T23">
        <f t="shared" si="2"/>
        <v>5.4423757520995437E-2</v>
      </c>
    </row>
    <row r="24" spans="1:20" x14ac:dyDescent="0.3">
      <c r="A24">
        <v>124.1</v>
      </c>
      <c r="R24">
        <f t="shared" si="0"/>
        <v>8.3116889999998929</v>
      </c>
      <c r="S24">
        <f t="shared" si="1"/>
        <v>23.962599386999536</v>
      </c>
      <c r="T24">
        <f t="shared" si="2"/>
        <v>69.084174032719218</v>
      </c>
    </row>
    <row r="25" spans="1:20" x14ac:dyDescent="0.3">
      <c r="A25">
        <v>118.7</v>
      </c>
      <c r="R25">
        <f t="shared" si="0"/>
        <v>6.335289000000051</v>
      </c>
      <c r="S25">
        <f t="shared" si="1"/>
        <v>-15.945922413000192</v>
      </c>
      <c r="T25">
        <f t="shared" si="2"/>
        <v>40.13588671352165</v>
      </c>
    </row>
    <row r="26" spans="1:20" x14ac:dyDescent="0.3">
      <c r="A26">
        <v>120.9</v>
      </c>
      <c r="R26">
        <f t="shared" si="0"/>
        <v>0.10048900000000462</v>
      </c>
      <c r="S26">
        <f t="shared" si="1"/>
        <v>-3.1855013000002194E-2</v>
      </c>
      <c r="T26">
        <f t="shared" si="2"/>
        <v>1.0098039121000928E-2</v>
      </c>
    </row>
    <row r="27" spans="1:20" x14ac:dyDescent="0.3">
      <c r="A27">
        <v>121.1</v>
      </c>
      <c r="R27">
        <f t="shared" si="0"/>
        <v>1.3689000000004363E-2</v>
      </c>
      <c r="S27">
        <f t="shared" si="1"/>
        <v>-1.6016130000007657E-3</v>
      </c>
      <c r="T27">
        <f t="shared" si="2"/>
        <v>1.8738872100011945E-4</v>
      </c>
    </row>
    <row r="28" spans="1:20" x14ac:dyDescent="0.3">
      <c r="A28">
        <v>118.6</v>
      </c>
      <c r="R28">
        <f t="shared" si="0"/>
        <v>6.8486890000000979</v>
      </c>
      <c r="S28">
        <f t="shared" si="1"/>
        <v>-17.923019113000382</v>
      </c>
      <c r="T28">
        <f t="shared" si="2"/>
        <v>46.904541018722341</v>
      </c>
    </row>
    <row r="29" spans="1:20" x14ac:dyDescent="0.3">
      <c r="A29">
        <v>118.7</v>
      </c>
      <c r="R29">
        <f t="shared" si="0"/>
        <v>6.335289000000051</v>
      </c>
      <c r="S29">
        <f t="shared" si="1"/>
        <v>-15.945922413000192</v>
      </c>
      <c r="T29">
        <f t="shared" si="2"/>
        <v>40.13588671352165</v>
      </c>
    </row>
    <row r="30" spans="1:20" x14ac:dyDescent="0.3">
      <c r="A30">
        <v>120.2</v>
      </c>
      <c r="R30">
        <f t="shared" si="0"/>
        <v>1.0342890000000207</v>
      </c>
      <c r="S30">
        <f t="shared" si="1"/>
        <v>-1.0518719130000316</v>
      </c>
      <c r="T30">
        <f t="shared" si="2"/>
        <v>1.0697537355210427</v>
      </c>
    </row>
    <row r="31" spans="1:20" x14ac:dyDescent="0.3">
      <c r="A31">
        <v>119.7</v>
      </c>
      <c r="R31">
        <f t="shared" si="0"/>
        <v>2.3012890000000308</v>
      </c>
      <c r="S31">
        <f t="shared" si="1"/>
        <v>-3.4910554130000699</v>
      </c>
      <c r="T31">
        <f t="shared" si="2"/>
        <v>5.2959310615211415</v>
      </c>
    </row>
    <row r="32" spans="1:20" x14ac:dyDescent="0.3">
      <c r="A32">
        <v>122.3</v>
      </c>
      <c r="R32">
        <f t="shared" si="0"/>
        <v>1.1728889999999659</v>
      </c>
      <c r="S32">
        <f t="shared" si="1"/>
        <v>1.2702387869999445</v>
      </c>
      <c r="T32">
        <f t="shared" si="2"/>
        <v>1.37566860632092</v>
      </c>
    </row>
    <row r="33" spans="1:20" x14ac:dyDescent="0.3">
      <c r="A33">
        <v>119.7</v>
      </c>
      <c r="R33">
        <f t="shared" si="0"/>
        <v>2.3012890000000308</v>
      </c>
      <c r="S33">
        <f t="shared" si="1"/>
        <v>-3.4910554130000699</v>
      </c>
      <c r="T33">
        <f t="shared" si="2"/>
        <v>5.2959310615211415</v>
      </c>
    </row>
    <row r="34" spans="1:20" x14ac:dyDescent="0.3">
      <c r="A34">
        <v>120</v>
      </c>
      <c r="R34">
        <f t="shared" si="0"/>
        <v>1.4810890000000316</v>
      </c>
      <c r="S34">
        <f t="shared" si="1"/>
        <v>-1.8024853130000578</v>
      </c>
      <c r="T34">
        <f t="shared" si="2"/>
        <v>2.1936246259210939</v>
      </c>
    </row>
    <row r="35" spans="1:20" x14ac:dyDescent="0.3">
      <c r="A35">
        <v>121.8</v>
      </c>
      <c r="R35">
        <f t="shared" ref="R35:R66" si="7">(A35-$B$3)^2</f>
        <v>0.33988899999998157</v>
      </c>
      <c r="S35">
        <f t="shared" ref="S35:S66" si="8">(A35-$B$3)^3</f>
        <v>0.19815528699998389</v>
      </c>
      <c r="T35">
        <f t="shared" ref="T35:T66" si="9">(A35-$B$3)^4</f>
        <v>0.11552453232098747</v>
      </c>
    </row>
    <row r="36" spans="1:20" x14ac:dyDescent="0.3">
      <c r="A36">
        <v>117.7</v>
      </c>
      <c r="R36">
        <f t="shared" si="7"/>
        <v>12.369289000000071</v>
      </c>
      <c r="S36">
        <f t="shared" si="8"/>
        <v>-43.502789413000379</v>
      </c>
      <c r="T36">
        <f t="shared" si="9"/>
        <v>152.99931036552277</v>
      </c>
    </row>
    <row r="37" spans="1:20" x14ac:dyDescent="0.3">
      <c r="A37">
        <v>120.6</v>
      </c>
      <c r="R37">
        <f t="shared" si="7"/>
        <v>0.38068900000002298</v>
      </c>
      <c r="S37">
        <f t="shared" si="8"/>
        <v>-0.23488511300002127</v>
      </c>
      <c r="T37">
        <f t="shared" si="9"/>
        <v>0.14492411472101749</v>
      </c>
    </row>
    <row r="38" spans="1:20" x14ac:dyDescent="0.3">
      <c r="A38">
        <v>122.3</v>
      </c>
      <c r="R38">
        <f t="shared" si="7"/>
        <v>1.1728889999999659</v>
      </c>
      <c r="S38">
        <f t="shared" si="8"/>
        <v>1.2702387869999445</v>
      </c>
      <c r="T38">
        <f t="shared" si="9"/>
        <v>1.37566860632092</v>
      </c>
    </row>
    <row r="39" spans="1:20" x14ac:dyDescent="0.3">
      <c r="A39">
        <v>121.9</v>
      </c>
      <c r="R39">
        <f t="shared" si="7"/>
        <v>0.46648899999999005</v>
      </c>
      <c r="S39">
        <f t="shared" si="8"/>
        <v>0.31861198699998983</v>
      </c>
      <c r="T39">
        <f t="shared" si="9"/>
        <v>0.21761198712099072</v>
      </c>
    </row>
    <row r="40" spans="1:20" x14ac:dyDescent="0.3">
      <c r="A40">
        <v>119.6</v>
      </c>
      <c r="R40">
        <f t="shared" si="7"/>
        <v>2.6146890000000602</v>
      </c>
      <c r="S40">
        <f t="shared" si="8"/>
        <v>-4.2279521130001463</v>
      </c>
      <c r="T40">
        <f t="shared" si="9"/>
        <v>6.8365985667213147</v>
      </c>
    </row>
    <row r="41" spans="1:20" x14ac:dyDescent="0.3">
      <c r="A41">
        <v>118.9</v>
      </c>
      <c r="R41">
        <f t="shared" si="7"/>
        <v>5.368489000000034</v>
      </c>
      <c r="S41">
        <f t="shared" si="8"/>
        <v>-12.438789013000118</v>
      </c>
      <c r="T41">
        <f t="shared" si="9"/>
        <v>28.820674143121366</v>
      </c>
    </row>
    <row r="42" spans="1:20" x14ac:dyDescent="0.3">
      <c r="A42">
        <v>122.1</v>
      </c>
      <c r="R42">
        <f t="shared" si="7"/>
        <v>0.7796889999999671</v>
      </c>
      <c r="S42">
        <f t="shared" si="8"/>
        <v>0.68846538699995641</v>
      </c>
      <c r="T42">
        <f t="shared" si="9"/>
        <v>0.60791493672094865</v>
      </c>
    </row>
    <row r="43" spans="1:20" x14ac:dyDescent="0.3">
      <c r="A43">
        <v>118.1</v>
      </c>
      <c r="R43">
        <f t="shared" si="7"/>
        <v>9.7156890000001166</v>
      </c>
      <c r="S43">
        <f t="shared" si="8"/>
        <v>-30.283802613000546</v>
      </c>
      <c r="T43">
        <f t="shared" si="9"/>
        <v>94.394612744723261</v>
      </c>
    </row>
    <row r="44" spans="1:20" x14ac:dyDescent="0.3">
      <c r="A44">
        <v>121.5</v>
      </c>
      <c r="R44">
        <f t="shared" si="7"/>
        <v>8.0088999999992666E-2</v>
      </c>
      <c r="S44">
        <f t="shared" si="8"/>
        <v>2.2665186999996888E-2</v>
      </c>
      <c r="T44">
        <f t="shared" si="9"/>
        <v>6.4142479209988255E-3</v>
      </c>
    </row>
    <row r="45" spans="1:20" x14ac:dyDescent="0.3">
      <c r="A45">
        <v>118.8</v>
      </c>
      <c r="R45">
        <f t="shared" si="7"/>
        <v>5.8418890000000765</v>
      </c>
      <c r="S45">
        <f t="shared" si="8"/>
        <v>-14.119845713000277</v>
      </c>
      <c r="T45">
        <f t="shared" si="9"/>
        <v>34.127667088321893</v>
      </c>
    </row>
    <row r="46" spans="1:20" x14ac:dyDescent="0.3">
      <c r="A46">
        <v>121.7</v>
      </c>
      <c r="R46">
        <f t="shared" si="7"/>
        <v>0.23328899999999023</v>
      </c>
      <c r="S46">
        <f t="shared" si="8"/>
        <v>0.11267858699999292</v>
      </c>
      <c r="T46">
        <f t="shared" si="9"/>
        <v>5.4423757520995437E-2</v>
      </c>
    </row>
    <row r="47" spans="1:20" x14ac:dyDescent="0.3">
      <c r="A47">
        <v>118.7</v>
      </c>
      <c r="R47">
        <f t="shared" si="7"/>
        <v>6.335289000000051</v>
      </c>
      <c r="S47">
        <f t="shared" si="8"/>
        <v>-15.945922413000192</v>
      </c>
      <c r="T47">
        <f t="shared" si="9"/>
        <v>40.13588671352165</v>
      </c>
    </row>
    <row r="48" spans="1:20" x14ac:dyDescent="0.3">
      <c r="A48">
        <v>118.9</v>
      </c>
      <c r="R48">
        <f t="shared" si="7"/>
        <v>5.368489000000034</v>
      </c>
      <c r="S48">
        <f t="shared" si="8"/>
        <v>-12.438789013000118</v>
      </c>
      <c r="T48">
        <f t="shared" si="9"/>
        <v>28.820674143121366</v>
      </c>
    </row>
    <row r="49" spans="1:20" x14ac:dyDescent="0.3">
      <c r="A49">
        <v>123</v>
      </c>
      <c r="R49">
        <f t="shared" si="7"/>
        <v>3.1790889999999536</v>
      </c>
      <c r="S49">
        <f t="shared" si="8"/>
        <v>5.6683156869998763</v>
      </c>
      <c r="T49">
        <f t="shared" si="9"/>
        <v>10.106606869920705</v>
      </c>
    </row>
    <row r="50" spans="1:20" x14ac:dyDescent="0.3">
      <c r="A50">
        <v>124</v>
      </c>
      <c r="R50">
        <f t="shared" si="7"/>
        <v>7.7450889999999282</v>
      </c>
      <c r="S50">
        <f t="shared" si="8"/>
        <v>21.554582686999701</v>
      </c>
      <c r="T50">
        <f t="shared" si="9"/>
        <v>59.986403617919891</v>
      </c>
    </row>
    <row r="51" spans="1:20" x14ac:dyDescent="0.3">
      <c r="A51">
        <v>122.1</v>
      </c>
      <c r="R51">
        <f t="shared" si="7"/>
        <v>0.7796889999999671</v>
      </c>
      <c r="S51">
        <f t="shared" si="8"/>
        <v>0.68846538699995641</v>
      </c>
      <c r="T51">
        <f t="shared" si="9"/>
        <v>0.60791493672094865</v>
      </c>
    </row>
    <row r="52" spans="1:20" x14ac:dyDescent="0.3">
      <c r="A52">
        <v>119.6</v>
      </c>
      <c r="R52">
        <f t="shared" si="7"/>
        <v>2.6146890000000602</v>
      </c>
      <c r="S52">
        <f t="shared" si="8"/>
        <v>-4.2279521130001463</v>
      </c>
      <c r="T52">
        <f t="shared" si="9"/>
        <v>6.8365985667213147</v>
      </c>
    </row>
    <row r="53" spans="1:20" x14ac:dyDescent="0.3">
      <c r="A53">
        <v>121.1</v>
      </c>
      <c r="R53">
        <f t="shared" si="7"/>
        <v>1.3689000000004363E-2</v>
      </c>
      <c r="S53">
        <f t="shared" si="8"/>
        <v>-1.6016130000007657E-3</v>
      </c>
      <c r="T53">
        <f t="shared" si="9"/>
        <v>1.8738872100011945E-4</v>
      </c>
    </row>
    <row r="54" spans="1:20" x14ac:dyDescent="0.3">
      <c r="A54">
        <v>119</v>
      </c>
      <c r="R54">
        <f t="shared" si="7"/>
        <v>4.9150890000000578</v>
      </c>
      <c r="S54">
        <f t="shared" si="8"/>
        <v>-10.896752313000192</v>
      </c>
      <c r="T54">
        <f t="shared" si="9"/>
        <v>24.158099877921568</v>
      </c>
    </row>
    <row r="55" spans="1:20" x14ac:dyDescent="0.3">
      <c r="A55">
        <v>122.4</v>
      </c>
      <c r="R55">
        <f t="shared" si="7"/>
        <v>1.3994889999999829</v>
      </c>
      <c r="S55">
        <f t="shared" si="8"/>
        <v>1.6555954869999696</v>
      </c>
      <c r="T55">
        <f t="shared" si="9"/>
        <v>1.9585694611209521</v>
      </c>
    </row>
    <row r="56" spans="1:20" x14ac:dyDescent="0.3">
      <c r="A56">
        <v>122</v>
      </c>
      <c r="R56">
        <f t="shared" si="7"/>
        <v>0.61308899999997968</v>
      </c>
      <c r="S56">
        <f t="shared" si="8"/>
        <v>0.48004868699997616</v>
      </c>
      <c r="T56">
        <f t="shared" si="9"/>
        <v>0.37587812192097508</v>
      </c>
    </row>
    <row r="57" spans="1:20" x14ac:dyDescent="0.3">
      <c r="A57">
        <v>123</v>
      </c>
      <c r="R57">
        <f t="shared" si="7"/>
        <v>3.1790889999999536</v>
      </c>
      <c r="S57">
        <f t="shared" si="8"/>
        <v>5.6683156869998763</v>
      </c>
      <c r="T57">
        <f t="shared" si="9"/>
        <v>10.106606869920705</v>
      </c>
    </row>
    <row r="58" spans="1:20" x14ac:dyDescent="0.3">
      <c r="A58">
        <v>121.5</v>
      </c>
      <c r="R58">
        <f t="shared" si="7"/>
        <v>8.0088999999992666E-2</v>
      </c>
      <c r="S58">
        <f t="shared" si="8"/>
        <v>2.2665186999996888E-2</v>
      </c>
      <c r="T58">
        <f t="shared" si="9"/>
        <v>6.4142479209988255E-3</v>
      </c>
    </row>
    <row r="59" spans="1:20" x14ac:dyDescent="0.3">
      <c r="A59">
        <v>118.9</v>
      </c>
      <c r="R59">
        <f t="shared" si="7"/>
        <v>5.368489000000034</v>
      </c>
      <c r="S59">
        <f t="shared" si="8"/>
        <v>-12.438789013000118</v>
      </c>
      <c r="T59">
        <f t="shared" si="9"/>
        <v>28.820674143121366</v>
      </c>
    </row>
    <row r="60" spans="1:20" x14ac:dyDescent="0.3">
      <c r="A60">
        <v>118.3</v>
      </c>
      <c r="R60">
        <f t="shared" si="7"/>
        <v>8.5088890000000923</v>
      </c>
      <c r="S60">
        <f t="shared" si="8"/>
        <v>-24.820429213000402</v>
      </c>
      <c r="T60">
        <f t="shared" si="9"/>
        <v>72.401192014322575</v>
      </c>
    </row>
    <row r="61" spans="1:20" x14ac:dyDescent="0.3">
      <c r="A61">
        <v>124.5</v>
      </c>
      <c r="R61">
        <f t="shared" si="7"/>
        <v>10.778088999999914</v>
      </c>
      <c r="S61">
        <f t="shared" si="8"/>
        <v>35.384466186999582</v>
      </c>
      <c r="T61">
        <f t="shared" si="9"/>
        <v>116.16720249191916</v>
      </c>
    </row>
    <row r="62" spans="1:20" x14ac:dyDescent="0.3">
      <c r="A62">
        <v>122.8</v>
      </c>
      <c r="R62">
        <f t="shared" si="7"/>
        <v>2.5058889999999501</v>
      </c>
      <c r="S62">
        <f t="shared" si="8"/>
        <v>3.9668222869998813</v>
      </c>
      <c r="T62">
        <f t="shared" si="9"/>
        <v>6.2794796803207502</v>
      </c>
    </row>
    <row r="63" spans="1:20" x14ac:dyDescent="0.3">
      <c r="A63">
        <v>118.3</v>
      </c>
      <c r="R63">
        <f t="shared" si="7"/>
        <v>8.5088890000000923</v>
      </c>
      <c r="S63">
        <f t="shared" si="8"/>
        <v>-24.820429213000402</v>
      </c>
      <c r="T63">
        <f t="shared" si="9"/>
        <v>72.401192014322575</v>
      </c>
    </row>
    <row r="64" spans="1:20" x14ac:dyDescent="0.3">
      <c r="A64">
        <v>118.8</v>
      </c>
      <c r="R64">
        <f t="shared" si="7"/>
        <v>5.8418890000000765</v>
      </c>
      <c r="S64">
        <f t="shared" si="8"/>
        <v>-14.119845713000277</v>
      </c>
      <c r="T64">
        <f t="shared" si="9"/>
        <v>34.127667088321893</v>
      </c>
    </row>
    <row r="65" spans="1:20" x14ac:dyDescent="0.3">
      <c r="A65">
        <v>119.8</v>
      </c>
      <c r="R65">
        <f t="shared" si="7"/>
        <v>2.0078890000000449</v>
      </c>
      <c r="S65">
        <f t="shared" si="8"/>
        <v>-2.8451787130000952</v>
      </c>
      <c r="T65">
        <f t="shared" si="9"/>
        <v>4.0316182363211803</v>
      </c>
    </row>
    <row r="66" spans="1:20" x14ac:dyDescent="0.3">
      <c r="A66">
        <v>118</v>
      </c>
      <c r="R66">
        <f t="shared" si="7"/>
        <v>10.349089000000083</v>
      </c>
      <c r="S66">
        <f t="shared" si="8"/>
        <v>-33.2930193130004</v>
      </c>
      <c r="T66">
        <f t="shared" si="9"/>
        <v>107.10364312992272</v>
      </c>
    </row>
    <row r="67" spans="1:20" x14ac:dyDescent="0.3">
      <c r="A67">
        <v>124.8</v>
      </c>
      <c r="R67">
        <f t="shared" ref="R67:R102" si="10">(A67-$B$3)^2</f>
        <v>12.837888999999887</v>
      </c>
      <c r="S67">
        <f t="shared" ref="S67:S102" si="11">(A67-$B$3)^3</f>
        <v>45.998156286999389</v>
      </c>
      <c r="T67">
        <f t="shared" ref="T67:T102" si="12">(A67-$B$3)^4</f>
        <v>164.8113939763181</v>
      </c>
    </row>
    <row r="68" spans="1:20" x14ac:dyDescent="0.3">
      <c r="A68">
        <v>120.6</v>
      </c>
      <c r="R68">
        <f t="shared" si="10"/>
        <v>0.38068900000002298</v>
      </c>
      <c r="S68">
        <f t="shared" si="11"/>
        <v>-0.23488511300002127</v>
      </c>
      <c r="T68">
        <f t="shared" si="12"/>
        <v>0.14492411472101749</v>
      </c>
    </row>
    <row r="69" spans="1:20" x14ac:dyDescent="0.3">
      <c r="A69">
        <v>126.8</v>
      </c>
      <c r="R69">
        <f t="shared" si="10"/>
        <v>31.169888999999824</v>
      </c>
      <c r="S69">
        <f t="shared" si="11"/>
        <v>174.02149028699853</v>
      </c>
      <c r="T69">
        <f t="shared" si="12"/>
        <v>971.56198027231005</v>
      </c>
    </row>
    <row r="70" spans="1:20" x14ac:dyDescent="0.3">
      <c r="A70">
        <v>122.7</v>
      </c>
      <c r="R70">
        <f t="shared" si="10"/>
        <v>2.1992889999999701</v>
      </c>
      <c r="S70">
        <f t="shared" si="11"/>
        <v>3.2615455869999335</v>
      </c>
      <c r="T70">
        <f t="shared" si="12"/>
        <v>4.8368721055208681</v>
      </c>
    </row>
    <row r="71" spans="1:20" x14ac:dyDescent="0.3">
      <c r="A71">
        <v>121.1</v>
      </c>
      <c r="R71">
        <f t="shared" si="10"/>
        <v>1.3689000000004363E-2</v>
      </c>
      <c r="S71">
        <f t="shared" si="11"/>
        <v>-1.6016130000007657E-3</v>
      </c>
      <c r="T71">
        <f t="shared" si="12"/>
        <v>1.8738872100011945E-4</v>
      </c>
    </row>
    <row r="72" spans="1:20" x14ac:dyDescent="0.3">
      <c r="A72">
        <v>120.2</v>
      </c>
      <c r="R72">
        <f t="shared" si="10"/>
        <v>1.0342890000000207</v>
      </c>
      <c r="S72">
        <f t="shared" si="11"/>
        <v>-1.0518719130000316</v>
      </c>
      <c r="T72">
        <f t="shared" si="12"/>
        <v>1.0697537355210427</v>
      </c>
    </row>
    <row r="73" spans="1:20" x14ac:dyDescent="0.3">
      <c r="A73">
        <v>123.5</v>
      </c>
      <c r="R73">
        <f t="shared" si="10"/>
        <v>5.2120889999999411</v>
      </c>
      <c r="S73">
        <f t="shared" si="11"/>
        <v>11.899199186999798</v>
      </c>
      <c r="T73">
        <f t="shared" si="12"/>
        <v>27.165871743920388</v>
      </c>
    </row>
    <row r="74" spans="1:20" x14ac:dyDescent="0.3">
      <c r="A74">
        <v>120</v>
      </c>
      <c r="R74">
        <f t="shared" si="10"/>
        <v>1.4810890000000316</v>
      </c>
      <c r="S74">
        <f t="shared" si="11"/>
        <v>-1.8024853130000578</v>
      </c>
      <c r="T74">
        <f t="shared" si="12"/>
        <v>2.1936246259210939</v>
      </c>
    </row>
    <row r="75" spans="1:20" x14ac:dyDescent="0.3">
      <c r="A75">
        <v>119.9</v>
      </c>
      <c r="R75">
        <f t="shared" si="10"/>
        <v>1.7344890000000193</v>
      </c>
      <c r="S75">
        <f t="shared" si="11"/>
        <v>-2.2843220130000379</v>
      </c>
      <c r="T75">
        <f t="shared" si="12"/>
        <v>3.0084520911210668</v>
      </c>
    </row>
    <row r="76" spans="1:20" x14ac:dyDescent="0.3">
      <c r="A76">
        <v>120.2</v>
      </c>
      <c r="R76">
        <f t="shared" si="10"/>
        <v>1.0342890000000207</v>
      </c>
      <c r="S76">
        <f t="shared" si="11"/>
        <v>-1.0518719130000316</v>
      </c>
      <c r="T76">
        <f t="shared" si="12"/>
        <v>1.0697537355210427</v>
      </c>
    </row>
    <row r="77" spans="1:20" x14ac:dyDescent="0.3">
      <c r="A77">
        <v>119.2</v>
      </c>
      <c r="R77">
        <f t="shared" si="10"/>
        <v>4.0682890000000409</v>
      </c>
      <c r="S77">
        <f t="shared" si="11"/>
        <v>-8.2057389130001237</v>
      </c>
      <c r="T77">
        <f t="shared" si="12"/>
        <v>16.550975387521333</v>
      </c>
    </row>
    <row r="78" spans="1:20" x14ac:dyDescent="0.3">
      <c r="A78">
        <v>122</v>
      </c>
      <c r="R78">
        <f t="shared" si="10"/>
        <v>0.61308899999997968</v>
      </c>
      <c r="S78">
        <f t="shared" si="11"/>
        <v>0.48004868699997616</v>
      </c>
      <c r="T78">
        <f t="shared" si="12"/>
        <v>0.37587812192097508</v>
      </c>
    </row>
    <row r="79" spans="1:20" x14ac:dyDescent="0.3">
      <c r="A79">
        <v>117.8</v>
      </c>
      <c r="R79">
        <f t="shared" si="10"/>
        <v>11.675889000000108</v>
      </c>
      <c r="S79">
        <f t="shared" si="11"/>
        <v>-39.896512713000554</v>
      </c>
      <c r="T79">
        <f t="shared" si="12"/>
        <v>136.32638394032352</v>
      </c>
    </row>
    <row r="80" spans="1:20" x14ac:dyDescent="0.3">
      <c r="A80">
        <v>121.4</v>
      </c>
      <c r="R80">
        <f t="shared" si="10"/>
        <v>3.348899999999734E-2</v>
      </c>
      <c r="S80">
        <f t="shared" si="11"/>
        <v>6.1284869999992699E-3</v>
      </c>
      <c r="T80">
        <f t="shared" si="12"/>
        <v>1.1215131209998219E-3</v>
      </c>
    </row>
    <row r="81" spans="1:20" x14ac:dyDescent="0.3">
      <c r="A81">
        <v>120</v>
      </c>
      <c r="R81">
        <f t="shared" si="10"/>
        <v>1.4810890000000316</v>
      </c>
      <c r="S81">
        <f t="shared" si="11"/>
        <v>-1.8024853130000578</v>
      </c>
      <c r="T81">
        <f t="shared" si="12"/>
        <v>2.1936246259210939</v>
      </c>
    </row>
    <row r="82" spans="1:20" x14ac:dyDescent="0.3">
      <c r="A82">
        <v>120.1</v>
      </c>
      <c r="R82">
        <f t="shared" si="10"/>
        <v>1.2476890000000416</v>
      </c>
      <c r="S82">
        <f t="shared" si="11"/>
        <v>-1.3936686130000697</v>
      </c>
      <c r="T82">
        <f t="shared" si="12"/>
        <v>1.5567278407211038</v>
      </c>
    </row>
    <row r="83" spans="1:20" x14ac:dyDescent="0.3">
      <c r="A83">
        <v>122.1</v>
      </c>
      <c r="R83">
        <f t="shared" si="10"/>
        <v>0.7796889999999671</v>
      </c>
      <c r="S83">
        <f t="shared" si="11"/>
        <v>0.68846538699995641</v>
      </c>
      <c r="T83">
        <f t="shared" si="12"/>
        <v>0.60791493672094865</v>
      </c>
    </row>
    <row r="84" spans="1:20" x14ac:dyDescent="0.3">
      <c r="A84">
        <v>121.4</v>
      </c>
      <c r="R84">
        <f t="shared" si="10"/>
        <v>3.348899999999734E-2</v>
      </c>
      <c r="S84">
        <f t="shared" si="11"/>
        <v>6.1284869999992699E-3</v>
      </c>
      <c r="T84">
        <f t="shared" si="12"/>
        <v>1.1215131209998219E-3</v>
      </c>
    </row>
    <row r="85" spans="1:20" x14ac:dyDescent="0.3">
      <c r="A85">
        <v>118.7</v>
      </c>
      <c r="R85">
        <f t="shared" si="10"/>
        <v>6.335289000000051</v>
      </c>
      <c r="S85">
        <f t="shared" si="11"/>
        <v>-15.945922413000192</v>
      </c>
      <c r="T85">
        <f t="shared" si="12"/>
        <v>40.13588671352165</v>
      </c>
    </row>
    <row r="86" spans="1:20" x14ac:dyDescent="0.3">
      <c r="A86">
        <v>120.7</v>
      </c>
      <c r="R86">
        <f t="shared" si="10"/>
        <v>0.26728900000001043</v>
      </c>
      <c r="S86">
        <f t="shared" si="11"/>
        <v>-0.13818841300000809</v>
      </c>
      <c r="T86">
        <f t="shared" si="12"/>
        <v>7.1443409521005571E-2</v>
      </c>
    </row>
    <row r="87" spans="1:20" x14ac:dyDescent="0.3">
      <c r="A87">
        <v>121.6</v>
      </c>
      <c r="R87">
        <f t="shared" si="10"/>
        <v>0.14668899999998572</v>
      </c>
      <c r="S87">
        <f t="shared" si="11"/>
        <v>5.6181886999991798E-2</v>
      </c>
      <c r="T87">
        <f t="shared" si="12"/>
        <v>2.1517662720995812E-2</v>
      </c>
    </row>
    <row r="88" spans="1:20" x14ac:dyDescent="0.3">
      <c r="A88">
        <v>121.3</v>
      </c>
      <c r="R88">
        <f t="shared" si="10"/>
        <v>6.8889999999973764E-3</v>
      </c>
      <c r="S88">
        <f t="shared" si="11"/>
        <v>5.7178699999967336E-4</v>
      </c>
      <c r="T88">
        <f t="shared" si="12"/>
        <v>4.7458320999963852E-5</v>
      </c>
    </row>
    <row r="89" spans="1:20" x14ac:dyDescent="0.3">
      <c r="A89">
        <v>119.8</v>
      </c>
      <c r="R89">
        <f t="shared" si="10"/>
        <v>2.0078890000000449</v>
      </c>
      <c r="S89">
        <f t="shared" si="11"/>
        <v>-2.8451787130000952</v>
      </c>
      <c r="T89">
        <f t="shared" si="12"/>
        <v>4.0316182363211803</v>
      </c>
    </row>
    <row r="90" spans="1:20" x14ac:dyDescent="0.3">
      <c r="A90">
        <v>124.8</v>
      </c>
      <c r="R90">
        <f t="shared" si="10"/>
        <v>12.837888999999887</v>
      </c>
      <c r="S90">
        <f t="shared" si="11"/>
        <v>45.998156286999389</v>
      </c>
      <c r="T90">
        <f t="shared" si="12"/>
        <v>164.8113939763181</v>
      </c>
    </row>
    <row r="91" spans="1:20" x14ac:dyDescent="0.3">
      <c r="A91">
        <v>116.8</v>
      </c>
      <c r="R91">
        <f t="shared" si="10"/>
        <v>19.50988900000014</v>
      </c>
      <c r="S91">
        <f t="shared" si="11"/>
        <v>-86.175179713000929</v>
      </c>
      <c r="T91">
        <f t="shared" si="12"/>
        <v>380.63576879232647</v>
      </c>
    </row>
    <row r="92" spans="1:20" x14ac:dyDescent="0.3">
      <c r="A92">
        <v>123.5</v>
      </c>
      <c r="R92">
        <f t="shared" si="10"/>
        <v>5.2120889999999411</v>
      </c>
      <c r="S92">
        <f t="shared" si="11"/>
        <v>11.899199186999798</v>
      </c>
      <c r="T92">
        <f t="shared" si="12"/>
        <v>27.165871743920388</v>
      </c>
    </row>
    <row r="93" spans="1:20" x14ac:dyDescent="0.3">
      <c r="A93">
        <v>121.5</v>
      </c>
      <c r="R93">
        <f t="shared" si="10"/>
        <v>8.0088999999992666E-2</v>
      </c>
      <c r="S93">
        <f t="shared" si="11"/>
        <v>2.2665186999996888E-2</v>
      </c>
      <c r="T93">
        <f t="shared" si="12"/>
        <v>6.4142479209988255E-3</v>
      </c>
    </row>
    <row r="94" spans="1:20" x14ac:dyDescent="0.3">
      <c r="A94">
        <v>121.5</v>
      </c>
      <c r="R94">
        <f t="shared" si="10"/>
        <v>8.0088999999992666E-2</v>
      </c>
      <c r="S94">
        <f t="shared" si="11"/>
        <v>2.2665186999996888E-2</v>
      </c>
      <c r="T94">
        <f t="shared" si="12"/>
        <v>6.4142479209988255E-3</v>
      </c>
    </row>
    <row r="95" spans="1:20" x14ac:dyDescent="0.3">
      <c r="A95">
        <v>128.9</v>
      </c>
      <c r="R95">
        <f t="shared" si="10"/>
        <v>59.028488999999887</v>
      </c>
      <c r="S95">
        <f t="shared" si="11"/>
        <v>453.5158809869987</v>
      </c>
      <c r="T95">
        <f t="shared" si="12"/>
        <v>3484.3625136231076</v>
      </c>
    </row>
    <row r="96" spans="1:20" x14ac:dyDescent="0.3">
      <c r="A96">
        <v>118.8</v>
      </c>
      <c r="R96">
        <f t="shared" si="10"/>
        <v>5.8418890000000765</v>
      </c>
      <c r="S96">
        <f t="shared" si="11"/>
        <v>-14.119845713000277</v>
      </c>
      <c r="T96">
        <f t="shared" si="12"/>
        <v>34.127667088321893</v>
      </c>
    </row>
    <row r="97" spans="1:25" x14ac:dyDescent="0.3">
      <c r="A97">
        <v>121</v>
      </c>
      <c r="R97">
        <f t="shared" si="10"/>
        <v>4.7089000000005626E-2</v>
      </c>
      <c r="S97">
        <f t="shared" si="11"/>
        <v>-1.0218313000001832E-2</v>
      </c>
      <c r="T97">
        <f t="shared" si="12"/>
        <v>2.2173739210005301E-3</v>
      </c>
    </row>
    <row r="98" spans="1:25" x14ac:dyDescent="0.3">
      <c r="A98">
        <v>118.4</v>
      </c>
      <c r="R98">
        <f t="shared" si="10"/>
        <v>7.9354890000000413</v>
      </c>
      <c r="S98">
        <f t="shared" si="11"/>
        <v>-22.354272513000176</v>
      </c>
      <c r="T98">
        <f t="shared" si="12"/>
        <v>62.971985669121658</v>
      </c>
    </row>
    <row r="99" spans="1:25" x14ac:dyDescent="0.3">
      <c r="A99">
        <v>124.9</v>
      </c>
      <c r="R99">
        <f t="shared" si="10"/>
        <v>13.564488999999947</v>
      </c>
      <c r="S99">
        <f t="shared" si="11"/>
        <v>49.958012986999705</v>
      </c>
      <c r="T99">
        <f t="shared" si="12"/>
        <v>183.99536183111957</v>
      </c>
    </row>
    <row r="100" spans="1:25" x14ac:dyDescent="0.3">
      <c r="A100">
        <v>124.6</v>
      </c>
      <c r="R100">
        <f t="shared" si="10"/>
        <v>11.444688999999874</v>
      </c>
      <c r="S100">
        <f t="shared" si="11"/>
        <v>38.71738288699936</v>
      </c>
      <c r="T100">
        <f t="shared" si="12"/>
        <v>130.98090630671811</v>
      </c>
    </row>
    <row r="101" spans="1:25" x14ac:dyDescent="0.3">
      <c r="A101">
        <v>123.6</v>
      </c>
      <c r="R101">
        <f t="shared" si="10"/>
        <v>5.6786889999999115</v>
      </c>
      <c r="S101">
        <f t="shared" si="11"/>
        <v>13.532315886999683</v>
      </c>
      <c r="T101">
        <f t="shared" si="12"/>
        <v>32.247508758719995</v>
      </c>
    </row>
    <row r="102" spans="1:25" x14ac:dyDescent="0.3">
      <c r="A102">
        <v>125</v>
      </c>
      <c r="R102">
        <f t="shared" si="10"/>
        <v>14.311088999999901</v>
      </c>
      <c r="S102">
        <f t="shared" si="11"/>
        <v>54.138849686999443</v>
      </c>
      <c r="T102">
        <f t="shared" si="12"/>
        <v>204.80726836591819</v>
      </c>
    </row>
    <row r="104" spans="1:25" x14ac:dyDescent="0.3">
      <c r="N104" s="3" t="s">
        <v>111</v>
      </c>
      <c r="O104" s="3"/>
      <c r="R104" s="3" t="s">
        <v>112</v>
      </c>
      <c r="S104" s="3"/>
      <c r="T104" s="3"/>
      <c r="U104" s="3"/>
      <c r="V104" s="3"/>
      <c r="W104" s="3"/>
      <c r="X104" s="3"/>
      <c r="Y104" s="3"/>
    </row>
    <row r="105" spans="1:25" x14ac:dyDescent="0.3">
      <c r="A105" s="1" t="s">
        <v>1</v>
      </c>
      <c r="B105" s="1" t="s">
        <v>2</v>
      </c>
      <c r="C105" s="1" t="s">
        <v>4</v>
      </c>
      <c r="D105" s="1" t="s">
        <v>5</v>
      </c>
      <c r="E105" s="1" t="s">
        <v>9</v>
      </c>
      <c r="F105" s="1" t="s">
        <v>8</v>
      </c>
      <c r="G105" s="1" t="s">
        <v>10</v>
      </c>
      <c r="H105" s="1" t="s">
        <v>23</v>
      </c>
      <c r="I105" s="1"/>
      <c r="J105" s="1" t="s">
        <v>20</v>
      </c>
      <c r="K105" s="1"/>
      <c r="L105" s="1" t="s">
        <v>21</v>
      </c>
      <c r="M105" s="1" t="s">
        <v>22</v>
      </c>
      <c r="N105" s="1" t="s">
        <v>18</v>
      </c>
      <c r="O105" s="1" t="s">
        <v>19</v>
      </c>
      <c r="R105" t="s">
        <v>83</v>
      </c>
      <c r="S105" t="s">
        <v>84</v>
      </c>
      <c r="T105" t="s">
        <v>85</v>
      </c>
      <c r="U105" t="s">
        <v>32</v>
      </c>
      <c r="V105" t="s">
        <v>33</v>
      </c>
      <c r="W105" t="s">
        <v>31</v>
      </c>
      <c r="X105" t="s">
        <v>87</v>
      </c>
      <c r="Y105" t="s">
        <v>86</v>
      </c>
    </row>
    <row r="106" spans="1:25" x14ac:dyDescent="0.3">
      <c r="A106">
        <v>76.8</v>
      </c>
      <c r="B106">
        <f>AVERAGE(A106:A205)</f>
        <v>80.764000000000038</v>
      </c>
      <c r="C106">
        <f>_xlfn.VAR.P(A106:A205)</f>
        <v>9.9063039999999951</v>
      </c>
      <c r="D106">
        <f>MIN(A106:A205)</f>
        <v>74.099999999999994</v>
      </c>
      <c r="E106">
        <f>D108-D106</f>
        <v>15.5</v>
      </c>
      <c r="F106">
        <f>E106/5</f>
        <v>3.1</v>
      </c>
      <c r="K106">
        <v>0</v>
      </c>
      <c r="L106">
        <v>0</v>
      </c>
      <c r="M106">
        <f>_xlfn.NORM.DIST(L106,$B$106,SQRT($C$106), FALSE)</f>
        <v>1.3242276796005387E-144</v>
      </c>
      <c r="N106">
        <f>SKEW(A106:A205)</f>
        <v>0.30086061972142192</v>
      </c>
      <c r="O106">
        <f>KURT(A106:A205)</f>
        <v>0.16071777178994751</v>
      </c>
      <c r="R106">
        <f t="shared" ref="R106:R137" si="13">(A106-$B$106)^2</f>
        <v>15.713296000000327</v>
      </c>
      <c r="S106">
        <f t="shared" ref="S106:S137" si="14">(A106-$B$106)^3</f>
        <v>-62.287505344001943</v>
      </c>
      <c r="T106">
        <f t="shared" ref="T106:T137" si="15">(A106-$B$106)^4</f>
        <v>246.90767118362626</v>
      </c>
      <c r="U106">
        <f>SUM(R106:R205)/100</f>
        <v>9.9063039999999951</v>
      </c>
      <c r="V106">
        <f t="shared" ref="V106" si="16">SUM(S106:S205)/100</f>
        <v>9.2393474879988009</v>
      </c>
      <c r="W106">
        <f t="shared" ref="W106" si="17">SUM(T106:T205)/100</f>
        <v>303.56916093875014</v>
      </c>
      <c r="X106">
        <f>V106/POWER(U106,3/2)</f>
        <v>0.29632877394350327</v>
      </c>
      <c r="Y106">
        <f>W106/POWER(U106,2) - 3</f>
        <v>9.3387652628785567E-2</v>
      </c>
    </row>
    <row r="107" spans="1:25" x14ac:dyDescent="0.3">
      <c r="A107">
        <v>82.6</v>
      </c>
      <c r="D107" s="1" t="s">
        <v>6</v>
      </c>
      <c r="E107" s="1" t="s">
        <v>7</v>
      </c>
      <c r="F107">
        <v>2.9</v>
      </c>
      <c r="G107">
        <f>74.5</f>
        <v>74.5</v>
      </c>
      <c r="H107" t="s">
        <v>24</v>
      </c>
      <c r="I107">
        <f t="array" ref="I107:I113">FREQUENCY(A106:A205,G107:G112)</f>
        <v>3</v>
      </c>
      <c r="J107">
        <f t="shared" ref="J107:J113" si="18">I107/100</f>
        <v>0.03</v>
      </c>
      <c r="K107">
        <f>J107/$F$107</f>
        <v>1.0344827586206896E-2</v>
      </c>
      <c r="L107">
        <f>G107-F107/2</f>
        <v>73.05</v>
      </c>
      <c r="M107">
        <f t="shared" ref="M107:M114" si="19">_xlfn.NORM.DIST(L107,$B$106,SQRT($C$106), FALSE)</f>
        <v>6.2889890849913317E-3</v>
      </c>
      <c r="R107">
        <f t="shared" si="13"/>
        <v>3.370895999999838</v>
      </c>
      <c r="S107">
        <f t="shared" si="14"/>
        <v>6.1889650559995539</v>
      </c>
      <c r="T107">
        <f t="shared" si="15"/>
        <v>11.362939842814908</v>
      </c>
    </row>
    <row r="108" spans="1:25" x14ac:dyDescent="0.3">
      <c r="A108">
        <v>75.599999999999994</v>
      </c>
      <c r="D108">
        <f>MAX(A106:A205)</f>
        <v>89.6</v>
      </c>
      <c r="E108">
        <v>7</v>
      </c>
      <c r="G108">
        <f>G107+$F$107</f>
        <v>77.400000000000006</v>
      </c>
      <c r="H108" t="s">
        <v>25</v>
      </c>
      <c r="I108">
        <v>9</v>
      </c>
      <c r="J108">
        <f t="shared" si="18"/>
        <v>0.09</v>
      </c>
      <c r="K108">
        <f t="shared" ref="K108:K113" si="20">J108/$F$107</f>
        <v>3.1034482758620689E-2</v>
      </c>
      <c r="L108">
        <f t="shared" ref="L108:L112" si="21">(G108+G107)/2</f>
        <v>75.95</v>
      </c>
      <c r="M108">
        <f t="shared" si="19"/>
        <v>3.9351801829272545E-2</v>
      </c>
      <c r="R108">
        <f t="shared" si="13"/>
        <v>26.666896000000456</v>
      </c>
      <c r="S108">
        <f t="shared" si="14"/>
        <v>-137.70785094400352</v>
      </c>
      <c r="T108">
        <f t="shared" si="15"/>
        <v>711.1233422748403</v>
      </c>
    </row>
    <row r="109" spans="1:25" x14ac:dyDescent="0.3">
      <c r="A109">
        <v>82.3</v>
      </c>
      <c r="G109">
        <f>G108+$F$107</f>
        <v>80.300000000000011</v>
      </c>
      <c r="H109" t="s">
        <v>26</v>
      </c>
      <c r="I109">
        <v>36</v>
      </c>
      <c r="J109">
        <f t="shared" si="18"/>
        <v>0.36</v>
      </c>
      <c r="K109">
        <f t="shared" si="20"/>
        <v>0.12413793103448276</v>
      </c>
      <c r="L109">
        <f t="shared" si="21"/>
        <v>78.850000000000009</v>
      </c>
      <c r="M109">
        <f t="shared" si="19"/>
        <v>0.10535428617045405</v>
      </c>
      <c r="R109">
        <f t="shared" si="13"/>
        <v>2.3592959999998731</v>
      </c>
      <c r="S109">
        <f t="shared" si="14"/>
        <v>3.6238786559997078</v>
      </c>
      <c r="T109">
        <f t="shared" si="15"/>
        <v>5.5662776156154008</v>
      </c>
    </row>
    <row r="110" spans="1:25" x14ac:dyDescent="0.3">
      <c r="A110">
        <v>75.8</v>
      </c>
      <c r="G110">
        <f>G109+$F$107</f>
        <v>83.200000000000017</v>
      </c>
      <c r="H110" t="s">
        <v>27</v>
      </c>
      <c r="I110">
        <v>31</v>
      </c>
      <c r="J110">
        <f t="shared" si="18"/>
        <v>0.31</v>
      </c>
      <c r="K110">
        <f t="shared" si="20"/>
        <v>0.10689655172413794</v>
      </c>
      <c r="L110">
        <f t="shared" si="21"/>
        <v>81.750000000000014</v>
      </c>
      <c r="M110">
        <f t="shared" si="19"/>
        <v>0.12068230600365085</v>
      </c>
      <c r="R110">
        <f t="shared" si="13"/>
        <v>24.641296000000409</v>
      </c>
      <c r="S110">
        <f t="shared" si="14"/>
        <v>-122.31939334400305</v>
      </c>
      <c r="T110">
        <f t="shared" si="15"/>
        <v>607.19346855963613</v>
      </c>
    </row>
    <row r="111" spans="1:25" x14ac:dyDescent="0.3">
      <c r="A111">
        <v>80.8</v>
      </c>
      <c r="G111">
        <f>G110+$F$107</f>
        <v>86.100000000000023</v>
      </c>
      <c r="H111" t="s">
        <v>28</v>
      </c>
      <c r="I111">
        <v>14</v>
      </c>
      <c r="J111">
        <f t="shared" si="18"/>
        <v>0.14000000000000001</v>
      </c>
      <c r="K111">
        <f t="shared" si="20"/>
        <v>4.8275862068965524E-2</v>
      </c>
      <c r="L111">
        <f t="shared" si="21"/>
        <v>84.65000000000002</v>
      </c>
      <c r="M111">
        <f t="shared" si="19"/>
        <v>5.9147827303653033E-2</v>
      </c>
      <c r="R111">
        <f t="shared" si="13"/>
        <v>1.2959999999970287E-3</v>
      </c>
      <c r="S111">
        <f t="shared" si="14"/>
        <v>4.6655999999839547E-5</v>
      </c>
      <c r="T111">
        <f t="shared" si="15"/>
        <v>1.6796159999922983E-6</v>
      </c>
    </row>
    <row r="112" spans="1:25" x14ac:dyDescent="0.3">
      <c r="A112">
        <v>85.1</v>
      </c>
      <c r="G112">
        <f>G111+$F$107</f>
        <v>89.000000000000028</v>
      </c>
      <c r="H112" t="s">
        <v>29</v>
      </c>
      <c r="I112">
        <v>6</v>
      </c>
      <c r="J112">
        <f t="shared" si="18"/>
        <v>0.06</v>
      </c>
      <c r="K112">
        <f t="shared" si="20"/>
        <v>2.0689655172413793E-2</v>
      </c>
      <c r="L112">
        <f t="shared" si="21"/>
        <v>87.550000000000026</v>
      </c>
      <c r="M112">
        <f t="shared" si="19"/>
        <v>1.2403315677649816E-2</v>
      </c>
      <c r="R112">
        <f t="shared" si="13"/>
        <v>18.800895999999618</v>
      </c>
      <c r="S112">
        <f t="shared" si="14"/>
        <v>81.520685055997518</v>
      </c>
      <c r="T112">
        <f t="shared" si="15"/>
        <v>353.47369040280165</v>
      </c>
    </row>
    <row r="113" spans="1:20" x14ac:dyDescent="0.3">
      <c r="A113">
        <v>82.7</v>
      </c>
      <c r="H113" t="s">
        <v>30</v>
      </c>
      <c r="I113">
        <v>1</v>
      </c>
      <c r="J113">
        <f t="shared" si="18"/>
        <v>0.01</v>
      </c>
      <c r="K113">
        <f t="shared" si="20"/>
        <v>3.4482758620689659E-3</v>
      </c>
      <c r="L113">
        <f>G112+F107/2</f>
        <v>90.450000000000031</v>
      </c>
      <c r="M113">
        <f t="shared" si="19"/>
        <v>1.1128601799084003E-3</v>
      </c>
      <c r="R113">
        <f t="shared" si="13"/>
        <v>3.7480959999998622</v>
      </c>
      <c r="S113">
        <f t="shared" si="14"/>
        <v>7.2563138559995997</v>
      </c>
      <c r="T113">
        <f t="shared" si="15"/>
        <v>14.048223625214968</v>
      </c>
    </row>
    <row r="114" spans="1:20" x14ac:dyDescent="0.3">
      <c r="A114">
        <v>86.6</v>
      </c>
      <c r="K114">
        <v>0</v>
      </c>
      <c r="L114">
        <v>100</v>
      </c>
      <c r="M114">
        <f t="shared" si="19"/>
        <v>9.8173739144061726E-10</v>
      </c>
      <c r="R114">
        <f t="shared" si="13"/>
        <v>34.058895999999486</v>
      </c>
      <c r="S114">
        <f t="shared" si="14"/>
        <v>198.76771705599549</v>
      </c>
      <c r="T114">
        <f t="shared" si="15"/>
        <v>1160.0083967387809</v>
      </c>
    </row>
    <row r="115" spans="1:20" x14ac:dyDescent="0.3">
      <c r="A115">
        <v>81.599999999999994</v>
      </c>
      <c r="R115">
        <f t="shared" si="13"/>
        <v>0.69889599999992624</v>
      </c>
      <c r="S115">
        <f t="shared" si="14"/>
        <v>0.58427705599990754</v>
      </c>
      <c r="T115">
        <f t="shared" si="15"/>
        <v>0.48845561881589689</v>
      </c>
    </row>
    <row r="116" spans="1:20" x14ac:dyDescent="0.3">
      <c r="A116">
        <v>82.5</v>
      </c>
      <c r="R116">
        <f t="shared" si="13"/>
        <v>3.0136959999998667</v>
      </c>
      <c r="S116">
        <f t="shared" si="14"/>
        <v>5.2317762559996526</v>
      </c>
      <c r="T116">
        <f t="shared" si="15"/>
        <v>9.0823635804151959</v>
      </c>
    </row>
    <row r="117" spans="1:20" x14ac:dyDescent="0.3">
      <c r="A117">
        <v>83.7</v>
      </c>
      <c r="R117">
        <f t="shared" si="13"/>
        <v>8.6200959999997906</v>
      </c>
      <c r="S117">
        <f t="shared" si="14"/>
        <v>25.308601855999079</v>
      </c>
      <c r="T117">
        <f t="shared" si="15"/>
        <v>74.306055049212389</v>
      </c>
    </row>
    <row r="118" spans="1:20" x14ac:dyDescent="0.3">
      <c r="A118">
        <v>74.3</v>
      </c>
      <c r="R118">
        <f t="shared" si="13"/>
        <v>41.783296000000533</v>
      </c>
      <c r="S118">
        <f t="shared" si="14"/>
        <v>-270.08722534400516</v>
      </c>
      <c r="T118">
        <f t="shared" si="15"/>
        <v>1745.8438246236606</v>
      </c>
    </row>
    <row r="119" spans="1:20" x14ac:dyDescent="0.3">
      <c r="A119">
        <v>79.7</v>
      </c>
      <c r="R119">
        <f t="shared" si="13"/>
        <v>1.1320960000000757</v>
      </c>
      <c r="S119">
        <f t="shared" si="14"/>
        <v>-1.2045501440001209</v>
      </c>
      <c r="T119">
        <f t="shared" si="15"/>
        <v>1.2816413532161715</v>
      </c>
    </row>
    <row r="120" spans="1:20" x14ac:dyDescent="0.3">
      <c r="A120">
        <v>81.2</v>
      </c>
      <c r="R120">
        <f t="shared" si="13"/>
        <v>0.19009599999996898</v>
      </c>
      <c r="S120">
        <f t="shared" si="14"/>
        <v>8.2881855999979714E-2</v>
      </c>
      <c r="T120">
        <f t="shared" si="15"/>
        <v>3.6136489215988207E-2</v>
      </c>
    </row>
    <row r="121" spans="1:20" x14ac:dyDescent="0.3">
      <c r="A121">
        <v>79.3</v>
      </c>
      <c r="R121">
        <f t="shared" si="13"/>
        <v>2.1432960000001207</v>
      </c>
      <c r="S121">
        <f t="shared" si="14"/>
        <v>-3.1377853440002652</v>
      </c>
      <c r="T121">
        <f t="shared" si="15"/>
        <v>4.5937177436165175</v>
      </c>
    </row>
    <row r="122" spans="1:20" x14ac:dyDescent="0.3">
      <c r="A122">
        <v>83</v>
      </c>
      <c r="R122">
        <f t="shared" si="13"/>
        <v>4.9996959999998278</v>
      </c>
      <c r="S122">
        <f t="shared" si="14"/>
        <v>11.179320255999423</v>
      </c>
      <c r="T122">
        <f t="shared" si="15"/>
        <v>24.996960092414277</v>
      </c>
    </row>
    <row r="123" spans="1:20" x14ac:dyDescent="0.3">
      <c r="A123">
        <v>80.400000000000006</v>
      </c>
      <c r="R123">
        <f t="shared" si="13"/>
        <v>0.13249600000002384</v>
      </c>
      <c r="S123">
        <f t="shared" si="14"/>
        <v>-4.8228544000013016E-2</v>
      </c>
      <c r="T123">
        <f t="shared" si="15"/>
        <v>1.755519001600632E-2</v>
      </c>
    </row>
    <row r="124" spans="1:20" x14ac:dyDescent="0.3">
      <c r="A124">
        <v>82</v>
      </c>
      <c r="R124">
        <f t="shared" si="13"/>
        <v>1.5276959999999049</v>
      </c>
      <c r="S124">
        <f t="shared" si="14"/>
        <v>1.8882322559998237</v>
      </c>
      <c r="T124">
        <f t="shared" si="15"/>
        <v>2.3338550684157093</v>
      </c>
    </row>
    <row r="125" spans="1:20" x14ac:dyDescent="0.3">
      <c r="A125">
        <v>82.3</v>
      </c>
      <c r="R125">
        <f t="shared" si="13"/>
        <v>2.3592959999998731</v>
      </c>
      <c r="S125">
        <f t="shared" si="14"/>
        <v>3.6238786559997078</v>
      </c>
      <c r="T125">
        <f t="shared" si="15"/>
        <v>5.5662776156154008</v>
      </c>
    </row>
    <row r="126" spans="1:20" x14ac:dyDescent="0.3">
      <c r="A126">
        <v>80.900000000000006</v>
      </c>
      <c r="R126">
        <f t="shared" si="13"/>
        <v>1.8495999999991096E-2</v>
      </c>
      <c r="S126">
        <f t="shared" si="14"/>
        <v>2.5154559999981834E-3</v>
      </c>
      <c r="T126">
        <f t="shared" si="15"/>
        <v>3.4210201599967061E-4</v>
      </c>
    </row>
    <row r="127" spans="1:20" x14ac:dyDescent="0.3">
      <c r="A127">
        <v>83.5</v>
      </c>
      <c r="R127">
        <f t="shared" si="13"/>
        <v>7.4856959999997894</v>
      </c>
      <c r="S127">
        <f t="shared" si="14"/>
        <v>20.480864255999137</v>
      </c>
      <c r="T127">
        <f t="shared" si="15"/>
        <v>56.035644604412845</v>
      </c>
    </row>
    <row r="128" spans="1:20" x14ac:dyDescent="0.3">
      <c r="A128">
        <v>84.1</v>
      </c>
      <c r="R128">
        <f t="shared" si="13"/>
        <v>11.128895999999706</v>
      </c>
      <c r="S128">
        <f t="shared" si="14"/>
        <v>37.125997055998532</v>
      </c>
      <c r="T128">
        <f t="shared" si="15"/>
        <v>123.85232617880946</v>
      </c>
    </row>
    <row r="129" spans="1:20" x14ac:dyDescent="0.3">
      <c r="A129">
        <v>80.599999999999994</v>
      </c>
      <c r="R129">
        <f t="shared" si="13"/>
        <v>2.6896000000014467E-2</v>
      </c>
      <c r="S129">
        <f t="shared" si="14"/>
        <v>-4.4109440000035588E-3</v>
      </c>
      <c r="T129">
        <f t="shared" si="15"/>
        <v>7.2339481600077827E-4</v>
      </c>
    </row>
    <row r="130" spans="1:20" x14ac:dyDescent="0.3">
      <c r="A130">
        <v>76</v>
      </c>
      <c r="R130">
        <f t="shared" si="13"/>
        <v>22.695696000000368</v>
      </c>
      <c r="S130">
        <f t="shared" si="14"/>
        <v>-108.12229574400263</v>
      </c>
      <c r="T130">
        <f t="shared" si="15"/>
        <v>515.09461692443267</v>
      </c>
    </row>
    <row r="131" spans="1:20" x14ac:dyDescent="0.3">
      <c r="A131">
        <v>79.3</v>
      </c>
      <c r="R131">
        <f t="shared" si="13"/>
        <v>2.1432960000001207</v>
      </c>
      <c r="S131">
        <f t="shared" si="14"/>
        <v>-3.1377853440002652</v>
      </c>
      <c r="T131">
        <f t="shared" si="15"/>
        <v>4.5937177436165175</v>
      </c>
    </row>
    <row r="132" spans="1:20" x14ac:dyDescent="0.3">
      <c r="A132">
        <v>77.3</v>
      </c>
      <c r="R132">
        <f t="shared" si="13"/>
        <v>11.999296000000285</v>
      </c>
      <c r="S132">
        <f t="shared" si="14"/>
        <v>-41.56556134400148</v>
      </c>
      <c r="T132">
        <f t="shared" si="15"/>
        <v>143.98310449562285</v>
      </c>
    </row>
    <row r="133" spans="1:20" x14ac:dyDescent="0.3">
      <c r="A133">
        <v>77.7</v>
      </c>
      <c r="R133">
        <f t="shared" si="13"/>
        <v>9.3880960000002176</v>
      </c>
      <c r="S133">
        <f t="shared" si="14"/>
        <v>-28.765126144001002</v>
      </c>
      <c r="T133">
        <f t="shared" si="15"/>
        <v>88.136346505220089</v>
      </c>
    </row>
    <row r="134" spans="1:20" x14ac:dyDescent="0.3">
      <c r="A134">
        <v>74.400000000000006</v>
      </c>
      <c r="R134">
        <f t="shared" si="13"/>
        <v>40.500496000000417</v>
      </c>
      <c r="S134">
        <f t="shared" si="14"/>
        <v>-257.74515654400398</v>
      </c>
      <c r="T134">
        <f t="shared" si="15"/>
        <v>1640.2901762460499</v>
      </c>
    </row>
    <row r="135" spans="1:20" x14ac:dyDescent="0.3">
      <c r="A135">
        <v>82.8</v>
      </c>
      <c r="R135">
        <f t="shared" si="13"/>
        <v>4.1452959999998322</v>
      </c>
      <c r="S135">
        <f t="shared" si="14"/>
        <v>8.4398226559994871</v>
      </c>
      <c r="T135">
        <f t="shared" si="15"/>
        <v>17.183478927614608</v>
      </c>
    </row>
    <row r="136" spans="1:20" x14ac:dyDescent="0.3">
      <c r="A136">
        <v>83</v>
      </c>
      <c r="R136">
        <f t="shared" si="13"/>
        <v>4.9996959999998278</v>
      </c>
      <c r="S136">
        <f t="shared" si="14"/>
        <v>11.179320255999423</v>
      </c>
      <c r="T136">
        <f t="shared" si="15"/>
        <v>24.996960092414277</v>
      </c>
    </row>
    <row r="137" spans="1:20" x14ac:dyDescent="0.3">
      <c r="A137">
        <v>85.6</v>
      </c>
      <c r="R137">
        <f t="shared" si="13"/>
        <v>23.386895999999574</v>
      </c>
      <c r="S137">
        <f t="shared" si="14"/>
        <v>113.09902905599691</v>
      </c>
      <c r="T137">
        <f t="shared" si="15"/>
        <v>546.94690451479607</v>
      </c>
    </row>
    <row r="138" spans="1:20" x14ac:dyDescent="0.3">
      <c r="A138">
        <v>87.3</v>
      </c>
      <c r="R138">
        <f t="shared" ref="R138:R169" si="22">(A138-$B$106)^2</f>
        <v>42.71929599999946</v>
      </c>
      <c r="S138">
        <f t="shared" ref="S138:S169" si="23">(A138-$B$106)^3</f>
        <v>279.21331865599473</v>
      </c>
      <c r="T138">
        <f t="shared" ref="T138:T169" si="24">(A138-$B$106)^4</f>
        <v>1824.9382507355699</v>
      </c>
    </row>
    <row r="139" spans="1:20" x14ac:dyDescent="0.3">
      <c r="A139">
        <v>77.7</v>
      </c>
      <c r="R139">
        <f t="shared" si="22"/>
        <v>9.3880960000002176</v>
      </c>
      <c r="S139">
        <f t="shared" si="23"/>
        <v>-28.765126144001002</v>
      </c>
      <c r="T139">
        <f t="shared" si="24"/>
        <v>88.136346505220089</v>
      </c>
    </row>
    <row r="140" spans="1:20" x14ac:dyDescent="0.3">
      <c r="A140">
        <v>86.7</v>
      </c>
      <c r="R140">
        <f t="shared" si="22"/>
        <v>35.236095999999577</v>
      </c>
      <c r="S140">
        <f t="shared" si="23"/>
        <v>209.16146585599623</v>
      </c>
      <c r="T140">
        <f t="shared" si="24"/>
        <v>1241.5824613211862</v>
      </c>
    </row>
    <row r="141" spans="1:20" x14ac:dyDescent="0.3">
      <c r="A141">
        <v>84.2</v>
      </c>
      <c r="R141">
        <f t="shared" si="22"/>
        <v>11.806095999999755</v>
      </c>
      <c r="S141">
        <f t="shared" si="23"/>
        <v>40.565745855998735</v>
      </c>
      <c r="T141">
        <f t="shared" si="24"/>
        <v>139.38390276121021</v>
      </c>
    </row>
    <row r="142" spans="1:20" x14ac:dyDescent="0.3">
      <c r="A142">
        <v>78.900000000000006</v>
      </c>
      <c r="R142">
        <f t="shared" si="22"/>
        <v>3.4744960000001219</v>
      </c>
      <c r="S142">
        <f t="shared" si="23"/>
        <v>-6.4764605440003411</v>
      </c>
      <c r="T142">
        <f t="shared" si="24"/>
        <v>12.072122454016847</v>
      </c>
    </row>
    <row r="143" spans="1:20" x14ac:dyDescent="0.3">
      <c r="A143">
        <v>81.400000000000006</v>
      </c>
      <c r="R143">
        <f t="shared" si="22"/>
        <v>0.40449599999995833</v>
      </c>
      <c r="S143">
        <f t="shared" si="23"/>
        <v>0.25725945599996025</v>
      </c>
      <c r="T143">
        <f t="shared" si="24"/>
        <v>0.16361701401596629</v>
      </c>
    </row>
    <row r="144" spans="1:20" x14ac:dyDescent="0.3">
      <c r="A144">
        <v>80.099999999999994</v>
      </c>
      <c r="R144">
        <f t="shared" si="22"/>
        <v>0.44089600000005857</v>
      </c>
      <c r="S144">
        <f t="shared" si="23"/>
        <v>-0.29275494400005836</v>
      </c>
      <c r="T144">
        <f t="shared" si="24"/>
        <v>0.19438928281605164</v>
      </c>
    </row>
    <row r="145" spans="1:20" x14ac:dyDescent="0.3">
      <c r="A145">
        <v>80.7</v>
      </c>
      <c r="R145">
        <f t="shared" si="22"/>
        <v>4.0960000000045543E-3</v>
      </c>
      <c r="S145">
        <f t="shared" si="23"/>
        <v>-2.6214400000043722E-4</v>
      </c>
      <c r="T145">
        <f t="shared" si="24"/>
        <v>1.677721600003731E-5</v>
      </c>
    </row>
    <row r="146" spans="1:20" x14ac:dyDescent="0.3">
      <c r="A146">
        <v>80.900000000000006</v>
      </c>
      <c r="R146">
        <f t="shared" si="22"/>
        <v>1.8495999999991096E-2</v>
      </c>
      <c r="S146">
        <f t="shared" si="23"/>
        <v>2.5154559999981834E-3</v>
      </c>
      <c r="T146">
        <f t="shared" si="24"/>
        <v>3.4210201599967061E-4</v>
      </c>
    </row>
    <row r="147" spans="1:20" x14ac:dyDescent="0.3">
      <c r="A147">
        <v>83.8</v>
      </c>
      <c r="R147">
        <f t="shared" si="22"/>
        <v>9.2172959999997488</v>
      </c>
      <c r="S147">
        <f t="shared" si="23"/>
        <v>27.983710655998856</v>
      </c>
      <c r="T147">
        <f t="shared" si="24"/>
        <v>84.958545551611365</v>
      </c>
    </row>
    <row r="148" spans="1:20" x14ac:dyDescent="0.3">
      <c r="A148">
        <v>78.400000000000006</v>
      </c>
      <c r="R148">
        <f t="shared" si="22"/>
        <v>5.5884960000001547</v>
      </c>
      <c r="S148">
        <f t="shared" si="23"/>
        <v>-13.211204544000548</v>
      </c>
      <c r="T148">
        <f t="shared" si="24"/>
        <v>31.231287542017728</v>
      </c>
    </row>
    <row r="149" spans="1:20" x14ac:dyDescent="0.3">
      <c r="A149">
        <v>78.7</v>
      </c>
      <c r="R149">
        <f t="shared" si="22"/>
        <v>4.2600960000001473</v>
      </c>
      <c r="S149">
        <f t="shared" si="23"/>
        <v>-8.7928381440004557</v>
      </c>
      <c r="T149">
        <f t="shared" si="24"/>
        <v>18.148417929217256</v>
      </c>
    </row>
    <row r="150" spans="1:20" x14ac:dyDescent="0.3">
      <c r="A150">
        <v>80.7</v>
      </c>
      <c r="R150">
        <f t="shared" si="22"/>
        <v>4.0960000000045543E-3</v>
      </c>
      <c r="S150">
        <f t="shared" si="23"/>
        <v>-2.6214400000043722E-4</v>
      </c>
      <c r="T150">
        <f t="shared" si="24"/>
        <v>1.677721600003731E-5</v>
      </c>
    </row>
    <row r="151" spans="1:20" x14ac:dyDescent="0.3">
      <c r="A151">
        <v>79.3</v>
      </c>
      <c r="R151">
        <f t="shared" si="22"/>
        <v>2.1432960000001207</v>
      </c>
      <c r="S151">
        <f t="shared" si="23"/>
        <v>-3.1377853440002652</v>
      </c>
      <c r="T151">
        <f t="shared" si="24"/>
        <v>4.5937177436165175</v>
      </c>
    </row>
    <row r="152" spans="1:20" x14ac:dyDescent="0.3">
      <c r="A152">
        <v>80.599999999999994</v>
      </c>
      <c r="R152">
        <f t="shared" si="22"/>
        <v>2.6896000000014467E-2</v>
      </c>
      <c r="S152">
        <f t="shared" si="23"/>
        <v>-4.4109440000035588E-3</v>
      </c>
      <c r="T152">
        <f t="shared" si="24"/>
        <v>7.2339481600077827E-4</v>
      </c>
    </row>
    <row r="153" spans="1:20" x14ac:dyDescent="0.3">
      <c r="A153">
        <v>83.7</v>
      </c>
      <c r="R153">
        <f t="shared" si="22"/>
        <v>8.6200959999997906</v>
      </c>
      <c r="S153">
        <f t="shared" si="23"/>
        <v>25.308601855999079</v>
      </c>
      <c r="T153">
        <f t="shared" si="24"/>
        <v>74.306055049212389</v>
      </c>
    </row>
    <row r="154" spans="1:20" x14ac:dyDescent="0.3">
      <c r="A154">
        <v>89.6</v>
      </c>
      <c r="R154">
        <f t="shared" si="22"/>
        <v>78.074895999999214</v>
      </c>
      <c r="S154">
        <f t="shared" si="23"/>
        <v>689.86978105598962</v>
      </c>
      <c r="T154">
        <f t="shared" si="24"/>
        <v>6095.6893854106929</v>
      </c>
    </row>
    <row r="155" spans="1:20" x14ac:dyDescent="0.3">
      <c r="A155">
        <v>80.8</v>
      </c>
      <c r="R155">
        <f t="shared" si="22"/>
        <v>1.2959999999970287E-3</v>
      </c>
      <c r="S155">
        <f t="shared" si="23"/>
        <v>4.6655999999839547E-5</v>
      </c>
      <c r="T155">
        <f t="shared" si="24"/>
        <v>1.6796159999922983E-6</v>
      </c>
    </row>
    <row r="156" spans="1:20" x14ac:dyDescent="0.3">
      <c r="A156">
        <v>83.8</v>
      </c>
      <c r="R156">
        <f t="shared" si="22"/>
        <v>9.2172959999997488</v>
      </c>
      <c r="S156">
        <f t="shared" si="23"/>
        <v>27.983710655998856</v>
      </c>
      <c r="T156">
        <f t="shared" si="24"/>
        <v>84.958545551611365</v>
      </c>
    </row>
    <row r="157" spans="1:20" x14ac:dyDescent="0.3">
      <c r="A157">
        <v>78</v>
      </c>
      <c r="R157">
        <f t="shared" si="22"/>
        <v>7.6396960000002121</v>
      </c>
      <c r="S157">
        <f t="shared" si="23"/>
        <v>-21.11611974400088</v>
      </c>
      <c r="T157">
        <f t="shared" si="24"/>
        <v>58.364954972419241</v>
      </c>
    </row>
    <row r="158" spans="1:20" x14ac:dyDescent="0.3">
      <c r="A158">
        <v>80.099999999999994</v>
      </c>
      <c r="R158">
        <f t="shared" si="22"/>
        <v>0.44089600000005857</v>
      </c>
      <c r="S158">
        <f t="shared" si="23"/>
        <v>-0.29275494400005836</v>
      </c>
      <c r="T158">
        <f t="shared" si="24"/>
        <v>0.19438928281605164</v>
      </c>
    </row>
    <row r="159" spans="1:20" x14ac:dyDescent="0.3">
      <c r="A159">
        <v>79.3</v>
      </c>
      <c r="R159">
        <f t="shared" si="22"/>
        <v>2.1432960000001207</v>
      </c>
      <c r="S159">
        <f t="shared" si="23"/>
        <v>-3.1377853440002652</v>
      </c>
      <c r="T159">
        <f t="shared" si="24"/>
        <v>4.5937177436165175</v>
      </c>
    </row>
    <row r="160" spans="1:20" x14ac:dyDescent="0.3">
      <c r="A160">
        <v>83.3</v>
      </c>
      <c r="R160">
        <f t="shared" si="22"/>
        <v>6.431295999999791</v>
      </c>
      <c r="S160">
        <f t="shared" si="23"/>
        <v>16.309766655999205</v>
      </c>
      <c r="T160">
        <f t="shared" si="24"/>
        <v>41.361568239613312</v>
      </c>
    </row>
    <row r="161" spans="1:20" x14ac:dyDescent="0.3">
      <c r="A161">
        <v>81.400000000000006</v>
      </c>
      <c r="R161">
        <f t="shared" si="22"/>
        <v>0.40449599999995833</v>
      </c>
      <c r="S161">
        <f t="shared" si="23"/>
        <v>0.25725945599996025</v>
      </c>
      <c r="T161">
        <f t="shared" si="24"/>
        <v>0.16361701401596629</v>
      </c>
    </row>
    <row r="162" spans="1:20" x14ac:dyDescent="0.3">
      <c r="A162">
        <v>79.099999999999994</v>
      </c>
      <c r="R162">
        <f t="shared" si="22"/>
        <v>2.7688960000001468</v>
      </c>
      <c r="S162">
        <f t="shared" si="23"/>
        <v>-4.6074429440003666</v>
      </c>
      <c r="T162">
        <f t="shared" si="24"/>
        <v>7.6667850588168127</v>
      </c>
    </row>
    <row r="163" spans="1:20" x14ac:dyDescent="0.3">
      <c r="A163">
        <v>82.5</v>
      </c>
      <c r="R163">
        <f t="shared" si="22"/>
        <v>3.0136959999998667</v>
      </c>
      <c r="S163">
        <f t="shared" si="23"/>
        <v>5.2317762559996526</v>
      </c>
      <c r="T163">
        <f t="shared" si="24"/>
        <v>9.0823635804151959</v>
      </c>
    </row>
    <row r="164" spans="1:20" x14ac:dyDescent="0.3">
      <c r="A164">
        <v>79.7</v>
      </c>
      <c r="R164">
        <f t="shared" si="22"/>
        <v>1.1320960000000757</v>
      </c>
      <c r="S164">
        <f t="shared" si="23"/>
        <v>-1.2045501440001209</v>
      </c>
      <c r="T164">
        <f t="shared" si="24"/>
        <v>1.2816413532161715</v>
      </c>
    </row>
    <row r="165" spans="1:20" x14ac:dyDescent="0.3">
      <c r="A165">
        <v>82.3</v>
      </c>
      <c r="R165">
        <f t="shared" si="22"/>
        <v>2.3592959999998731</v>
      </c>
      <c r="S165">
        <f t="shared" si="23"/>
        <v>3.6238786559997078</v>
      </c>
      <c r="T165">
        <f t="shared" si="24"/>
        <v>5.5662776156154008</v>
      </c>
    </row>
    <row r="166" spans="1:20" x14ac:dyDescent="0.3">
      <c r="A166">
        <v>79.7</v>
      </c>
      <c r="R166">
        <f t="shared" si="22"/>
        <v>1.1320960000000757</v>
      </c>
      <c r="S166">
        <f t="shared" si="23"/>
        <v>-1.2045501440001209</v>
      </c>
      <c r="T166">
        <f t="shared" si="24"/>
        <v>1.2816413532161715</v>
      </c>
    </row>
    <row r="167" spans="1:20" x14ac:dyDescent="0.3">
      <c r="A167">
        <v>78.3</v>
      </c>
      <c r="R167">
        <f t="shared" si="22"/>
        <v>6.0712960000002036</v>
      </c>
      <c r="S167">
        <f t="shared" si="23"/>
        <v>-14.959673344000752</v>
      </c>
      <c r="T167">
        <f t="shared" si="24"/>
        <v>36.860635119618472</v>
      </c>
    </row>
    <row r="168" spans="1:20" x14ac:dyDescent="0.3">
      <c r="A168">
        <v>77.8</v>
      </c>
      <c r="R168">
        <f t="shared" si="22"/>
        <v>8.785296000000244</v>
      </c>
      <c r="S168">
        <f t="shared" si="23"/>
        <v>-26.039617344001087</v>
      </c>
      <c r="T168">
        <f t="shared" si="24"/>
        <v>77.181425807620286</v>
      </c>
    </row>
    <row r="169" spans="1:20" x14ac:dyDescent="0.3">
      <c r="A169">
        <v>79.099999999999994</v>
      </c>
      <c r="R169">
        <f t="shared" si="22"/>
        <v>2.7688960000001468</v>
      </c>
      <c r="S169">
        <f t="shared" si="23"/>
        <v>-4.6074429440003666</v>
      </c>
      <c r="T169">
        <f t="shared" si="24"/>
        <v>7.6667850588168127</v>
      </c>
    </row>
    <row r="170" spans="1:20" x14ac:dyDescent="0.3">
      <c r="A170">
        <v>77.599999999999994</v>
      </c>
      <c r="R170">
        <f t="shared" ref="R170:R205" si="25">(A170-$B$106)^2</f>
        <v>10.01089600000028</v>
      </c>
      <c r="S170">
        <f t="shared" ref="S170:S205" si="26">(A170-$B$106)^3</f>
        <v>-31.674474944001325</v>
      </c>
      <c r="T170">
        <f t="shared" ref="T170:T205" si="27">(A170-$B$106)^4</f>
        <v>100.2180387228216</v>
      </c>
    </row>
    <row r="171" spans="1:20" x14ac:dyDescent="0.3">
      <c r="A171">
        <v>78.599999999999994</v>
      </c>
      <c r="R171">
        <f t="shared" si="25"/>
        <v>4.6828960000001913</v>
      </c>
      <c r="S171">
        <f t="shared" si="26"/>
        <v>-10.133786944000621</v>
      </c>
      <c r="T171">
        <f t="shared" si="27"/>
        <v>21.929514946817793</v>
      </c>
    </row>
    <row r="172" spans="1:20" x14ac:dyDescent="0.3">
      <c r="A172">
        <v>87.6</v>
      </c>
      <c r="R172">
        <f t="shared" si="25"/>
        <v>46.730895999999397</v>
      </c>
      <c r="S172">
        <f t="shared" si="26"/>
        <v>319.45240505599384</v>
      </c>
      <c r="T172">
        <f t="shared" si="27"/>
        <v>2183.7766409627598</v>
      </c>
    </row>
    <row r="173" spans="1:20" x14ac:dyDescent="0.3">
      <c r="A173">
        <v>79.400000000000006</v>
      </c>
      <c r="R173">
        <f t="shared" si="25"/>
        <v>1.8604960000000894</v>
      </c>
      <c r="S173">
        <f t="shared" si="26"/>
        <v>-2.5377165440001828</v>
      </c>
      <c r="T173">
        <f t="shared" si="27"/>
        <v>3.4614453660163327</v>
      </c>
    </row>
    <row r="174" spans="1:20" x14ac:dyDescent="0.3">
      <c r="A174">
        <v>78.099999999999994</v>
      </c>
      <c r="R174">
        <f t="shared" si="25"/>
        <v>7.0968960000002355</v>
      </c>
      <c r="S174">
        <f t="shared" si="26"/>
        <v>-18.906130944000939</v>
      </c>
      <c r="T174">
        <f t="shared" si="27"/>
        <v>50.36593283481934</v>
      </c>
    </row>
    <row r="175" spans="1:20" x14ac:dyDescent="0.3">
      <c r="A175">
        <v>75.400000000000006</v>
      </c>
      <c r="R175">
        <f t="shared" si="25"/>
        <v>28.772496000000352</v>
      </c>
      <c r="S175">
        <f t="shared" si="26"/>
        <v>-154.33566854400283</v>
      </c>
      <c r="T175">
        <f t="shared" si="27"/>
        <v>827.85652607003624</v>
      </c>
    </row>
    <row r="176" spans="1:20" x14ac:dyDescent="0.3">
      <c r="A176">
        <v>79.900000000000006</v>
      </c>
      <c r="R176">
        <f t="shared" si="25"/>
        <v>0.74649600000005656</v>
      </c>
      <c r="S176">
        <f t="shared" si="26"/>
        <v>-0.64497254400007331</v>
      </c>
      <c r="T176">
        <f t="shared" si="27"/>
        <v>0.55725627801608446</v>
      </c>
    </row>
    <row r="177" spans="1:20" x14ac:dyDescent="0.3">
      <c r="A177">
        <v>75</v>
      </c>
      <c r="R177">
        <f t="shared" si="25"/>
        <v>33.223696000000444</v>
      </c>
      <c r="S177">
        <f t="shared" si="26"/>
        <v>-191.50138374400385</v>
      </c>
      <c r="T177">
        <f t="shared" si="27"/>
        <v>1103.8139759004455</v>
      </c>
    </row>
    <row r="178" spans="1:20" x14ac:dyDescent="0.3">
      <c r="A178">
        <v>79.400000000000006</v>
      </c>
      <c r="R178">
        <f t="shared" si="25"/>
        <v>1.8604960000000894</v>
      </c>
      <c r="S178">
        <f t="shared" si="26"/>
        <v>-2.5377165440001828</v>
      </c>
      <c r="T178">
        <f t="shared" si="27"/>
        <v>3.4614453660163327</v>
      </c>
    </row>
    <row r="179" spans="1:20" x14ac:dyDescent="0.3">
      <c r="A179">
        <v>81.2</v>
      </c>
      <c r="R179">
        <f t="shared" si="25"/>
        <v>0.19009599999996898</v>
      </c>
      <c r="S179">
        <f t="shared" si="26"/>
        <v>8.2881855999979714E-2</v>
      </c>
      <c r="T179">
        <f t="shared" si="27"/>
        <v>3.6136489215988207E-2</v>
      </c>
    </row>
    <row r="180" spans="1:20" x14ac:dyDescent="0.3">
      <c r="A180">
        <v>80.099999999999994</v>
      </c>
      <c r="R180">
        <f t="shared" si="25"/>
        <v>0.44089600000005857</v>
      </c>
      <c r="S180">
        <f t="shared" si="26"/>
        <v>-0.29275494400005836</v>
      </c>
      <c r="T180">
        <f t="shared" si="27"/>
        <v>0.19438928281605164</v>
      </c>
    </row>
    <row r="181" spans="1:20" x14ac:dyDescent="0.3">
      <c r="A181">
        <v>76.7</v>
      </c>
      <c r="R181">
        <f t="shared" si="25"/>
        <v>16.516096000000289</v>
      </c>
      <c r="S181">
        <f t="shared" si="26"/>
        <v>-67.121414144001761</v>
      </c>
      <c r="T181">
        <f t="shared" si="27"/>
        <v>272.78142708122556</v>
      </c>
    </row>
    <row r="182" spans="1:20" x14ac:dyDescent="0.3">
      <c r="A182">
        <v>74.099999999999994</v>
      </c>
      <c r="R182">
        <f t="shared" si="25"/>
        <v>44.408896000000588</v>
      </c>
      <c r="S182">
        <f t="shared" si="26"/>
        <v>-295.94088294400586</v>
      </c>
      <c r="T182">
        <f t="shared" si="27"/>
        <v>1972.1500439388683</v>
      </c>
    </row>
    <row r="183" spans="1:20" x14ac:dyDescent="0.3">
      <c r="A183">
        <v>82.1</v>
      </c>
      <c r="R183">
        <f t="shared" si="25"/>
        <v>1.7848959999998821</v>
      </c>
      <c r="S183">
        <f t="shared" si="26"/>
        <v>2.3846210559997636</v>
      </c>
      <c r="T183">
        <f t="shared" si="27"/>
        <v>3.1858537308155794</v>
      </c>
    </row>
    <row r="184" spans="1:20" x14ac:dyDescent="0.3">
      <c r="A184">
        <v>79</v>
      </c>
      <c r="R184">
        <f t="shared" si="25"/>
        <v>3.1116960000001357</v>
      </c>
      <c r="S184">
        <f t="shared" si="26"/>
        <v>-5.4890317440003589</v>
      </c>
      <c r="T184">
        <f t="shared" si="27"/>
        <v>9.682651996416844</v>
      </c>
    </row>
    <row r="185" spans="1:20" x14ac:dyDescent="0.3">
      <c r="A185">
        <v>77.599999999999994</v>
      </c>
      <c r="R185">
        <f t="shared" si="25"/>
        <v>10.01089600000028</v>
      </c>
      <c r="S185">
        <f t="shared" si="26"/>
        <v>-31.674474944001325</v>
      </c>
      <c r="T185">
        <f t="shared" si="27"/>
        <v>100.2180387228216</v>
      </c>
    </row>
    <row r="186" spans="1:20" x14ac:dyDescent="0.3">
      <c r="A186">
        <v>84.7</v>
      </c>
      <c r="R186">
        <f t="shared" si="25"/>
        <v>15.492095999999719</v>
      </c>
      <c r="S186">
        <f t="shared" si="26"/>
        <v>60.976889855998344</v>
      </c>
      <c r="T186">
        <f t="shared" si="27"/>
        <v>240.00503847320729</v>
      </c>
    </row>
    <row r="187" spans="1:20" x14ac:dyDescent="0.3">
      <c r="A187">
        <v>79.5</v>
      </c>
      <c r="R187">
        <f t="shared" si="25"/>
        <v>1.597696000000097</v>
      </c>
      <c r="S187">
        <f t="shared" si="26"/>
        <v>-2.0194877440001839</v>
      </c>
      <c r="T187">
        <f t="shared" si="27"/>
        <v>2.55263250841631</v>
      </c>
    </row>
    <row r="188" spans="1:20" x14ac:dyDescent="0.3">
      <c r="A188">
        <v>80.599999999999994</v>
      </c>
      <c r="R188">
        <f t="shared" si="25"/>
        <v>2.6896000000014467E-2</v>
      </c>
      <c r="S188">
        <f t="shared" si="26"/>
        <v>-4.4109440000035588E-3</v>
      </c>
      <c r="T188">
        <f t="shared" si="27"/>
        <v>7.2339481600077827E-4</v>
      </c>
    </row>
    <row r="189" spans="1:20" x14ac:dyDescent="0.3">
      <c r="A189">
        <v>80.2</v>
      </c>
      <c r="R189">
        <f t="shared" si="25"/>
        <v>0.31809600000004012</v>
      </c>
      <c r="S189">
        <f t="shared" si="26"/>
        <v>-0.17940614400003396</v>
      </c>
      <c r="T189">
        <f t="shared" si="27"/>
        <v>0.10118506521602552</v>
      </c>
    </row>
    <row r="190" spans="1:20" x14ac:dyDescent="0.3">
      <c r="A190">
        <v>82.1</v>
      </c>
      <c r="R190">
        <f t="shared" si="25"/>
        <v>1.7848959999998821</v>
      </c>
      <c r="S190">
        <f t="shared" si="26"/>
        <v>2.3846210559997636</v>
      </c>
      <c r="T190">
        <f t="shared" si="27"/>
        <v>3.1858537308155794</v>
      </c>
    </row>
    <row r="191" spans="1:20" x14ac:dyDescent="0.3">
      <c r="A191">
        <v>84.6</v>
      </c>
      <c r="R191">
        <f t="shared" si="25"/>
        <v>14.714895999999662</v>
      </c>
      <c r="S191">
        <f t="shared" si="26"/>
        <v>56.446341055998055</v>
      </c>
      <c r="T191">
        <f t="shared" si="27"/>
        <v>216.52816429080605</v>
      </c>
    </row>
    <row r="192" spans="1:20" x14ac:dyDescent="0.3">
      <c r="A192">
        <v>79.8</v>
      </c>
      <c r="R192">
        <f t="shared" si="25"/>
        <v>0.92929600000007961</v>
      </c>
      <c r="S192">
        <f t="shared" si="26"/>
        <v>-0.89584134400011506</v>
      </c>
      <c r="T192">
        <f t="shared" si="27"/>
        <v>0.86359105561614802</v>
      </c>
    </row>
    <row r="193" spans="1:20" x14ac:dyDescent="0.3">
      <c r="A193">
        <v>81.599999999999994</v>
      </c>
      <c r="R193">
        <f t="shared" si="25"/>
        <v>0.69889599999992624</v>
      </c>
      <c r="S193">
        <f t="shared" si="26"/>
        <v>0.58427705599990754</v>
      </c>
      <c r="T193">
        <f t="shared" si="27"/>
        <v>0.48845561881589689</v>
      </c>
    </row>
    <row r="194" spans="1:20" x14ac:dyDescent="0.3">
      <c r="A194">
        <v>78.2</v>
      </c>
      <c r="R194">
        <f t="shared" si="25"/>
        <v>6.5740960000001829</v>
      </c>
      <c r="S194">
        <f t="shared" si="26"/>
        <v>-16.855982144000702</v>
      </c>
      <c r="T194">
        <f t="shared" si="27"/>
        <v>43.218738217218402</v>
      </c>
    </row>
    <row r="195" spans="1:20" x14ac:dyDescent="0.3">
      <c r="A195">
        <v>82.4</v>
      </c>
      <c r="R195">
        <f t="shared" si="25"/>
        <v>2.6764959999998927</v>
      </c>
      <c r="S195">
        <f t="shared" si="26"/>
        <v>4.3787474559997372</v>
      </c>
      <c r="T195">
        <f t="shared" si="27"/>
        <v>7.1636308380154254</v>
      </c>
    </row>
    <row r="196" spans="1:20" x14ac:dyDescent="0.3">
      <c r="A196">
        <v>82.1</v>
      </c>
      <c r="R196">
        <f t="shared" si="25"/>
        <v>1.7848959999998821</v>
      </c>
      <c r="S196">
        <f t="shared" si="26"/>
        <v>2.3846210559997636</v>
      </c>
      <c r="T196">
        <f t="shared" si="27"/>
        <v>3.1858537308155794</v>
      </c>
    </row>
    <row r="197" spans="1:20" x14ac:dyDescent="0.3">
      <c r="A197">
        <v>83.9</v>
      </c>
      <c r="R197">
        <f t="shared" si="25"/>
        <v>9.8344959999997954</v>
      </c>
      <c r="S197">
        <f t="shared" si="26"/>
        <v>30.840979455999037</v>
      </c>
      <c r="T197">
        <f t="shared" si="27"/>
        <v>96.717311574011973</v>
      </c>
    </row>
    <row r="198" spans="1:20" x14ac:dyDescent="0.3">
      <c r="A198">
        <v>88.6</v>
      </c>
      <c r="R198">
        <f t="shared" si="25"/>
        <v>61.402895999999309</v>
      </c>
      <c r="S198">
        <f t="shared" si="26"/>
        <v>481.15309305599186</v>
      </c>
      <c r="T198">
        <f t="shared" si="27"/>
        <v>3770.3156371867312</v>
      </c>
    </row>
    <row r="199" spans="1:20" x14ac:dyDescent="0.3">
      <c r="A199">
        <v>79.599999999999994</v>
      </c>
      <c r="R199">
        <f t="shared" si="25"/>
        <v>1.3548960000001027</v>
      </c>
      <c r="S199">
        <f t="shared" si="26"/>
        <v>-1.5770989440001792</v>
      </c>
      <c r="T199">
        <f t="shared" si="27"/>
        <v>1.8357431708162784</v>
      </c>
    </row>
    <row r="200" spans="1:20" x14ac:dyDescent="0.3">
      <c r="A200">
        <v>83.7</v>
      </c>
      <c r="R200">
        <f t="shared" si="25"/>
        <v>8.6200959999997906</v>
      </c>
      <c r="S200">
        <f t="shared" si="26"/>
        <v>25.308601855999079</v>
      </c>
      <c r="T200">
        <f t="shared" si="27"/>
        <v>74.306055049212389</v>
      </c>
    </row>
    <row r="201" spans="1:20" x14ac:dyDescent="0.3">
      <c r="A201">
        <v>76.8</v>
      </c>
      <c r="R201">
        <f t="shared" si="25"/>
        <v>15.713296000000327</v>
      </c>
      <c r="S201">
        <f t="shared" si="26"/>
        <v>-62.287505344001943</v>
      </c>
      <c r="T201">
        <f t="shared" si="27"/>
        <v>246.90767118362626</v>
      </c>
    </row>
    <row r="202" spans="1:20" x14ac:dyDescent="0.3">
      <c r="A202">
        <v>78.400000000000006</v>
      </c>
      <c r="R202">
        <f t="shared" si="25"/>
        <v>5.5884960000001547</v>
      </c>
      <c r="S202">
        <f t="shared" si="26"/>
        <v>-13.211204544000548</v>
      </c>
      <c r="T202">
        <f t="shared" si="27"/>
        <v>31.231287542017728</v>
      </c>
    </row>
    <row r="203" spans="1:20" x14ac:dyDescent="0.3">
      <c r="A203">
        <v>86.2</v>
      </c>
      <c r="R203">
        <f t="shared" si="25"/>
        <v>29.550095999999613</v>
      </c>
      <c r="S203">
        <f t="shared" si="26"/>
        <v>160.63432185599683</v>
      </c>
      <c r="T203">
        <f t="shared" si="27"/>
        <v>873.20817360919307</v>
      </c>
    </row>
    <row r="204" spans="1:20" x14ac:dyDescent="0.3">
      <c r="A204">
        <v>80.2</v>
      </c>
      <c r="R204">
        <f t="shared" si="25"/>
        <v>0.31809600000004012</v>
      </c>
      <c r="S204">
        <f t="shared" si="26"/>
        <v>-0.17940614400003396</v>
      </c>
      <c r="T204">
        <f t="shared" si="27"/>
        <v>0.10118506521602552</v>
      </c>
    </row>
    <row r="205" spans="1:20" x14ac:dyDescent="0.3">
      <c r="A205">
        <v>80</v>
      </c>
      <c r="R205">
        <f t="shared" si="25"/>
        <v>0.58369600000005872</v>
      </c>
      <c r="S205">
        <f t="shared" si="26"/>
        <v>-0.44594374400006731</v>
      </c>
      <c r="T205">
        <f t="shared" si="27"/>
        <v>0.34070102041606853</v>
      </c>
    </row>
  </sheetData>
  <mergeCells count="4">
    <mergeCell ref="N1:O1"/>
    <mergeCell ref="R1:Y1"/>
    <mergeCell ref="N104:O104"/>
    <mergeCell ref="R104:Y10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ADDA-799F-4844-9583-B8F130B5BDBE}">
  <dimension ref="A1:P203"/>
  <sheetViews>
    <sheetView workbookViewId="0">
      <selection activeCell="M2" sqref="M2"/>
    </sheetView>
  </sheetViews>
  <sheetFormatPr defaultRowHeight="14.4" x14ac:dyDescent="0.3"/>
  <cols>
    <col min="1" max="1" width="10.5546875" customWidth="1"/>
    <col min="2" max="2" width="12" customWidth="1"/>
    <col min="3" max="3" width="13.88671875" customWidth="1"/>
    <col min="7" max="7" width="13.5546875" customWidth="1"/>
    <col min="9" max="9" width="10.33203125" customWidth="1"/>
  </cols>
  <sheetData>
    <row r="1" spans="1:1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10</v>
      </c>
      <c r="J1" s="1" t="s">
        <v>90</v>
      </c>
      <c r="K1" s="1" t="s">
        <v>91</v>
      </c>
      <c r="L1" s="1" t="s">
        <v>92</v>
      </c>
      <c r="M1" s="1"/>
      <c r="N1" s="1" t="s">
        <v>15</v>
      </c>
      <c r="O1" s="1" t="s">
        <v>16</v>
      </c>
      <c r="P1" s="1" t="s">
        <v>17</v>
      </c>
    </row>
    <row r="2" spans="1:16" x14ac:dyDescent="0.3">
      <c r="A2">
        <v>118.5</v>
      </c>
      <c r="B2">
        <f>AVERAGE(A2:A101)</f>
        <v>121.21700000000001</v>
      </c>
      <c r="C2">
        <f>_xlfn.VAR.P(A2:A101)</f>
        <v>5.4580109999999991</v>
      </c>
      <c r="D2">
        <f>MIN(A2:A101)</f>
        <v>116.8</v>
      </c>
      <c r="E2">
        <f>MAX(A2:A101)</f>
        <v>128.9</v>
      </c>
      <c r="F2">
        <f>E2-D2</f>
        <v>12.100000000000009</v>
      </c>
      <c r="G2">
        <v>7</v>
      </c>
      <c r="H2">
        <v>2</v>
      </c>
      <c r="I2">
        <v>117</v>
      </c>
      <c r="J2">
        <f t="array" ref="J2:J8">FREQUENCY(A2:A101,I2:I7)</f>
        <v>1</v>
      </c>
      <c r="K2">
        <f>_xlfn.NORM.DIST(I2,B2,SQRT(C2),TRUE) - 0</f>
        <v>3.5534352150645397E-2</v>
      </c>
      <c r="L2">
        <f>100*K2</f>
        <v>3.5534352150645399</v>
      </c>
      <c r="M2">
        <f>(J2-L2)^2/L2</f>
        <v>1.8348530373905443</v>
      </c>
      <c r="N2">
        <f>SUM(M2:M8)</f>
        <v>14.550024591876689</v>
      </c>
      <c r="O2">
        <v>0.05</v>
      </c>
      <c r="P2">
        <f>_xlfn.CHISQ.INV.RT(O2,G2-3)</f>
        <v>9.4877290367811575</v>
      </c>
    </row>
    <row r="3" spans="1:16" x14ac:dyDescent="0.3">
      <c r="A3">
        <v>121.2</v>
      </c>
      <c r="I3">
        <f>I2+$H$2</f>
        <v>119</v>
      </c>
      <c r="J3">
        <v>23</v>
      </c>
      <c r="K3">
        <f>_xlfn.NORM.DIST(I3,$B$2,SQRT($C$2),TRUE)-_xlfn.NORM.DIST(I2,$B$2,SQRT($C$2),TRUE)</f>
        <v>0.13578580206609539</v>
      </c>
      <c r="L3">
        <f t="shared" ref="L3:L8" si="0">100*K3</f>
        <v>13.578580206609539</v>
      </c>
      <c r="M3">
        <f t="shared" ref="M3:M8" si="1">(J3-L3)^2/L3</f>
        <v>6.5369979462273244</v>
      </c>
    </row>
    <row r="4" spans="1:16" x14ac:dyDescent="0.3">
      <c r="A4">
        <v>117.4</v>
      </c>
      <c r="I4">
        <f t="shared" ref="I4:I7" si="2">I3+$H$2</f>
        <v>121</v>
      </c>
      <c r="J4">
        <v>22</v>
      </c>
      <c r="K4">
        <f t="shared" ref="K4:K7" si="3">_xlfn.NORM.DIST(I4,$B$2,SQRT($C$2),TRUE)-_xlfn.NORM.DIST(I3,$B$2,SQRT($C$2),TRUE)</f>
        <v>0.2916775665613498</v>
      </c>
      <c r="L4">
        <f t="shared" si="0"/>
        <v>29.16775665613498</v>
      </c>
      <c r="M4">
        <f t="shared" si="1"/>
        <v>1.7614222474240582</v>
      </c>
      <c r="N4" s="4" t="s">
        <v>66</v>
      </c>
      <c r="O4" s="4"/>
      <c r="P4" s="4"/>
    </row>
    <row r="5" spans="1:16" x14ac:dyDescent="0.3">
      <c r="A5">
        <v>127.5</v>
      </c>
      <c r="I5">
        <f t="shared" si="2"/>
        <v>123</v>
      </c>
      <c r="J5">
        <v>34</v>
      </c>
      <c r="K5">
        <f t="shared" si="3"/>
        <v>0.31432800284623436</v>
      </c>
      <c r="L5">
        <f t="shared" si="0"/>
        <v>31.432800284623436</v>
      </c>
      <c r="M5">
        <f t="shared" si="1"/>
        <v>0.20966997273397603</v>
      </c>
    </row>
    <row r="6" spans="1:16" x14ac:dyDescent="0.3">
      <c r="A6">
        <v>117.3</v>
      </c>
      <c r="I6">
        <f t="shared" si="2"/>
        <v>125</v>
      </c>
      <c r="J6">
        <v>16</v>
      </c>
      <c r="K6">
        <f t="shared" si="3"/>
        <v>0.16997963225119594</v>
      </c>
      <c r="L6">
        <f t="shared" si="0"/>
        <v>16.997963225119594</v>
      </c>
      <c r="M6">
        <f t="shared" si="1"/>
        <v>5.8591172689402921E-2</v>
      </c>
    </row>
    <row r="7" spans="1:16" x14ac:dyDescent="0.3">
      <c r="A7">
        <v>121.2</v>
      </c>
      <c r="I7">
        <f t="shared" si="2"/>
        <v>127</v>
      </c>
      <c r="J7">
        <v>2</v>
      </c>
      <c r="K7">
        <f t="shared" si="3"/>
        <v>4.6039294614472315E-2</v>
      </c>
      <c r="L7">
        <f t="shared" si="0"/>
        <v>4.6039294614472315</v>
      </c>
      <c r="M7">
        <f t="shared" si="1"/>
        <v>1.4727525034802456</v>
      </c>
    </row>
    <row r="8" spans="1:16" x14ac:dyDescent="0.3">
      <c r="A8">
        <v>121</v>
      </c>
      <c r="J8">
        <v>2</v>
      </c>
      <c r="K8">
        <f>1 - _xlfn.NORM.DIST(I7,B2,SQRT(C2),TRUE)</f>
        <v>6.6553495100067916E-3</v>
      </c>
      <c r="L8">
        <f t="shared" si="0"/>
        <v>0.66553495100067916</v>
      </c>
      <c r="M8">
        <f t="shared" si="1"/>
        <v>2.6757377119311387</v>
      </c>
    </row>
    <row r="9" spans="1:16" x14ac:dyDescent="0.3">
      <c r="A9">
        <v>123.2</v>
      </c>
    </row>
    <row r="10" spans="1:16" x14ac:dyDescent="0.3">
      <c r="A10">
        <v>124.7</v>
      </c>
    </row>
    <row r="11" spans="1:16" x14ac:dyDescent="0.3">
      <c r="A11">
        <v>123.3</v>
      </c>
    </row>
    <row r="12" spans="1:16" x14ac:dyDescent="0.3">
      <c r="A12">
        <v>120.9</v>
      </c>
    </row>
    <row r="13" spans="1:16" x14ac:dyDescent="0.3">
      <c r="A13">
        <v>122.2</v>
      </c>
    </row>
    <row r="14" spans="1:16" x14ac:dyDescent="0.3">
      <c r="A14">
        <v>119</v>
      </c>
    </row>
    <row r="15" spans="1:16" x14ac:dyDescent="0.3">
      <c r="A15">
        <v>123.5</v>
      </c>
    </row>
    <row r="16" spans="1:16" x14ac:dyDescent="0.3">
      <c r="A16">
        <v>121.6</v>
      </c>
    </row>
    <row r="17" spans="1:1" x14ac:dyDescent="0.3">
      <c r="A17">
        <v>125.4</v>
      </c>
    </row>
    <row r="18" spans="1:1" x14ac:dyDescent="0.3">
      <c r="A18">
        <v>121.3</v>
      </c>
    </row>
    <row r="19" spans="1:1" x14ac:dyDescent="0.3">
      <c r="A19">
        <v>121.5</v>
      </c>
    </row>
    <row r="20" spans="1:1" x14ac:dyDescent="0.3">
      <c r="A20">
        <v>121.7</v>
      </c>
    </row>
    <row r="21" spans="1:1" x14ac:dyDescent="0.3">
      <c r="A21">
        <v>124.7</v>
      </c>
    </row>
    <row r="22" spans="1:1" x14ac:dyDescent="0.3">
      <c r="A22">
        <v>121.7</v>
      </c>
    </row>
    <row r="23" spans="1:1" x14ac:dyDescent="0.3">
      <c r="A23">
        <v>124.1</v>
      </c>
    </row>
    <row r="24" spans="1:1" x14ac:dyDescent="0.3">
      <c r="A24">
        <v>118.7</v>
      </c>
    </row>
    <row r="25" spans="1:1" x14ac:dyDescent="0.3">
      <c r="A25">
        <v>120.9</v>
      </c>
    </row>
    <row r="26" spans="1:1" x14ac:dyDescent="0.3">
      <c r="A26">
        <v>121.1</v>
      </c>
    </row>
    <row r="27" spans="1:1" x14ac:dyDescent="0.3">
      <c r="A27">
        <v>118.6</v>
      </c>
    </row>
    <row r="28" spans="1:1" x14ac:dyDescent="0.3">
      <c r="A28">
        <v>118.7</v>
      </c>
    </row>
    <row r="29" spans="1:1" x14ac:dyDescent="0.3">
      <c r="A29">
        <v>120.2</v>
      </c>
    </row>
    <row r="30" spans="1:1" x14ac:dyDescent="0.3">
      <c r="A30">
        <v>119.7</v>
      </c>
    </row>
    <row r="31" spans="1:1" x14ac:dyDescent="0.3">
      <c r="A31">
        <v>122.3</v>
      </c>
    </row>
    <row r="32" spans="1:1" x14ac:dyDescent="0.3">
      <c r="A32">
        <v>119.7</v>
      </c>
    </row>
    <row r="33" spans="1:1" x14ac:dyDescent="0.3">
      <c r="A33">
        <v>120</v>
      </c>
    </row>
    <row r="34" spans="1:1" x14ac:dyDescent="0.3">
      <c r="A34">
        <v>121.8</v>
      </c>
    </row>
    <row r="35" spans="1:1" x14ac:dyDescent="0.3">
      <c r="A35">
        <v>117.7</v>
      </c>
    </row>
    <row r="36" spans="1:1" x14ac:dyDescent="0.3">
      <c r="A36">
        <v>120.6</v>
      </c>
    </row>
    <row r="37" spans="1:1" x14ac:dyDescent="0.3">
      <c r="A37">
        <v>122.3</v>
      </c>
    </row>
    <row r="38" spans="1:1" x14ac:dyDescent="0.3">
      <c r="A38">
        <v>121.9</v>
      </c>
    </row>
    <row r="39" spans="1:1" x14ac:dyDescent="0.3">
      <c r="A39">
        <v>119.6</v>
      </c>
    </row>
    <row r="40" spans="1:1" x14ac:dyDescent="0.3">
      <c r="A40">
        <v>118.9</v>
      </c>
    </row>
    <row r="41" spans="1:1" x14ac:dyDescent="0.3">
      <c r="A41">
        <v>122.1</v>
      </c>
    </row>
    <row r="42" spans="1:1" x14ac:dyDescent="0.3">
      <c r="A42">
        <v>118.1</v>
      </c>
    </row>
    <row r="43" spans="1:1" x14ac:dyDescent="0.3">
      <c r="A43">
        <v>121.5</v>
      </c>
    </row>
    <row r="44" spans="1:1" x14ac:dyDescent="0.3">
      <c r="A44">
        <v>118.8</v>
      </c>
    </row>
    <row r="45" spans="1:1" x14ac:dyDescent="0.3">
      <c r="A45">
        <v>121.7</v>
      </c>
    </row>
    <row r="46" spans="1:1" x14ac:dyDescent="0.3">
      <c r="A46">
        <v>118.7</v>
      </c>
    </row>
    <row r="47" spans="1:1" x14ac:dyDescent="0.3">
      <c r="A47">
        <v>118.9</v>
      </c>
    </row>
    <row r="48" spans="1:1" x14ac:dyDescent="0.3">
      <c r="A48">
        <v>123</v>
      </c>
    </row>
    <row r="49" spans="1:1" x14ac:dyDescent="0.3">
      <c r="A49">
        <v>124</v>
      </c>
    </row>
    <row r="50" spans="1:1" x14ac:dyDescent="0.3">
      <c r="A50">
        <v>122.1</v>
      </c>
    </row>
    <row r="51" spans="1:1" x14ac:dyDescent="0.3">
      <c r="A51">
        <v>119.6</v>
      </c>
    </row>
    <row r="52" spans="1:1" x14ac:dyDescent="0.3">
      <c r="A52">
        <v>121.1</v>
      </c>
    </row>
    <row r="53" spans="1:1" x14ac:dyDescent="0.3">
      <c r="A53">
        <v>119</v>
      </c>
    </row>
    <row r="54" spans="1:1" x14ac:dyDescent="0.3">
      <c r="A54">
        <v>122.4</v>
      </c>
    </row>
    <row r="55" spans="1:1" x14ac:dyDescent="0.3">
      <c r="A55">
        <v>122</v>
      </c>
    </row>
    <row r="56" spans="1:1" x14ac:dyDescent="0.3">
      <c r="A56">
        <v>123</v>
      </c>
    </row>
    <row r="57" spans="1:1" x14ac:dyDescent="0.3">
      <c r="A57">
        <v>121.5</v>
      </c>
    </row>
    <row r="58" spans="1:1" x14ac:dyDescent="0.3">
      <c r="A58">
        <v>118.9</v>
      </c>
    </row>
    <row r="59" spans="1:1" x14ac:dyDescent="0.3">
      <c r="A59">
        <v>118.3</v>
      </c>
    </row>
    <row r="60" spans="1:1" x14ac:dyDescent="0.3">
      <c r="A60">
        <v>124.5</v>
      </c>
    </row>
    <row r="61" spans="1:1" x14ac:dyDescent="0.3">
      <c r="A61">
        <v>122.8</v>
      </c>
    </row>
    <row r="62" spans="1:1" x14ac:dyDescent="0.3">
      <c r="A62">
        <v>118.3</v>
      </c>
    </row>
    <row r="63" spans="1:1" x14ac:dyDescent="0.3">
      <c r="A63">
        <v>118.8</v>
      </c>
    </row>
    <row r="64" spans="1:1" x14ac:dyDescent="0.3">
      <c r="A64">
        <v>119.8</v>
      </c>
    </row>
    <row r="65" spans="1:1" x14ac:dyDescent="0.3">
      <c r="A65">
        <v>118</v>
      </c>
    </row>
    <row r="66" spans="1:1" x14ac:dyDescent="0.3">
      <c r="A66">
        <v>124.8</v>
      </c>
    </row>
    <row r="67" spans="1:1" x14ac:dyDescent="0.3">
      <c r="A67">
        <v>120.6</v>
      </c>
    </row>
    <row r="68" spans="1:1" x14ac:dyDescent="0.3">
      <c r="A68">
        <v>126.8</v>
      </c>
    </row>
    <row r="69" spans="1:1" x14ac:dyDescent="0.3">
      <c r="A69">
        <v>122.7</v>
      </c>
    </row>
    <row r="70" spans="1:1" x14ac:dyDescent="0.3">
      <c r="A70">
        <v>121.1</v>
      </c>
    </row>
    <row r="71" spans="1:1" x14ac:dyDescent="0.3">
      <c r="A71">
        <v>120.2</v>
      </c>
    </row>
    <row r="72" spans="1:1" x14ac:dyDescent="0.3">
      <c r="A72">
        <v>123.5</v>
      </c>
    </row>
    <row r="73" spans="1:1" x14ac:dyDescent="0.3">
      <c r="A73">
        <v>120</v>
      </c>
    </row>
    <row r="74" spans="1:1" x14ac:dyDescent="0.3">
      <c r="A74">
        <v>119.9</v>
      </c>
    </row>
    <row r="75" spans="1:1" x14ac:dyDescent="0.3">
      <c r="A75">
        <v>120.2</v>
      </c>
    </row>
    <row r="76" spans="1:1" x14ac:dyDescent="0.3">
      <c r="A76">
        <v>119.2</v>
      </c>
    </row>
    <row r="77" spans="1:1" x14ac:dyDescent="0.3">
      <c r="A77">
        <v>122</v>
      </c>
    </row>
    <row r="78" spans="1:1" x14ac:dyDescent="0.3">
      <c r="A78">
        <v>117.8</v>
      </c>
    </row>
    <row r="79" spans="1:1" x14ac:dyDescent="0.3">
      <c r="A79">
        <v>121.4</v>
      </c>
    </row>
    <row r="80" spans="1:1" x14ac:dyDescent="0.3">
      <c r="A80">
        <v>120</v>
      </c>
    </row>
    <row r="81" spans="1:1" x14ac:dyDescent="0.3">
      <c r="A81">
        <v>120.1</v>
      </c>
    </row>
    <row r="82" spans="1:1" x14ac:dyDescent="0.3">
      <c r="A82">
        <v>122.1</v>
      </c>
    </row>
    <row r="83" spans="1:1" x14ac:dyDescent="0.3">
      <c r="A83">
        <v>121.4</v>
      </c>
    </row>
    <row r="84" spans="1:1" x14ac:dyDescent="0.3">
      <c r="A84">
        <v>118.7</v>
      </c>
    </row>
    <row r="85" spans="1:1" x14ac:dyDescent="0.3">
      <c r="A85">
        <v>120.7</v>
      </c>
    </row>
    <row r="86" spans="1:1" x14ac:dyDescent="0.3">
      <c r="A86">
        <v>121.6</v>
      </c>
    </row>
    <row r="87" spans="1:1" x14ac:dyDescent="0.3">
      <c r="A87">
        <v>121.3</v>
      </c>
    </row>
    <row r="88" spans="1:1" x14ac:dyDescent="0.3">
      <c r="A88">
        <v>119.8</v>
      </c>
    </row>
    <row r="89" spans="1:1" x14ac:dyDescent="0.3">
      <c r="A89">
        <v>124.8</v>
      </c>
    </row>
    <row r="90" spans="1:1" x14ac:dyDescent="0.3">
      <c r="A90">
        <v>116.8</v>
      </c>
    </row>
    <row r="91" spans="1:1" x14ac:dyDescent="0.3">
      <c r="A91">
        <v>123.5</v>
      </c>
    </row>
    <row r="92" spans="1:1" x14ac:dyDescent="0.3">
      <c r="A92">
        <v>121.5</v>
      </c>
    </row>
    <row r="93" spans="1:1" x14ac:dyDescent="0.3">
      <c r="A93">
        <v>121.5</v>
      </c>
    </row>
    <row r="94" spans="1:1" x14ac:dyDescent="0.3">
      <c r="A94">
        <v>128.9</v>
      </c>
    </row>
    <row r="95" spans="1:1" x14ac:dyDescent="0.3">
      <c r="A95">
        <v>118.8</v>
      </c>
    </row>
    <row r="96" spans="1:1" x14ac:dyDescent="0.3">
      <c r="A96">
        <v>121</v>
      </c>
    </row>
    <row r="97" spans="1:16" x14ac:dyDescent="0.3">
      <c r="A97">
        <v>118.4</v>
      </c>
    </row>
    <row r="98" spans="1:16" x14ac:dyDescent="0.3">
      <c r="A98">
        <v>124.9</v>
      </c>
    </row>
    <row r="99" spans="1:16" x14ac:dyDescent="0.3">
      <c r="A99">
        <v>124.6</v>
      </c>
    </row>
    <row r="100" spans="1:16" x14ac:dyDescent="0.3">
      <c r="A100">
        <v>123.6</v>
      </c>
    </row>
    <row r="101" spans="1:16" x14ac:dyDescent="0.3">
      <c r="A101">
        <v>125</v>
      </c>
    </row>
    <row r="103" spans="1:16" x14ac:dyDescent="0.3">
      <c r="A103" s="1" t="s">
        <v>1</v>
      </c>
      <c r="B103" s="1" t="s">
        <v>2</v>
      </c>
      <c r="C103" s="1" t="s">
        <v>4</v>
      </c>
      <c r="D103" s="1" t="s">
        <v>5</v>
      </c>
      <c r="E103" s="1" t="s">
        <v>6</v>
      </c>
      <c r="F103" s="1" t="s">
        <v>9</v>
      </c>
      <c r="G103" s="1" t="s">
        <v>7</v>
      </c>
      <c r="H103" s="1" t="s">
        <v>8</v>
      </c>
      <c r="I103" s="1" t="s">
        <v>10</v>
      </c>
      <c r="J103" s="1" t="s">
        <v>12</v>
      </c>
      <c r="K103" s="1" t="s">
        <v>13</v>
      </c>
      <c r="L103" s="1" t="s">
        <v>14</v>
      </c>
      <c r="M103" s="1"/>
      <c r="N103" s="1" t="s">
        <v>15</v>
      </c>
      <c r="O103" s="1" t="s">
        <v>16</v>
      </c>
      <c r="P103" s="1" t="s">
        <v>17</v>
      </c>
    </row>
    <row r="104" spans="1:16" x14ac:dyDescent="0.3">
      <c r="A104">
        <v>76.8</v>
      </c>
      <c r="B104">
        <f>AVERAGE(A104:A203)</f>
        <v>80.764000000000038</v>
      </c>
      <c r="C104">
        <f>_xlfn.VAR.P(A104:A203)</f>
        <v>9.9063039999999951</v>
      </c>
      <c r="D104">
        <f>MIN(A104:A203)</f>
        <v>74.099999999999994</v>
      </c>
      <c r="E104">
        <f>MAX(A104:A203)</f>
        <v>89.6</v>
      </c>
      <c r="F104">
        <f>E104-D104</f>
        <v>15.5</v>
      </c>
      <c r="G104">
        <v>7</v>
      </c>
      <c r="H104">
        <v>2.7</v>
      </c>
      <c r="I104">
        <v>75</v>
      </c>
      <c r="J104">
        <f t="array" ref="J104:J110">FREQUENCY(A104:A203,I104:I109)</f>
        <v>4</v>
      </c>
      <c r="K104">
        <f>_xlfn.NORM.DIST(I104,B104,SQRT(C104),TRUE) - 0</f>
        <v>3.3525167955537824E-2</v>
      </c>
      <c r="L104">
        <f>100*K104</f>
        <v>3.3525167955537825</v>
      </c>
      <c r="M104">
        <f>(J104-L104)^2/L104</f>
        <v>0.125050678521863</v>
      </c>
      <c r="N104">
        <f>SUM(M104:M110)</f>
        <v>4.0109356219146832</v>
      </c>
      <c r="O104">
        <v>0.05</v>
      </c>
      <c r="P104">
        <f>_xlfn.CHISQ.INV.RT(O104,G104-3)</f>
        <v>9.4877290367811575</v>
      </c>
    </row>
    <row r="105" spans="1:16" x14ac:dyDescent="0.3">
      <c r="A105">
        <v>82.6</v>
      </c>
      <c r="I105">
        <f>I104+$H$104</f>
        <v>77.7</v>
      </c>
      <c r="J105">
        <v>12</v>
      </c>
      <c r="K105">
        <f>_xlfn.NORM.DIST(I105,$B$104,SQRT($C$104),TRUE)-_xlfn.NORM.DIST(I104,$B$104,SQRT($C$104),TRUE)</f>
        <v>0.13162894387276902</v>
      </c>
      <c r="L105">
        <f t="shared" ref="L105:L110" si="4">100*K105</f>
        <v>13.162894387276902</v>
      </c>
      <c r="M105">
        <f t="shared" ref="M105:M110" si="5">(J105-L105)^2/L105</f>
        <v>0.10273753751813586</v>
      </c>
    </row>
    <row r="106" spans="1:16" x14ac:dyDescent="0.3">
      <c r="A106">
        <v>75.599999999999994</v>
      </c>
      <c r="I106">
        <f t="shared" ref="I106:I109" si="6">I105+$H$104</f>
        <v>80.400000000000006</v>
      </c>
      <c r="J106">
        <v>33</v>
      </c>
      <c r="K106">
        <f t="shared" ref="K106:K109" si="7">_xlfn.NORM.DIST(I106,$B$104,SQRT($C$104),TRUE)-_xlfn.NORM.DIST(I105,$B$104,SQRT($C$104),TRUE)</f>
        <v>0.28881086375124598</v>
      </c>
      <c r="L106">
        <f t="shared" si="4"/>
        <v>28.8810863751246</v>
      </c>
      <c r="M106">
        <f t="shared" si="5"/>
        <v>0.58742421350869345</v>
      </c>
    </row>
    <row r="107" spans="1:16" x14ac:dyDescent="0.3">
      <c r="A107">
        <v>82.3</v>
      </c>
      <c r="I107">
        <f t="shared" si="6"/>
        <v>83.100000000000009</v>
      </c>
      <c r="J107">
        <v>30</v>
      </c>
      <c r="K107">
        <f t="shared" si="7"/>
        <v>0.31704990206942285</v>
      </c>
      <c r="L107">
        <f t="shared" si="4"/>
        <v>31.704990206942284</v>
      </c>
      <c r="M107">
        <f t="shared" si="5"/>
        <v>9.1688771603296818E-2</v>
      </c>
      <c r="N107" s="5" t="s">
        <v>72</v>
      </c>
      <c r="O107" s="5"/>
      <c r="P107" s="5"/>
    </row>
    <row r="108" spans="1:16" x14ac:dyDescent="0.3">
      <c r="A108">
        <v>75.8</v>
      </c>
      <c r="I108">
        <f t="shared" si="6"/>
        <v>85.800000000000011</v>
      </c>
      <c r="J108">
        <v>14</v>
      </c>
      <c r="K108">
        <f t="shared" si="7"/>
        <v>0.17418988155960136</v>
      </c>
      <c r="L108">
        <f t="shared" si="4"/>
        <v>17.418988155960136</v>
      </c>
      <c r="M108">
        <f t="shared" si="5"/>
        <v>0.6710768677224217</v>
      </c>
    </row>
    <row r="109" spans="1:16" x14ac:dyDescent="0.3">
      <c r="A109">
        <v>80.8</v>
      </c>
      <c r="I109">
        <f t="shared" si="6"/>
        <v>88.500000000000014</v>
      </c>
      <c r="J109">
        <v>5</v>
      </c>
      <c r="K109">
        <f t="shared" si="7"/>
        <v>4.7807243103507813E-2</v>
      </c>
      <c r="L109">
        <f t="shared" si="4"/>
        <v>4.7807243103507808</v>
      </c>
      <c r="M109">
        <f t="shared" si="5"/>
        <v>1.0057435850680276E-2</v>
      </c>
    </row>
    <row r="110" spans="1:16" x14ac:dyDescent="0.3">
      <c r="A110">
        <v>85.1</v>
      </c>
      <c r="J110">
        <v>2</v>
      </c>
      <c r="K110">
        <f>1 - _xlfn.NORM.DIST(I109,B104,SQRT(C104),TRUE)</f>
        <v>6.9879976879151373E-3</v>
      </c>
      <c r="L110">
        <f t="shared" si="4"/>
        <v>0.69879976879151373</v>
      </c>
      <c r="M110">
        <f t="shared" si="5"/>
        <v>2.4229001171895916</v>
      </c>
    </row>
    <row r="111" spans="1:16" x14ac:dyDescent="0.3">
      <c r="A111">
        <v>82.7</v>
      </c>
    </row>
    <row r="112" spans="1:16" x14ac:dyDescent="0.3">
      <c r="A112">
        <v>86.6</v>
      </c>
    </row>
    <row r="113" spans="1:1" x14ac:dyDescent="0.3">
      <c r="A113">
        <v>81.599999999999994</v>
      </c>
    </row>
    <row r="114" spans="1:1" x14ac:dyDescent="0.3">
      <c r="A114">
        <v>82.5</v>
      </c>
    </row>
    <row r="115" spans="1:1" x14ac:dyDescent="0.3">
      <c r="A115">
        <v>83.7</v>
      </c>
    </row>
    <row r="116" spans="1:1" x14ac:dyDescent="0.3">
      <c r="A116">
        <v>74.3</v>
      </c>
    </row>
    <row r="117" spans="1:1" x14ac:dyDescent="0.3">
      <c r="A117">
        <v>79.7</v>
      </c>
    </row>
    <row r="118" spans="1:1" x14ac:dyDescent="0.3">
      <c r="A118">
        <v>81.2</v>
      </c>
    </row>
    <row r="119" spans="1:1" x14ac:dyDescent="0.3">
      <c r="A119">
        <v>79.3</v>
      </c>
    </row>
    <row r="120" spans="1:1" x14ac:dyDescent="0.3">
      <c r="A120">
        <v>83</v>
      </c>
    </row>
    <row r="121" spans="1:1" x14ac:dyDescent="0.3">
      <c r="A121">
        <v>80.400000000000006</v>
      </c>
    </row>
    <row r="122" spans="1:1" x14ac:dyDescent="0.3">
      <c r="A122">
        <v>82</v>
      </c>
    </row>
    <row r="123" spans="1:1" x14ac:dyDescent="0.3">
      <c r="A123">
        <v>82.3</v>
      </c>
    </row>
    <row r="124" spans="1:1" x14ac:dyDescent="0.3">
      <c r="A124">
        <v>80.900000000000006</v>
      </c>
    </row>
    <row r="125" spans="1:1" x14ac:dyDescent="0.3">
      <c r="A125">
        <v>83.5</v>
      </c>
    </row>
    <row r="126" spans="1:1" x14ac:dyDescent="0.3">
      <c r="A126">
        <v>84.1</v>
      </c>
    </row>
    <row r="127" spans="1:1" x14ac:dyDescent="0.3">
      <c r="A127">
        <v>80.599999999999994</v>
      </c>
    </row>
    <row r="128" spans="1:1" x14ac:dyDescent="0.3">
      <c r="A128">
        <v>76</v>
      </c>
    </row>
    <row r="129" spans="1:1" x14ac:dyDescent="0.3">
      <c r="A129">
        <v>79.3</v>
      </c>
    </row>
    <row r="130" spans="1:1" x14ac:dyDescent="0.3">
      <c r="A130">
        <v>77.3</v>
      </c>
    </row>
    <row r="131" spans="1:1" x14ac:dyDescent="0.3">
      <c r="A131">
        <v>77.7</v>
      </c>
    </row>
    <row r="132" spans="1:1" x14ac:dyDescent="0.3">
      <c r="A132">
        <v>74.400000000000006</v>
      </c>
    </row>
    <row r="133" spans="1:1" x14ac:dyDescent="0.3">
      <c r="A133">
        <v>82.8</v>
      </c>
    </row>
    <row r="134" spans="1:1" x14ac:dyDescent="0.3">
      <c r="A134">
        <v>83</v>
      </c>
    </row>
    <row r="135" spans="1:1" x14ac:dyDescent="0.3">
      <c r="A135">
        <v>85.6</v>
      </c>
    </row>
    <row r="136" spans="1:1" x14ac:dyDescent="0.3">
      <c r="A136">
        <v>87.3</v>
      </c>
    </row>
    <row r="137" spans="1:1" x14ac:dyDescent="0.3">
      <c r="A137">
        <v>77.7</v>
      </c>
    </row>
    <row r="138" spans="1:1" x14ac:dyDescent="0.3">
      <c r="A138">
        <v>86.7</v>
      </c>
    </row>
    <row r="139" spans="1:1" x14ac:dyDescent="0.3">
      <c r="A139">
        <v>84.2</v>
      </c>
    </row>
    <row r="140" spans="1:1" x14ac:dyDescent="0.3">
      <c r="A140">
        <v>78.900000000000006</v>
      </c>
    </row>
    <row r="141" spans="1:1" x14ac:dyDescent="0.3">
      <c r="A141">
        <v>81.400000000000006</v>
      </c>
    </row>
    <row r="142" spans="1:1" x14ac:dyDescent="0.3">
      <c r="A142">
        <v>80.099999999999994</v>
      </c>
    </row>
    <row r="143" spans="1:1" x14ac:dyDescent="0.3">
      <c r="A143">
        <v>80.7</v>
      </c>
    </row>
    <row r="144" spans="1:1" x14ac:dyDescent="0.3">
      <c r="A144">
        <v>80.900000000000006</v>
      </c>
    </row>
    <row r="145" spans="1:1" x14ac:dyDescent="0.3">
      <c r="A145">
        <v>83.8</v>
      </c>
    </row>
    <row r="146" spans="1:1" x14ac:dyDescent="0.3">
      <c r="A146">
        <v>78.400000000000006</v>
      </c>
    </row>
    <row r="147" spans="1:1" x14ac:dyDescent="0.3">
      <c r="A147">
        <v>78.7</v>
      </c>
    </row>
    <row r="148" spans="1:1" x14ac:dyDescent="0.3">
      <c r="A148">
        <v>80.7</v>
      </c>
    </row>
    <row r="149" spans="1:1" x14ac:dyDescent="0.3">
      <c r="A149">
        <v>79.3</v>
      </c>
    </row>
    <row r="150" spans="1:1" x14ac:dyDescent="0.3">
      <c r="A150">
        <v>80.599999999999994</v>
      </c>
    </row>
    <row r="151" spans="1:1" x14ac:dyDescent="0.3">
      <c r="A151">
        <v>83.7</v>
      </c>
    </row>
    <row r="152" spans="1:1" x14ac:dyDescent="0.3">
      <c r="A152">
        <v>89.6</v>
      </c>
    </row>
    <row r="153" spans="1:1" x14ac:dyDescent="0.3">
      <c r="A153">
        <v>80.8</v>
      </c>
    </row>
    <row r="154" spans="1:1" x14ac:dyDescent="0.3">
      <c r="A154">
        <v>83.8</v>
      </c>
    </row>
    <row r="155" spans="1:1" x14ac:dyDescent="0.3">
      <c r="A155">
        <v>78</v>
      </c>
    </row>
    <row r="156" spans="1:1" x14ac:dyDescent="0.3">
      <c r="A156">
        <v>80.099999999999994</v>
      </c>
    </row>
    <row r="157" spans="1:1" x14ac:dyDescent="0.3">
      <c r="A157">
        <v>79.3</v>
      </c>
    </row>
    <row r="158" spans="1:1" x14ac:dyDescent="0.3">
      <c r="A158">
        <v>83.3</v>
      </c>
    </row>
    <row r="159" spans="1:1" x14ac:dyDescent="0.3">
      <c r="A159">
        <v>81.400000000000006</v>
      </c>
    </row>
    <row r="160" spans="1:1" x14ac:dyDescent="0.3">
      <c r="A160">
        <v>79.099999999999994</v>
      </c>
    </row>
    <row r="161" spans="1:1" x14ac:dyDescent="0.3">
      <c r="A161">
        <v>82.5</v>
      </c>
    </row>
    <row r="162" spans="1:1" x14ac:dyDescent="0.3">
      <c r="A162">
        <v>79.7</v>
      </c>
    </row>
    <row r="163" spans="1:1" x14ac:dyDescent="0.3">
      <c r="A163">
        <v>82.3</v>
      </c>
    </row>
    <row r="164" spans="1:1" x14ac:dyDescent="0.3">
      <c r="A164">
        <v>79.7</v>
      </c>
    </row>
    <row r="165" spans="1:1" x14ac:dyDescent="0.3">
      <c r="A165">
        <v>78.3</v>
      </c>
    </row>
    <row r="166" spans="1:1" x14ac:dyDescent="0.3">
      <c r="A166">
        <v>77.8</v>
      </c>
    </row>
    <row r="167" spans="1:1" x14ac:dyDescent="0.3">
      <c r="A167">
        <v>79.099999999999994</v>
      </c>
    </row>
    <row r="168" spans="1:1" x14ac:dyDescent="0.3">
      <c r="A168">
        <v>77.599999999999994</v>
      </c>
    </row>
    <row r="169" spans="1:1" x14ac:dyDescent="0.3">
      <c r="A169">
        <v>78.599999999999994</v>
      </c>
    </row>
    <row r="170" spans="1:1" x14ac:dyDescent="0.3">
      <c r="A170">
        <v>87.6</v>
      </c>
    </row>
    <row r="171" spans="1:1" x14ac:dyDescent="0.3">
      <c r="A171">
        <v>79.400000000000006</v>
      </c>
    </row>
    <row r="172" spans="1:1" x14ac:dyDescent="0.3">
      <c r="A172">
        <v>78.099999999999994</v>
      </c>
    </row>
    <row r="173" spans="1:1" x14ac:dyDescent="0.3">
      <c r="A173">
        <v>75.400000000000006</v>
      </c>
    </row>
    <row r="174" spans="1:1" x14ac:dyDescent="0.3">
      <c r="A174">
        <v>79.900000000000006</v>
      </c>
    </row>
    <row r="175" spans="1:1" x14ac:dyDescent="0.3">
      <c r="A175">
        <v>75</v>
      </c>
    </row>
    <row r="176" spans="1:1" x14ac:dyDescent="0.3">
      <c r="A176">
        <v>79.400000000000006</v>
      </c>
    </row>
    <row r="177" spans="1:1" x14ac:dyDescent="0.3">
      <c r="A177">
        <v>81.2</v>
      </c>
    </row>
    <row r="178" spans="1:1" x14ac:dyDescent="0.3">
      <c r="A178">
        <v>80.099999999999994</v>
      </c>
    </row>
    <row r="179" spans="1:1" x14ac:dyDescent="0.3">
      <c r="A179">
        <v>76.7</v>
      </c>
    </row>
    <row r="180" spans="1:1" x14ac:dyDescent="0.3">
      <c r="A180">
        <v>74.099999999999994</v>
      </c>
    </row>
    <row r="181" spans="1:1" x14ac:dyDescent="0.3">
      <c r="A181">
        <v>82.1</v>
      </c>
    </row>
    <row r="182" spans="1:1" x14ac:dyDescent="0.3">
      <c r="A182">
        <v>79</v>
      </c>
    </row>
    <row r="183" spans="1:1" x14ac:dyDescent="0.3">
      <c r="A183">
        <v>77.599999999999994</v>
      </c>
    </row>
    <row r="184" spans="1:1" x14ac:dyDescent="0.3">
      <c r="A184">
        <v>84.7</v>
      </c>
    </row>
    <row r="185" spans="1:1" x14ac:dyDescent="0.3">
      <c r="A185">
        <v>79.5</v>
      </c>
    </row>
    <row r="186" spans="1:1" x14ac:dyDescent="0.3">
      <c r="A186">
        <v>80.599999999999994</v>
      </c>
    </row>
    <row r="187" spans="1:1" x14ac:dyDescent="0.3">
      <c r="A187">
        <v>80.2</v>
      </c>
    </row>
    <row r="188" spans="1:1" x14ac:dyDescent="0.3">
      <c r="A188">
        <v>82.1</v>
      </c>
    </row>
    <row r="189" spans="1:1" x14ac:dyDescent="0.3">
      <c r="A189">
        <v>84.6</v>
      </c>
    </row>
    <row r="190" spans="1:1" x14ac:dyDescent="0.3">
      <c r="A190">
        <v>79.8</v>
      </c>
    </row>
    <row r="191" spans="1:1" x14ac:dyDescent="0.3">
      <c r="A191">
        <v>81.599999999999994</v>
      </c>
    </row>
    <row r="192" spans="1:1" x14ac:dyDescent="0.3">
      <c r="A192">
        <v>78.2</v>
      </c>
    </row>
    <row r="193" spans="1:1" x14ac:dyDescent="0.3">
      <c r="A193">
        <v>82.4</v>
      </c>
    </row>
    <row r="194" spans="1:1" x14ac:dyDescent="0.3">
      <c r="A194">
        <v>82.1</v>
      </c>
    </row>
    <row r="195" spans="1:1" x14ac:dyDescent="0.3">
      <c r="A195">
        <v>83.9</v>
      </c>
    </row>
    <row r="196" spans="1:1" x14ac:dyDescent="0.3">
      <c r="A196">
        <v>88.6</v>
      </c>
    </row>
    <row r="197" spans="1:1" x14ac:dyDescent="0.3">
      <c r="A197">
        <v>79.599999999999994</v>
      </c>
    </row>
    <row r="198" spans="1:1" x14ac:dyDescent="0.3">
      <c r="A198">
        <v>83.7</v>
      </c>
    </row>
    <row r="199" spans="1:1" x14ac:dyDescent="0.3">
      <c r="A199">
        <v>76.8</v>
      </c>
    </row>
    <row r="200" spans="1:1" x14ac:dyDescent="0.3">
      <c r="A200">
        <v>78.400000000000006</v>
      </c>
    </row>
    <row r="201" spans="1:1" x14ac:dyDescent="0.3">
      <c r="A201">
        <v>86.2</v>
      </c>
    </row>
    <row r="202" spans="1:1" x14ac:dyDescent="0.3">
      <c r="A202">
        <v>80.2</v>
      </c>
    </row>
    <row r="203" spans="1:1" x14ac:dyDescent="0.3">
      <c r="A203">
        <v>80</v>
      </c>
    </row>
  </sheetData>
  <mergeCells count="2">
    <mergeCell ref="N4:P4"/>
    <mergeCell ref="N107:P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BB89-7524-4625-ACC8-9E55A0D0C2BC}">
  <dimension ref="A1:K23"/>
  <sheetViews>
    <sheetView topLeftCell="B1" workbookViewId="0">
      <selection activeCell="K14" sqref="K14"/>
    </sheetView>
  </sheetViews>
  <sheetFormatPr defaultRowHeight="14.4" x14ac:dyDescent="0.3"/>
  <cols>
    <col min="2" max="2" width="10" customWidth="1"/>
    <col min="3" max="3" width="8.88671875" customWidth="1"/>
    <col min="7" max="7" width="10.21875" customWidth="1"/>
    <col min="8" max="8" width="12.21875" customWidth="1"/>
  </cols>
  <sheetData>
    <row r="1" spans="1:11" x14ac:dyDescent="0.3">
      <c r="A1" s="1" t="s">
        <v>41</v>
      </c>
      <c r="B1" s="1" t="s">
        <v>1</v>
      </c>
      <c r="C1" s="1" t="s">
        <v>42</v>
      </c>
      <c r="D1" s="1" t="s">
        <v>45</v>
      </c>
      <c r="E1" s="1" t="s">
        <v>46</v>
      </c>
      <c r="F1" s="1" t="s">
        <v>3</v>
      </c>
      <c r="G1" s="1" t="s">
        <v>47</v>
      </c>
      <c r="H1" s="1" t="s">
        <v>48</v>
      </c>
      <c r="I1" s="1" t="s">
        <v>49</v>
      </c>
      <c r="J1" s="1" t="s">
        <v>16</v>
      </c>
      <c r="K1" s="1" t="s">
        <v>17</v>
      </c>
    </row>
    <row r="2" spans="1:11" x14ac:dyDescent="0.3">
      <c r="A2">
        <v>168.3</v>
      </c>
      <c r="B2">
        <v>152.4</v>
      </c>
      <c r="C2">
        <f>A2-B2</f>
        <v>15.900000000000006</v>
      </c>
      <c r="D2">
        <v>10</v>
      </c>
      <c r="E2">
        <f>AVERAGE(C2:C11)</f>
        <v>15.520000000000001</v>
      </c>
      <c r="F2">
        <f>_xlfn.VAR.P(C2:C11)</f>
        <v>56.629599999999954</v>
      </c>
      <c r="G2">
        <f>SQRT(F2)</f>
        <v>7.525264114966328</v>
      </c>
      <c r="I2">
        <v>0.05</v>
      </c>
      <c r="J2">
        <f>I2/2</f>
        <v>2.5000000000000001E-2</v>
      </c>
    </row>
    <row r="3" spans="1:11" x14ac:dyDescent="0.3">
      <c r="A3">
        <v>174.1</v>
      </c>
      <c r="B3">
        <v>144.5</v>
      </c>
      <c r="C3">
        <f t="shared" ref="C3:C11" si="0">A3-B3</f>
        <v>29.599999999999994</v>
      </c>
    </row>
    <row r="4" spans="1:11" x14ac:dyDescent="0.3">
      <c r="A4">
        <v>178.7</v>
      </c>
      <c r="B4">
        <v>160.6</v>
      </c>
      <c r="C4">
        <f t="shared" si="0"/>
        <v>18.099999999999994</v>
      </c>
    </row>
    <row r="5" spans="1:11" x14ac:dyDescent="0.3">
      <c r="A5">
        <v>170.4</v>
      </c>
      <c r="B5">
        <v>156.6</v>
      </c>
      <c r="C5">
        <f t="shared" si="0"/>
        <v>13.800000000000011</v>
      </c>
    </row>
    <row r="6" spans="1:11" x14ac:dyDescent="0.3">
      <c r="A6">
        <v>164.4</v>
      </c>
      <c r="B6">
        <v>152.69999999999999</v>
      </c>
      <c r="C6">
        <f t="shared" si="0"/>
        <v>11.700000000000017</v>
      </c>
    </row>
    <row r="7" spans="1:11" x14ac:dyDescent="0.3">
      <c r="A7">
        <v>182.9</v>
      </c>
      <c r="B7">
        <v>178.1</v>
      </c>
      <c r="C7">
        <f t="shared" si="0"/>
        <v>4.8000000000000114</v>
      </c>
    </row>
    <row r="8" spans="1:11" x14ac:dyDescent="0.3">
      <c r="A8">
        <v>184.5</v>
      </c>
      <c r="B8">
        <v>181.5</v>
      </c>
      <c r="C8">
        <f t="shared" si="0"/>
        <v>3</v>
      </c>
    </row>
    <row r="9" spans="1:11" x14ac:dyDescent="0.3">
      <c r="A9">
        <v>157.19999999999999</v>
      </c>
      <c r="B9">
        <v>133.69999999999999</v>
      </c>
      <c r="C9">
        <f t="shared" si="0"/>
        <v>23.5</v>
      </c>
    </row>
    <row r="10" spans="1:11" x14ac:dyDescent="0.3">
      <c r="A10">
        <v>162</v>
      </c>
      <c r="B10">
        <v>143.80000000000001</v>
      </c>
      <c r="C10">
        <f t="shared" si="0"/>
        <v>18.199999999999989</v>
      </c>
    </row>
    <row r="11" spans="1:11" x14ac:dyDescent="0.3">
      <c r="A11">
        <v>175.5</v>
      </c>
      <c r="B11">
        <v>158.9</v>
      </c>
      <c r="C11">
        <f t="shared" si="0"/>
        <v>16.599999999999994</v>
      </c>
    </row>
    <row r="14" spans="1:11" x14ac:dyDescent="0.3">
      <c r="A14" s="6" t="s">
        <v>43</v>
      </c>
      <c r="B14" s="6"/>
      <c r="C14" s="6"/>
      <c r="H14">
        <f>(E2*SQRT(D2-1))/G2</f>
        <v>6.1871582563329524</v>
      </c>
      <c r="K14">
        <f>_xlfn.T.INV.2T(I2,D2-1)</f>
        <v>2.2621571627982053</v>
      </c>
    </row>
    <row r="15" spans="1:11" x14ac:dyDescent="0.3">
      <c r="A15" s="6" t="s">
        <v>44</v>
      </c>
      <c r="B15" s="6"/>
      <c r="C15" s="6"/>
      <c r="H15" s="4" t="s">
        <v>53</v>
      </c>
      <c r="I15" s="4"/>
      <c r="J15" s="4"/>
      <c r="K15" s="4"/>
    </row>
    <row r="16" spans="1:11" x14ac:dyDescent="0.3">
      <c r="A16" s="2"/>
    </row>
    <row r="17" spans="1:11" x14ac:dyDescent="0.3">
      <c r="A17" s="2"/>
    </row>
    <row r="18" spans="1:11" x14ac:dyDescent="0.3">
      <c r="A18" s="6" t="s">
        <v>43</v>
      </c>
      <c r="B18" s="6"/>
      <c r="C18" s="6"/>
      <c r="H18">
        <f>(E2*SQRT(D2-1))/G2</f>
        <v>6.1871582563329524</v>
      </c>
      <c r="K18">
        <f>_xlfn.T.INV(1-I2,D2-1)</f>
        <v>1.8331129326562368</v>
      </c>
    </row>
    <row r="19" spans="1:11" x14ac:dyDescent="0.3">
      <c r="A19" s="6" t="s">
        <v>50</v>
      </c>
      <c r="B19" s="6"/>
      <c r="C19" s="6"/>
      <c r="H19" s="4" t="s">
        <v>51</v>
      </c>
      <c r="I19" s="4"/>
      <c r="J19" s="4"/>
      <c r="K19" s="4"/>
    </row>
    <row r="20" spans="1:11" x14ac:dyDescent="0.3">
      <c r="A20" s="2"/>
    </row>
    <row r="21" spans="1:11" x14ac:dyDescent="0.3">
      <c r="A21" s="2"/>
    </row>
    <row r="22" spans="1:11" x14ac:dyDescent="0.3">
      <c r="A22" s="6" t="s">
        <v>43</v>
      </c>
      <c r="B22" s="6"/>
      <c r="C22" s="6"/>
      <c r="H22">
        <f>(E2*SQRT(D2-1))/G2</f>
        <v>6.1871582563329524</v>
      </c>
      <c r="K22">
        <f>_xlfn.T.INV(I2,D2-1)</f>
        <v>-1.8331129326562374</v>
      </c>
    </row>
    <row r="23" spans="1:11" x14ac:dyDescent="0.3">
      <c r="A23" s="6" t="s">
        <v>52</v>
      </c>
      <c r="B23" s="6"/>
      <c r="C23" s="6"/>
      <c r="H23" s="5" t="s">
        <v>72</v>
      </c>
      <c r="I23" s="5"/>
      <c r="J23" s="5"/>
      <c r="K23" s="5"/>
    </row>
  </sheetData>
  <mergeCells count="9">
    <mergeCell ref="H15:K15"/>
    <mergeCell ref="H19:K19"/>
    <mergeCell ref="H23:K23"/>
    <mergeCell ref="A14:C14"/>
    <mergeCell ref="A15:C15"/>
    <mergeCell ref="A18:C18"/>
    <mergeCell ref="A19:C19"/>
    <mergeCell ref="A22:C22"/>
    <mergeCell ref="A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C5DE-844A-4F73-BB54-BFAA88A23D48}">
  <dimension ref="A1:L22"/>
  <sheetViews>
    <sheetView workbookViewId="0">
      <selection activeCell="I22" sqref="I22:L22"/>
    </sheetView>
  </sheetViews>
  <sheetFormatPr defaultRowHeight="14.4" x14ac:dyDescent="0.3"/>
  <cols>
    <col min="7" max="7" width="11.109375" customWidth="1"/>
    <col min="8" max="8" width="10.77734375" customWidth="1"/>
    <col min="9" max="9" width="12.33203125" customWidth="1"/>
  </cols>
  <sheetData>
    <row r="1" spans="1:12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59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16</v>
      </c>
      <c r="L1" s="1" t="s">
        <v>17</v>
      </c>
    </row>
    <row r="2" spans="1:12" x14ac:dyDescent="0.3">
      <c r="A2">
        <v>144</v>
      </c>
      <c r="B2">
        <v>134</v>
      </c>
      <c r="C2">
        <v>10</v>
      </c>
      <c r="D2">
        <v>8</v>
      </c>
      <c r="E2">
        <f>AVERAGE(A2:A11)</f>
        <v>149.5</v>
      </c>
      <c r="F2">
        <f>AVERAGE(B2:B11)</f>
        <v>137.875</v>
      </c>
      <c r="G2">
        <f>_xlfn.VAR.P(A2:A11)</f>
        <v>54.65</v>
      </c>
      <c r="H2">
        <f>_xlfn.VAR.P(B2:B11)</f>
        <v>89.109375</v>
      </c>
      <c r="J2">
        <v>0.05</v>
      </c>
      <c r="K2">
        <f>J2/2</f>
        <v>2.5000000000000001E-2</v>
      </c>
    </row>
    <row r="3" spans="1:12" x14ac:dyDescent="0.3">
      <c r="A3">
        <v>154</v>
      </c>
      <c r="B3">
        <v>129</v>
      </c>
    </row>
    <row r="4" spans="1:12" x14ac:dyDescent="0.3">
      <c r="A4">
        <v>152</v>
      </c>
      <c r="B4">
        <v>120</v>
      </c>
    </row>
    <row r="5" spans="1:12" x14ac:dyDescent="0.3">
      <c r="A5">
        <v>165</v>
      </c>
      <c r="B5">
        <v>149</v>
      </c>
    </row>
    <row r="6" spans="1:12" x14ac:dyDescent="0.3">
      <c r="A6">
        <v>143</v>
      </c>
      <c r="B6">
        <v>139</v>
      </c>
    </row>
    <row r="7" spans="1:12" x14ac:dyDescent="0.3">
      <c r="A7">
        <v>158</v>
      </c>
      <c r="B7">
        <v>143</v>
      </c>
    </row>
    <row r="8" spans="1:12" x14ac:dyDescent="0.3">
      <c r="A8">
        <v>141</v>
      </c>
      <c r="B8">
        <v>139</v>
      </c>
    </row>
    <row r="9" spans="1:12" x14ac:dyDescent="0.3">
      <c r="A9">
        <v>150</v>
      </c>
      <c r="B9">
        <v>150</v>
      </c>
    </row>
    <row r="10" spans="1:12" x14ac:dyDescent="0.3">
      <c r="A10">
        <v>145</v>
      </c>
    </row>
    <row r="11" spans="1:12" x14ac:dyDescent="0.3">
      <c r="A11">
        <v>143</v>
      </c>
    </row>
    <row r="13" spans="1:12" x14ac:dyDescent="0.3">
      <c r="A13" s="6" t="s">
        <v>64</v>
      </c>
      <c r="B13" s="6"/>
      <c r="C13" s="6"/>
      <c r="I13">
        <f>SQRT(C2*D2*(C2+D2-2)/(C2+D2))*(E2-F2)/SQRT(C2*G2+D2*H2)</f>
        <v>2.7623846999955002</v>
      </c>
      <c r="L13">
        <f>_xlfn.T.INV.2T(J2,C2+D2-2)</f>
        <v>2.119905299221255</v>
      </c>
    </row>
    <row r="14" spans="1:12" x14ac:dyDescent="0.3">
      <c r="A14" s="6" t="s">
        <v>65</v>
      </c>
      <c r="B14" s="6"/>
      <c r="C14" s="6"/>
      <c r="I14" s="4" t="s">
        <v>66</v>
      </c>
      <c r="J14" s="4"/>
      <c r="K14" s="4"/>
      <c r="L14" s="4"/>
    </row>
    <row r="17" spans="1:12" x14ac:dyDescent="0.3">
      <c r="A17" s="6" t="s">
        <v>64</v>
      </c>
      <c r="B17" s="6"/>
      <c r="C17" s="6"/>
      <c r="I17">
        <f>SQRT(C2*D2*(C2+D2-2)/(C2+D2))*(E2-F2)/SQRT(C2*G2+D2*H2)</f>
        <v>2.7623846999955002</v>
      </c>
      <c r="L17">
        <f>_xlfn.T.INV(1-J2,C2+D2-2)</f>
        <v>1.7458836762762506</v>
      </c>
    </row>
    <row r="18" spans="1:12" x14ac:dyDescent="0.3">
      <c r="A18" s="6" t="s">
        <v>67</v>
      </c>
      <c r="B18" s="6"/>
      <c r="C18" s="6"/>
      <c r="I18" s="4" t="s">
        <v>66</v>
      </c>
      <c r="J18" s="4"/>
      <c r="K18" s="4"/>
      <c r="L18" s="4"/>
    </row>
    <row r="21" spans="1:12" x14ac:dyDescent="0.3">
      <c r="A21" s="6" t="s">
        <v>64</v>
      </c>
      <c r="B21" s="6"/>
      <c r="C21" s="6"/>
      <c r="I21">
        <f>SQRT(C2*D2*(C2+D2-2)/(C2+D2))*(E2-F2)/SQRT(C2*G2+D2*H2)</f>
        <v>2.7623846999955002</v>
      </c>
      <c r="L21">
        <f>_xlfn.T.INV(J2,C2+D2-2)</f>
        <v>-1.7458836762762506</v>
      </c>
    </row>
    <row r="22" spans="1:12" x14ac:dyDescent="0.3">
      <c r="A22" s="6" t="s">
        <v>68</v>
      </c>
      <c r="B22" s="6"/>
      <c r="C22" s="6"/>
      <c r="I22" s="5" t="s">
        <v>72</v>
      </c>
      <c r="J22" s="5"/>
      <c r="K22" s="5"/>
      <c r="L22" s="5"/>
    </row>
  </sheetData>
  <mergeCells count="9">
    <mergeCell ref="I14:L14"/>
    <mergeCell ref="I18:L18"/>
    <mergeCell ref="I22:L22"/>
    <mergeCell ref="A13:C13"/>
    <mergeCell ref="A14:C14"/>
    <mergeCell ref="A17:C17"/>
    <mergeCell ref="A18:C18"/>
    <mergeCell ref="A21:C21"/>
    <mergeCell ref="A22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FFB6-D443-48E3-993A-1908156590CC}">
  <dimension ref="A1:K22"/>
  <sheetViews>
    <sheetView topLeftCell="B1" workbookViewId="0">
      <selection activeCell="J13" sqref="J13"/>
    </sheetView>
  </sheetViews>
  <sheetFormatPr defaultRowHeight="14.4" x14ac:dyDescent="0.3"/>
  <cols>
    <col min="5" max="5" width="10.88671875" customWidth="1"/>
    <col min="6" max="6" width="10.33203125" customWidth="1"/>
    <col min="7" max="7" width="11.44140625" customWidth="1"/>
    <col min="10" max="10" width="11.44140625" customWidth="1"/>
    <col min="11" max="11" width="10.44140625" customWidth="1"/>
  </cols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60</v>
      </c>
      <c r="F1" s="1" t="s">
        <v>61</v>
      </c>
      <c r="G1" s="1" t="s">
        <v>69</v>
      </c>
      <c r="H1" s="1" t="s">
        <v>63</v>
      </c>
      <c r="I1" s="1" t="s">
        <v>16</v>
      </c>
      <c r="J1" s="1" t="s">
        <v>70</v>
      </c>
      <c r="K1" s="1" t="s">
        <v>71</v>
      </c>
    </row>
    <row r="2" spans="1:11" x14ac:dyDescent="0.3">
      <c r="A2">
        <v>4.7759999999999998</v>
      </c>
      <c r="B2">
        <v>4.7930000000000001</v>
      </c>
      <c r="C2">
        <v>10</v>
      </c>
      <c r="D2">
        <v>10</v>
      </c>
      <c r="E2">
        <f>_xlfn.VAR.P(A2:A11)</f>
        <v>2.4523999999999721E-4</v>
      </c>
      <c r="F2">
        <f>_xlfn.VAR.P(B2:B11)</f>
        <v>9.7089999999996971E-5</v>
      </c>
      <c r="H2">
        <f>0.05</f>
        <v>0.05</v>
      </c>
      <c r="I2">
        <f>H2/2</f>
        <v>2.5000000000000001E-2</v>
      </c>
    </row>
    <row r="3" spans="1:11" x14ac:dyDescent="0.3">
      <c r="A3">
        <v>4.79</v>
      </c>
      <c r="B3">
        <v>4.7939999999999996</v>
      </c>
    </row>
    <row r="4" spans="1:11" x14ac:dyDescent="0.3">
      <c r="A4">
        <v>4.798</v>
      </c>
      <c r="B4">
        <v>4.782</v>
      </c>
    </row>
    <row r="5" spans="1:11" x14ac:dyDescent="0.3">
      <c r="A5">
        <v>4.8140000000000001</v>
      </c>
      <c r="B5">
        <v>4.798</v>
      </c>
    </row>
    <row r="6" spans="1:11" x14ac:dyDescent="0.3">
      <c r="A6">
        <v>4.7670000000000003</v>
      </c>
      <c r="B6">
        <v>4.7750000000000004</v>
      </c>
    </row>
    <row r="7" spans="1:11" x14ac:dyDescent="0.3">
      <c r="A7">
        <v>4.79</v>
      </c>
      <c r="B7">
        <v>4.7809999999999997</v>
      </c>
    </row>
    <row r="8" spans="1:11" x14ac:dyDescent="0.3">
      <c r="A8">
        <v>4.8179999999999996</v>
      </c>
      <c r="B8">
        <v>4.7850000000000001</v>
      </c>
    </row>
    <row r="9" spans="1:11" x14ac:dyDescent="0.3">
      <c r="A9">
        <v>4.7869999999999999</v>
      </c>
      <c r="B9">
        <v>4.7770000000000001</v>
      </c>
    </row>
    <row r="10" spans="1:11" x14ac:dyDescent="0.3">
      <c r="A10">
        <v>4.78</v>
      </c>
      <c r="B10">
        <v>4.7670000000000003</v>
      </c>
    </row>
    <row r="11" spans="1:11" x14ac:dyDescent="0.3">
      <c r="A11">
        <v>4.7759999999999998</v>
      </c>
      <c r="B11">
        <v>4.7969999999999997</v>
      </c>
    </row>
    <row r="13" spans="1:11" x14ac:dyDescent="0.3">
      <c r="A13" s="6" t="s">
        <v>73</v>
      </c>
      <c r="B13" s="6"/>
      <c r="C13" s="6"/>
      <c r="G13">
        <f>F2/E2</f>
        <v>0.39589789593866448</v>
      </c>
      <c r="J13">
        <f>_xlfn.F.INV.RT(1-I2,9,9)</f>
        <v>0.24838585469445484</v>
      </c>
      <c r="K13">
        <f>_xlfn.F.INV.RT(I2,9,9)</f>
        <v>4.0259941582829777</v>
      </c>
    </row>
    <row r="14" spans="1:11" x14ac:dyDescent="0.3">
      <c r="A14" s="6" t="s">
        <v>74</v>
      </c>
      <c r="B14" s="6"/>
      <c r="C14" s="6"/>
      <c r="G14" s="5" t="s">
        <v>72</v>
      </c>
      <c r="H14" s="5"/>
      <c r="I14" s="5"/>
      <c r="J14" s="5"/>
      <c r="K14" s="5"/>
    </row>
    <row r="17" spans="1:11" x14ac:dyDescent="0.3">
      <c r="A17" s="6" t="s">
        <v>73</v>
      </c>
      <c r="B17" s="6"/>
      <c r="C17" s="6"/>
      <c r="G17">
        <f>F2/E2</f>
        <v>0.39589789593866448</v>
      </c>
      <c r="J17">
        <f>_xlfn.F.INV.RT(1-H2,9,9)</f>
        <v>0.3145749061513079</v>
      </c>
    </row>
    <row r="18" spans="1:11" x14ac:dyDescent="0.3">
      <c r="A18" s="6" t="s">
        <v>75</v>
      </c>
      <c r="B18" s="6"/>
      <c r="C18" s="6"/>
      <c r="G18" s="5" t="s">
        <v>72</v>
      </c>
      <c r="H18" s="5"/>
      <c r="I18" s="5"/>
      <c r="J18" s="5"/>
      <c r="K18" s="5"/>
    </row>
    <row r="21" spans="1:11" x14ac:dyDescent="0.3">
      <c r="A21" s="6" t="s">
        <v>73</v>
      </c>
      <c r="B21" s="6"/>
      <c r="C21" s="6"/>
      <c r="G21">
        <f>F2/E2</f>
        <v>0.39589789593866448</v>
      </c>
      <c r="J21">
        <f>_xlfn.F.INV.RT(H2,9,9)</f>
        <v>3.17889310445827</v>
      </c>
    </row>
    <row r="22" spans="1:11" x14ac:dyDescent="0.3">
      <c r="A22" s="6" t="s">
        <v>76</v>
      </c>
      <c r="B22" s="6"/>
      <c r="C22" s="6"/>
      <c r="G22" s="5" t="s">
        <v>72</v>
      </c>
      <c r="H22" s="5"/>
      <c r="I22" s="5"/>
      <c r="J22" s="5"/>
      <c r="K22" s="5"/>
    </row>
  </sheetData>
  <mergeCells count="9">
    <mergeCell ref="G14:K14"/>
    <mergeCell ref="G18:K18"/>
    <mergeCell ref="G22:K22"/>
    <mergeCell ref="A13:C13"/>
    <mergeCell ref="A14:C14"/>
    <mergeCell ref="A17:C17"/>
    <mergeCell ref="A18:C18"/>
    <mergeCell ref="A21:C21"/>
    <mergeCell ref="A22:C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5FC4-E09B-494D-B59F-AAFA1591EE4D}">
  <dimension ref="A1:J101"/>
  <sheetViews>
    <sheetView workbookViewId="0">
      <selection activeCell="I1" sqref="I1:J1"/>
    </sheetView>
  </sheetViews>
  <sheetFormatPr defaultRowHeight="14.4" x14ac:dyDescent="0.3"/>
  <cols>
    <col min="6" max="6" width="10.109375" customWidth="1"/>
    <col min="7" max="7" width="11.33203125" customWidth="1"/>
    <col min="9" max="10" width="16.77734375" customWidth="1"/>
  </cols>
  <sheetData>
    <row r="1" spans="1:10" x14ac:dyDescent="0.3">
      <c r="A1" s="1" t="s">
        <v>77</v>
      </c>
      <c r="B1" s="1" t="s">
        <v>46</v>
      </c>
      <c r="C1" s="1" t="s">
        <v>3</v>
      </c>
      <c r="D1" s="1" t="s">
        <v>16</v>
      </c>
      <c r="E1" s="1" t="s">
        <v>78</v>
      </c>
      <c r="F1" s="1" t="s">
        <v>81</v>
      </c>
      <c r="G1" s="1" t="s">
        <v>82</v>
      </c>
      <c r="I1" s="5" t="s">
        <v>79</v>
      </c>
      <c r="J1" s="5"/>
    </row>
    <row r="2" spans="1:10" x14ac:dyDescent="0.3">
      <c r="A2">
        <v>76.8</v>
      </c>
      <c r="B2">
        <f>AVERAGE(A2:A101)</f>
        <v>80.764000000000038</v>
      </c>
      <c r="C2">
        <f>_xlfn.VAR.P(A2:A101)</f>
        <v>9.9063039999999951</v>
      </c>
      <c r="D2">
        <v>0.05</v>
      </c>
      <c r="E2">
        <f>_xlfn.T.INV.2T(D2,99)</f>
        <v>1.9842169515864165</v>
      </c>
      <c r="F2">
        <f>_xlfn.CHISQ.INV.RT(D2,99)</f>
        <v>123.2252214533618</v>
      </c>
      <c r="G2">
        <f>_xlfn.CHISQ.INV.RT(1-D2,99)</f>
        <v>77.046331863760287</v>
      </c>
      <c r="I2">
        <f>B2-E2*SQRT(C2/99)</f>
        <v>80.136335763345485</v>
      </c>
      <c r="J2">
        <f>B2+E2*SQRT(C2/99)</f>
        <v>81.391664236654591</v>
      </c>
    </row>
    <row r="3" spans="1:10" x14ac:dyDescent="0.3">
      <c r="A3">
        <v>82.6</v>
      </c>
    </row>
    <row r="4" spans="1:10" x14ac:dyDescent="0.3">
      <c r="A4">
        <v>75.599999999999994</v>
      </c>
      <c r="I4" s="5" t="s">
        <v>80</v>
      </c>
      <c r="J4" s="5"/>
    </row>
    <row r="5" spans="1:10" x14ac:dyDescent="0.3">
      <c r="A5">
        <v>82.3</v>
      </c>
      <c r="I5">
        <f>100*C2/F2</f>
        <v>8.0391853901024053</v>
      </c>
      <c r="J5">
        <f>100*C2/G2</f>
        <v>12.857593295313713</v>
      </c>
    </row>
    <row r="6" spans="1:10" x14ac:dyDescent="0.3">
      <c r="A6">
        <v>75.8</v>
      </c>
    </row>
    <row r="7" spans="1:10" x14ac:dyDescent="0.3">
      <c r="A7">
        <v>80.8</v>
      </c>
    </row>
    <row r="8" spans="1:10" x14ac:dyDescent="0.3">
      <c r="A8">
        <v>85.1</v>
      </c>
    </row>
    <row r="9" spans="1:10" x14ac:dyDescent="0.3">
      <c r="A9">
        <v>82.7</v>
      </c>
    </row>
    <row r="10" spans="1:10" x14ac:dyDescent="0.3">
      <c r="A10">
        <v>86.6</v>
      </c>
    </row>
    <row r="11" spans="1:10" x14ac:dyDescent="0.3">
      <c r="A11">
        <v>81.599999999999994</v>
      </c>
    </row>
    <row r="12" spans="1:10" x14ac:dyDescent="0.3">
      <c r="A12">
        <v>82.5</v>
      </c>
    </row>
    <row r="13" spans="1:10" x14ac:dyDescent="0.3">
      <c r="A13">
        <v>83.7</v>
      </c>
    </row>
    <row r="14" spans="1:10" x14ac:dyDescent="0.3">
      <c r="A14">
        <v>74.3</v>
      </c>
    </row>
    <row r="15" spans="1:10" x14ac:dyDescent="0.3">
      <c r="A15">
        <v>79.7</v>
      </c>
    </row>
    <row r="16" spans="1:10" x14ac:dyDescent="0.3">
      <c r="A16">
        <v>81.2</v>
      </c>
    </row>
    <row r="17" spans="1:1" x14ac:dyDescent="0.3">
      <c r="A17">
        <v>79.3</v>
      </c>
    </row>
    <row r="18" spans="1:1" x14ac:dyDescent="0.3">
      <c r="A18">
        <v>83</v>
      </c>
    </row>
    <row r="19" spans="1:1" x14ac:dyDescent="0.3">
      <c r="A19">
        <v>80.400000000000006</v>
      </c>
    </row>
    <row r="20" spans="1:1" x14ac:dyDescent="0.3">
      <c r="A20">
        <v>82</v>
      </c>
    </row>
    <row r="21" spans="1:1" x14ac:dyDescent="0.3">
      <c r="A21">
        <v>82.3</v>
      </c>
    </row>
    <row r="22" spans="1:1" x14ac:dyDescent="0.3">
      <c r="A22">
        <v>80.900000000000006</v>
      </c>
    </row>
    <row r="23" spans="1:1" x14ac:dyDescent="0.3">
      <c r="A23">
        <v>83.5</v>
      </c>
    </row>
    <row r="24" spans="1:1" x14ac:dyDescent="0.3">
      <c r="A24">
        <v>84.1</v>
      </c>
    </row>
    <row r="25" spans="1:1" x14ac:dyDescent="0.3">
      <c r="A25">
        <v>80.599999999999994</v>
      </c>
    </row>
    <row r="26" spans="1:1" x14ac:dyDescent="0.3">
      <c r="A26">
        <v>76</v>
      </c>
    </row>
    <row r="27" spans="1:1" x14ac:dyDescent="0.3">
      <c r="A27">
        <v>79.3</v>
      </c>
    </row>
    <row r="28" spans="1:1" x14ac:dyDescent="0.3">
      <c r="A28">
        <v>77.3</v>
      </c>
    </row>
    <row r="29" spans="1:1" x14ac:dyDescent="0.3">
      <c r="A29">
        <v>77.7</v>
      </c>
    </row>
    <row r="30" spans="1:1" x14ac:dyDescent="0.3">
      <c r="A30">
        <v>74.400000000000006</v>
      </c>
    </row>
    <row r="31" spans="1:1" x14ac:dyDescent="0.3">
      <c r="A31">
        <v>82.8</v>
      </c>
    </row>
    <row r="32" spans="1:1" x14ac:dyDescent="0.3">
      <c r="A32">
        <v>83</v>
      </c>
    </row>
    <row r="33" spans="1:1" x14ac:dyDescent="0.3">
      <c r="A33">
        <v>85.6</v>
      </c>
    </row>
    <row r="34" spans="1:1" x14ac:dyDescent="0.3">
      <c r="A34">
        <v>87.3</v>
      </c>
    </row>
    <row r="35" spans="1:1" x14ac:dyDescent="0.3">
      <c r="A35">
        <v>77.7</v>
      </c>
    </row>
    <row r="36" spans="1:1" x14ac:dyDescent="0.3">
      <c r="A36">
        <v>86.7</v>
      </c>
    </row>
    <row r="37" spans="1:1" x14ac:dyDescent="0.3">
      <c r="A37">
        <v>84.2</v>
      </c>
    </row>
    <row r="38" spans="1:1" x14ac:dyDescent="0.3">
      <c r="A38">
        <v>78.900000000000006</v>
      </c>
    </row>
    <row r="39" spans="1:1" x14ac:dyDescent="0.3">
      <c r="A39">
        <v>81.400000000000006</v>
      </c>
    </row>
    <row r="40" spans="1:1" x14ac:dyDescent="0.3">
      <c r="A40">
        <v>80.099999999999994</v>
      </c>
    </row>
    <row r="41" spans="1:1" x14ac:dyDescent="0.3">
      <c r="A41">
        <v>80.7</v>
      </c>
    </row>
    <row r="42" spans="1:1" x14ac:dyDescent="0.3">
      <c r="A42">
        <v>80.900000000000006</v>
      </c>
    </row>
    <row r="43" spans="1:1" x14ac:dyDescent="0.3">
      <c r="A43">
        <v>83.8</v>
      </c>
    </row>
    <row r="44" spans="1:1" x14ac:dyDescent="0.3">
      <c r="A44">
        <v>78.400000000000006</v>
      </c>
    </row>
    <row r="45" spans="1:1" x14ac:dyDescent="0.3">
      <c r="A45">
        <v>78.7</v>
      </c>
    </row>
    <row r="46" spans="1:1" x14ac:dyDescent="0.3">
      <c r="A46">
        <v>80.7</v>
      </c>
    </row>
    <row r="47" spans="1:1" x14ac:dyDescent="0.3">
      <c r="A47">
        <v>79.3</v>
      </c>
    </row>
    <row r="48" spans="1:1" x14ac:dyDescent="0.3">
      <c r="A48">
        <v>80.599999999999994</v>
      </c>
    </row>
    <row r="49" spans="1:1" x14ac:dyDescent="0.3">
      <c r="A49">
        <v>83.7</v>
      </c>
    </row>
    <row r="50" spans="1:1" x14ac:dyDescent="0.3">
      <c r="A50">
        <v>89.6</v>
      </c>
    </row>
    <row r="51" spans="1:1" x14ac:dyDescent="0.3">
      <c r="A51">
        <v>80.8</v>
      </c>
    </row>
    <row r="52" spans="1:1" x14ac:dyDescent="0.3">
      <c r="A52">
        <v>83.8</v>
      </c>
    </row>
    <row r="53" spans="1:1" x14ac:dyDescent="0.3">
      <c r="A53">
        <v>78</v>
      </c>
    </row>
    <row r="54" spans="1:1" x14ac:dyDescent="0.3">
      <c r="A54">
        <v>80.099999999999994</v>
      </c>
    </row>
    <row r="55" spans="1:1" x14ac:dyDescent="0.3">
      <c r="A55">
        <v>79.3</v>
      </c>
    </row>
    <row r="56" spans="1:1" x14ac:dyDescent="0.3">
      <c r="A56">
        <v>83.3</v>
      </c>
    </row>
    <row r="57" spans="1:1" x14ac:dyDescent="0.3">
      <c r="A57">
        <v>81.400000000000006</v>
      </c>
    </row>
    <row r="58" spans="1:1" x14ac:dyDescent="0.3">
      <c r="A58">
        <v>79.099999999999994</v>
      </c>
    </row>
    <row r="59" spans="1:1" x14ac:dyDescent="0.3">
      <c r="A59">
        <v>82.5</v>
      </c>
    </row>
    <row r="60" spans="1:1" x14ac:dyDescent="0.3">
      <c r="A60">
        <v>79.7</v>
      </c>
    </row>
    <row r="61" spans="1:1" x14ac:dyDescent="0.3">
      <c r="A61">
        <v>82.3</v>
      </c>
    </row>
    <row r="62" spans="1:1" x14ac:dyDescent="0.3">
      <c r="A62">
        <v>79.7</v>
      </c>
    </row>
    <row r="63" spans="1:1" x14ac:dyDescent="0.3">
      <c r="A63">
        <v>78.3</v>
      </c>
    </row>
    <row r="64" spans="1:1" x14ac:dyDescent="0.3">
      <c r="A64">
        <v>77.8</v>
      </c>
    </row>
    <row r="65" spans="1:1" x14ac:dyDescent="0.3">
      <c r="A65">
        <v>79.099999999999994</v>
      </c>
    </row>
    <row r="66" spans="1:1" x14ac:dyDescent="0.3">
      <c r="A66">
        <v>77.599999999999994</v>
      </c>
    </row>
    <row r="67" spans="1:1" x14ac:dyDescent="0.3">
      <c r="A67">
        <v>78.599999999999994</v>
      </c>
    </row>
    <row r="68" spans="1:1" x14ac:dyDescent="0.3">
      <c r="A68">
        <v>87.6</v>
      </c>
    </row>
    <row r="69" spans="1:1" x14ac:dyDescent="0.3">
      <c r="A69">
        <v>79.400000000000006</v>
      </c>
    </row>
    <row r="70" spans="1:1" x14ac:dyDescent="0.3">
      <c r="A70">
        <v>78.099999999999994</v>
      </c>
    </row>
    <row r="71" spans="1:1" x14ac:dyDescent="0.3">
      <c r="A71">
        <v>75.400000000000006</v>
      </c>
    </row>
    <row r="72" spans="1:1" x14ac:dyDescent="0.3">
      <c r="A72">
        <v>79.900000000000006</v>
      </c>
    </row>
    <row r="73" spans="1:1" x14ac:dyDescent="0.3">
      <c r="A73">
        <v>75</v>
      </c>
    </row>
    <row r="74" spans="1:1" x14ac:dyDescent="0.3">
      <c r="A74">
        <v>79.400000000000006</v>
      </c>
    </row>
    <row r="75" spans="1:1" x14ac:dyDescent="0.3">
      <c r="A75">
        <v>81.2</v>
      </c>
    </row>
    <row r="76" spans="1:1" x14ac:dyDescent="0.3">
      <c r="A76">
        <v>80.099999999999994</v>
      </c>
    </row>
    <row r="77" spans="1:1" x14ac:dyDescent="0.3">
      <c r="A77">
        <v>76.7</v>
      </c>
    </row>
    <row r="78" spans="1:1" x14ac:dyDescent="0.3">
      <c r="A78">
        <v>74.099999999999994</v>
      </c>
    </row>
    <row r="79" spans="1:1" x14ac:dyDescent="0.3">
      <c r="A79">
        <v>82.1</v>
      </c>
    </row>
    <row r="80" spans="1:1" x14ac:dyDescent="0.3">
      <c r="A80">
        <v>79</v>
      </c>
    </row>
    <row r="81" spans="1:1" x14ac:dyDescent="0.3">
      <c r="A81">
        <v>77.599999999999994</v>
      </c>
    </row>
    <row r="82" spans="1:1" x14ac:dyDescent="0.3">
      <c r="A82">
        <v>84.7</v>
      </c>
    </row>
    <row r="83" spans="1:1" x14ac:dyDescent="0.3">
      <c r="A83">
        <v>79.5</v>
      </c>
    </row>
    <row r="84" spans="1:1" x14ac:dyDescent="0.3">
      <c r="A84">
        <v>80.599999999999994</v>
      </c>
    </row>
    <row r="85" spans="1:1" x14ac:dyDescent="0.3">
      <c r="A85">
        <v>80.2</v>
      </c>
    </row>
    <row r="86" spans="1:1" x14ac:dyDescent="0.3">
      <c r="A86">
        <v>82.1</v>
      </c>
    </row>
    <row r="87" spans="1:1" x14ac:dyDescent="0.3">
      <c r="A87">
        <v>84.6</v>
      </c>
    </row>
    <row r="88" spans="1:1" x14ac:dyDescent="0.3">
      <c r="A88">
        <v>79.8</v>
      </c>
    </row>
    <row r="89" spans="1:1" x14ac:dyDescent="0.3">
      <c r="A89">
        <v>81.599999999999994</v>
      </c>
    </row>
    <row r="90" spans="1:1" x14ac:dyDescent="0.3">
      <c r="A90">
        <v>78.2</v>
      </c>
    </row>
    <row r="91" spans="1:1" x14ac:dyDescent="0.3">
      <c r="A91">
        <v>82.4</v>
      </c>
    </row>
    <row r="92" spans="1:1" x14ac:dyDescent="0.3">
      <c r="A92">
        <v>82.1</v>
      </c>
    </row>
    <row r="93" spans="1:1" x14ac:dyDescent="0.3">
      <c r="A93">
        <v>83.9</v>
      </c>
    </row>
    <row r="94" spans="1:1" x14ac:dyDescent="0.3">
      <c r="A94">
        <v>88.6</v>
      </c>
    </row>
    <row r="95" spans="1:1" x14ac:dyDescent="0.3">
      <c r="A95">
        <v>79.599999999999994</v>
      </c>
    </row>
    <row r="96" spans="1:1" x14ac:dyDescent="0.3">
      <c r="A96">
        <v>83.7</v>
      </c>
    </row>
    <row r="97" spans="1:1" x14ac:dyDescent="0.3">
      <c r="A97">
        <v>76.8</v>
      </c>
    </row>
    <row r="98" spans="1:1" x14ac:dyDescent="0.3">
      <c r="A98">
        <v>78.400000000000006</v>
      </c>
    </row>
    <row r="99" spans="1:1" x14ac:dyDescent="0.3">
      <c r="A99">
        <v>86.2</v>
      </c>
    </row>
    <row r="100" spans="1:1" x14ac:dyDescent="0.3">
      <c r="A100">
        <v>80.2</v>
      </c>
    </row>
    <row r="101" spans="1:1" x14ac:dyDescent="0.3">
      <c r="A101">
        <v>80</v>
      </c>
    </row>
  </sheetData>
  <mergeCells count="2">
    <mergeCell ref="I1:J1"/>
    <mergeCell ref="I4:J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832C-D8A8-4B11-8A95-EB923C5EADB4}">
  <dimension ref="A1:U104"/>
  <sheetViews>
    <sheetView topLeftCell="J1" workbookViewId="0">
      <selection activeCell="T2" sqref="T2"/>
    </sheetView>
  </sheetViews>
  <sheetFormatPr defaultRowHeight="14.4" x14ac:dyDescent="0.3"/>
  <cols>
    <col min="1" max="1" width="10.77734375" customWidth="1"/>
    <col min="2" max="4" width="11.5546875" customWidth="1"/>
    <col min="5" max="6" width="13.21875" customWidth="1"/>
    <col min="7" max="9" width="11.33203125" customWidth="1"/>
    <col min="10" max="10" width="15" customWidth="1"/>
    <col min="12" max="12" width="10.33203125" customWidth="1"/>
    <col min="17" max="17" width="11.5546875" customWidth="1"/>
    <col min="20" max="20" width="17.88671875" customWidth="1"/>
    <col min="21" max="21" width="15.77734375" customWidth="1"/>
  </cols>
  <sheetData>
    <row r="1" spans="1:21" x14ac:dyDescent="0.3">
      <c r="A1" s="1" t="s">
        <v>95</v>
      </c>
      <c r="B1" s="1" t="s">
        <v>94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93</v>
      </c>
      <c r="H1" s="1" t="s">
        <v>97</v>
      </c>
      <c r="I1" s="1" t="s">
        <v>98</v>
      </c>
      <c r="J1" s="1" t="s">
        <v>96</v>
      </c>
      <c r="K1" s="1" t="s">
        <v>105</v>
      </c>
      <c r="L1" s="1" t="s">
        <v>106</v>
      </c>
      <c r="Q1" s="1" t="s">
        <v>69</v>
      </c>
      <c r="R1" s="1" t="s">
        <v>63</v>
      </c>
      <c r="S1" s="1" t="s">
        <v>16</v>
      </c>
      <c r="T1" s="1" t="s">
        <v>109</v>
      </c>
      <c r="U1" s="1" t="s">
        <v>110</v>
      </c>
    </row>
    <row r="2" spans="1:21" x14ac:dyDescent="0.3">
      <c r="A2">
        <v>118.5</v>
      </c>
      <c r="B2">
        <v>76.8</v>
      </c>
      <c r="C2">
        <f>AVERAGE(A2:A101)</f>
        <v>121.21700000000001</v>
      </c>
      <c r="D2">
        <f>AVERAGE(B2:B101)</f>
        <v>80.764000000000038</v>
      </c>
      <c r="E2">
        <f>SQRT(_xlfn.VAR.P(A2:A101))</f>
        <v>2.3362386436321096</v>
      </c>
      <c r="F2">
        <f>SQRT(_xlfn.VAR.P(B2:B101))</f>
        <v>3.1474281564477362</v>
      </c>
      <c r="G2">
        <f>CORREL(A2:A101,B2:B101)</f>
        <v>0.47583895258984288</v>
      </c>
      <c r="H2">
        <f>F2*G2/E2</f>
        <v>0.64105990259088896</v>
      </c>
      <c r="I2">
        <f>D2-H2*C2</f>
        <v>3.0566417876402454</v>
      </c>
      <c r="J2">
        <f>$H$2*A2+$I$2</f>
        <v>79.022240244660594</v>
      </c>
      <c r="K2">
        <f>(B2-J2)^2</f>
        <v>4.9383517049891896</v>
      </c>
      <c r="L2">
        <f>(J2-$D$2)^2</f>
        <v>3.0337270453201213</v>
      </c>
      <c r="N2" s="6" t="s">
        <v>107</v>
      </c>
      <c r="O2" s="6"/>
      <c r="Q2">
        <f>L104*98/K104</f>
        <v>28.684173792391004</v>
      </c>
      <c r="R2">
        <v>0.05</v>
      </c>
      <c r="S2">
        <f>R2/2</f>
        <v>2.5000000000000001E-2</v>
      </c>
      <c r="T2">
        <f>_xlfn.F.INV.RT(1-S2,1,98)</f>
        <v>9.870973572560181E-4</v>
      </c>
      <c r="U2">
        <f>_xlfn.F.INV.RT(S2,1,98)</f>
        <v>5.1818230783955013</v>
      </c>
    </row>
    <row r="3" spans="1:21" x14ac:dyDescent="0.3">
      <c r="A3">
        <v>121.2</v>
      </c>
      <c r="B3">
        <v>82.6</v>
      </c>
      <c r="J3">
        <f t="shared" ref="J3:J66" si="0">$H$2*A3+$I$2</f>
        <v>80.753101981655988</v>
      </c>
      <c r="K3">
        <f t="shared" ref="K3:K66" si="1">(B3-J3)^2</f>
        <v>3.411032290163019</v>
      </c>
      <c r="L3">
        <f t="shared" ref="L3:L66" si="2">(J3-$D$2)^2</f>
        <v>1.1876680382726768E-4</v>
      </c>
      <c r="N3" s="6" t="s">
        <v>108</v>
      </c>
      <c r="O3" s="6"/>
    </row>
    <row r="4" spans="1:21" x14ac:dyDescent="0.3">
      <c r="A4">
        <v>117.4</v>
      </c>
      <c r="B4">
        <v>75.599999999999994</v>
      </c>
      <c r="J4">
        <f t="shared" si="0"/>
        <v>78.317074351810618</v>
      </c>
      <c r="K4">
        <f t="shared" si="1"/>
        <v>7.3824930332671199</v>
      </c>
      <c r="L4">
        <f t="shared" si="2"/>
        <v>5.9874451277672165</v>
      </c>
      <c r="Q4" s="4" t="s">
        <v>66</v>
      </c>
      <c r="R4" s="4"/>
      <c r="S4" s="4"/>
      <c r="T4" s="4"/>
      <c r="U4" s="4"/>
    </row>
    <row r="5" spans="1:21" x14ac:dyDescent="0.3">
      <c r="A5">
        <v>127.5</v>
      </c>
      <c r="B5">
        <v>82.3</v>
      </c>
      <c r="J5">
        <f t="shared" si="0"/>
        <v>84.791779367978592</v>
      </c>
      <c r="K5">
        <f t="shared" si="1"/>
        <v>6.208964418683804</v>
      </c>
      <c r="L5">
        <f t="shared" si="2"/>
        <v>16.223006637113713</v>
      </c>
    </row>
    <row r="6" spans="1:21" x14ac:dyDescent="0.3">
      <c r="A6">
        <v>117.3</v>
      </c>
      <c r="B6">
        <v>75.8</v>
      </c>
      <c r="J6">
        <f t="shared" si="0"/>
        <v>78.252968361551524</v>
      </c>
      <c r="K6">
        <f t="shared" si="1"/>
        <v>6.0170537827727815</v>
      </c>
      <c r="L6">
        <f t="shared" si="2"/>
        <v>6.3052798892894311</v>
      </c>
    </row>
    <row r="7" spans="1:21" x14ac:dyDescent="0.3">
      <c r="A7">
        <v>121.2</v>
      </c>
      <c r="B7">
        <v>80.8</v>
      </c>
      <c r="J7">
        <f t="shared" si="0"/>
        <v>80.753101981655988</v>
      </c>
      <c r="K7">
        <f t="shared" si="1"/>
        <v>2.1994241245950541E-3</v>
      </c>
      <c r="L7">
        <f t="shared" si="2"/>
        <v>1.1876680382726768E-4</v>
      </c>
    </row>
    <row r="8" spans="1:21" x14ac:dyDescent="0.3">
      <c r="A8">
        <v>121</v>
      </c>
      <c r="B8">
        <v>85.1</v>
      </c>
      <c r="J8">
        <f t="shared" si="0"/>
        <v>80.624890001137814</v>
      </c>
      <c r="K8">
        <f t="shared" si="1"/>
        <v>20.026609501916262</v>
      </c>
      <c r="L8">
        <f t="shared" si="2"/>
        <v>1.9351591783448079E-2</v>
      </c>
    </row>
    <row r="9" spans="1:21" x14ac:dyDescent="0.3">
      <c r="A9">
        <v>123.2</v>
      </c>
      <c r="B9">
        <v>82.7</v>
      </c>
      <c r="J9">
        <f t="shared" si="0"/>
        <v>82.035221786837766</v>
      </c>
      <c r="K9">
        <f t="shared" si="1"/>
        <v>0.44193007269517581</v>
      </c>
      <c r="L9">
        <f t="shared" si="2"/>
        <v>1.6160048313309061</v>
      </c>
    </row>
    <row r="10" spans="1:21" x14ac:dyDescent="0.3">
      <c r="A10">
        <v>124.7</v>
      </c>
      <c r="B10">
        <v>86.6</v>
      </c>
      <c r="J10">
        <f t="shared" si="0"/>
        <v>82.996811640724104</v>
      </c>
      <c r="K10">
        <f t="shared" si="1"/>
        <v>12.982966352421281</v>
      </c>
      <c r="L10">
        <f t="shared" si="2"/>
        <v>4.985447822952894</v>
      </c>
    </row>
    <row r="11" spans="1:21" x14ac:dyDescent="0.3">
      <c r="A11">
        <v>123.3</v>
      </c>
      <c r="B11">
        <v>81.599999999999994</v>
      </c>
      <c r="J11">
        <f t="shared" si="0"/>
        <v>82.099327777096846</v>
      </c>
      <c r="K11">
        <f t="shared" si="1"/>
        <v>0.24932822898048335</v>
      </c>
      <c r="L11">
        <f t="shared" si="2"/>
        <v>1.7831002722863019</v>
      </c>
    </row>
    <row r="12" spans="1:21" x14ac:dyDescent="0.3">
      <c r="A12">
        <v>120.9</v>
      </c>
      <c r="B12">
        <v>82.5</v>
      </c>
      <c r="J12">
        <f t="shared" si="0"/>
        <v>80.56078401087872</v>
      </c>
      <c r="K12">
        <f t="shared" si="1"/>
        <v>3.7605586524636241</v>
      </c>
      <c r="L12">
        <f t="shared" si="2"/>
        <v>4.129673823455577E-2</v>
      </c>
    </row>
    <row r="13" spans="1:21" x14ac:dyDescent="0.3">
      <c r="A13">
        <v>122.2</v>
      </c>
      <c r="B13">
        <v>83.7</v>
      </c>
      <c r="J13">
        <f t="shared" si="0"/>
        <v>81.394161884246884</v>
      </c>
      <c r="K13">
        <f t="shared" si="1"/>
        <v>5.316889416059893</v>
      </c>
      <c r="L13">
        <f t="shared" si="2"/>
        <v>0.39710400035753496</v>
      </c>
    </row>
    <row r="14" spans="1:21" x14ac:dyDescent="0.3">
      <c r="A14">
        <v>119</v>
      </c>
      <c r="B14">
        <v>74.3</v>
      </c>
      <c r="J14">
        <f t="shared" si="0"/>
        <v>79.342770195956035</v>
      </c>
      <c r="K14">
        <f t="shared" si="1"/>
        <v>25.429531249222499</v>
      </c>
      <c r="L14">
        <f t="shared" si="2"/>
        <v>2.0198941559029557</v>
      </c>
    </row>
    <row r="15" spans="1:21" x14ac:dyDescent="0.3">
      <c r="A15">
        <v>123.5</v>
      </c>
      <c r="B15">
        <v>79.7</v>
      </c>
      <c r="J15">
        <f t="shared" si="0"/>
        <v>82.227539757615034</v>
      </c>
      <c r="K15">
        <f t="shared" si="1"/>
        <v>6.3884572263246504</v>
      </c>
      <c r="L15">
        <f t="shared" si="2"/>
        <v>2.1419486221197599</v>
      </c>
    </row>
    <row r="16" spans="1:21" x14ac:dyDescent="0.3">
      <c r="A16">
        <v>121.6</v>
      </c>
      <c r="B16">
        <v>81.2</v>
      </c>
      <c r="J16">
        <f t="shared" si="0"/>
        <v>81.009525942692335</v>
      </c>
      <c r="K16">
        <f t="shared" si="1"/>
        <v>3.6280366507244782E-2</v>
      </c>
      <c r="L16">
        <f t="shared" si="2"/>
        <v>6.0282988534940837E-2</v>
      </c>
    </row>
    <row r="17" spans="1:12" x14ac:dyDescent="0.3">
      <c r="A17">
        <v>125.4</v>
      </c>
      <c r="B17">
        <v>79.3</v>
      </c>
      <c r="J17">
        <f t="shared" si="0"/>
        <v>83.445553572537719</v>
      </c>
      <c r="K17">
        <f t="shared" si="1"/>
        <v>17.185614422780269</v>
      </c>
      <c r="L17">
        <f t="shared" si="2"/>
        <v>7.1907295623895973</v>
      </c>
    </row>
    <row r="18" spans="1:12" x14ac:dyDescent="0.3">
      <c r="A18">
        <v>121.3</v>
      </c>
      <c r="B18">
        <v>83</v>
      </c>
      <c r="J18">
        <f t="shared" si="0"/>
        <v>80.817207971915082</v>
      </c>
      <c r="K18">
        <f t="shared" si="1"/>
        <v>4.7645810378710713</v>
      </c>
      <c r="L18">
        <f t="shared" si="2"/>
        <v>2.8310882753120169E-3</v>
      </c>
    </row>
    <row r="19" spans="1:12" x14ac:dyDescent="0.3">
      <c r="A19">
        <v>121.5</v>
      </c>
      <c r="B19">
        <v>80.400000000000006</v>
      </c>
      <c r="J19">
        <f t="shared" si="0"/>
        <v>80.945419952433255</v>
      </c>
      <c r="K19">
        <f t="shared" si="1"/>
        <v>0.29748292451228814</v>
      </c>
      <c r="L19">
        <f t="shared" si="2"/>
        <v>3.2913199140870625E-2</v>
      </c>
    </row>
    <row r="20" spans="1:12" x14ac:dyDescent="0.3">
      <c r="A20">
        <v>121.7</v>
      </c>
      <c r="B20">
        <v>82</v>
      </c>
      <c r="J20">
        <f t="shared" si="0"/>
        <v>81.073631932951429</v>
      </c>
      <c r="K20">
        <f t="shared" si="1"/>
        <v>0.8581577956473061</v>
      </c>
      <c r="L20">
        <f t="shared" si="2"/>
        <v>9.5871933903214288E-2</v>
      </c>
    </row>
    <row r="21" spans="1:12" x14ac:dyDescent="0.3">
      <c r="A21">
        <v>124.7</v>
      </c>
      <c r="B21">
        <v>82.3</v>
      </c>
      <c r="J21">
        <f t="shared" si="0"/>
        <v>82.996811640724104</v>
      </c>
      <c r="K21">
        <f t="shared" si="1"/>
        <v>0.48554646264862189</v>
      </c>
      <c r="L21">
        <f t="shared" si="2"/>
        <v>4.985447822952894</v>
      </c>
    </row>
    <row r="22" spans="1:12" x14ac:dyDescent="0.3">
      <c r="A22">
        <v>121.7</v>
      </c>
      <c r="B22">
        <v>80.900000000000006</v>
      </c>
      <c r="J22">
        <f t="shared" si="0"/>
        <v>81.073631932951429</v>
      </c>
      <c r="K22">
        <f t="shared" si="1"/>
        <v>3.0148048140447487E-2</v>
      </c>
      <c r="L22">
        <f t="shared" si="2"/>
        <v>9.5871933903214288E-2</v>
      </c>
    </row>
    <row r="23" spans="1:12" x14ac:dyDescent="0.3">
      <c r="A23">
        <v>124.1</v>
      </c>
      <c r="B23">
        <v>83.5</v>
      </c>
      <c r="J23">
        <f t="shared" si="0"/>
        <v>82.612175699169569</v>
      </c>
      <c r="K23">
        <f t="shared" si="1"/>
        <v>0.78823198914504355</v>
      </c>
      <c r="L23">
        <f t="shared" si="2"/>
        <v>3.4157534150007836</v>
      </c>
    </row>
    <row r="24" spans="1:12" x14ac:dyDescent="0.3">
      <c r="A24">
        <v>118.7</v>
      </c>
      <c r="B24">
        <v>84.1</v>
      </c>
      <c r="J24">
        <f t="shared" si="0"/>
        <v>79.150452225178768</v>
      </c>
      <c r="K24">
        <f t="shared" si="1"/>
        <v>24.498023175237755</v>
      </c>
      <c r="L24">
        <f t="shared" si="2"/>
        <v>2.6035364216306744</v>
      </c>
    </row>
    <row r="25" spans="1:12" x14ac:dyDescent="0.3">
      <c r="A25">
        <v>120.9</v>
      </c>
      <c r="B25">
        <v>80.599999999999994</v>
      </c>
      <c r="J25">
        <f t="shared" si="0"/>
        <v>80.56078401087872</v>
      </c>
      <c r="K25">
        <f t="shared" si="1"/>
        <v>1.5378938027598979E-3</v>
      </c>
      <c r="L25">
        <f t="shared" si="2"/>
        <v>4.129673823455577E-2</v>
      </c>
    </row>
    <row r="26" spans="1:12" x14ac:dyDescent="0.3">
      <c r="A26">
        <v>121.1</v>
      </c>
      <c r="B26">
        <v>76</v>
      </c>
      <c r="J26">
        <f t="shared" si="0"/>
        <v>80.688995991396894</v>
      </c>
      <c r="K26">
        <f t="shared" si="1"/>
        <v>21.986683407336137</v>
      </c>
      <c r="L26">
        <f t="shared" si="2"/>
        <v>5.6256013065406063E-3</v>
      </c>
    </row>
    <row r="27" spans="1:12" x14ac:dyDescent="0.3">
      <c r="A27">
        <v>118.6</v>
      </c>
      <c r="B27">
        <v>79.3</v>
      </c>
      <c r="J27">
        <f t="shared" si="0"/>
        <v>79.086346234919674</v>
      </c>
      <c r="K27">
        <f t="shared" si="1"/>
        <v>4.5647931332998021E-2</v>
      </c>
      <c r="L27">
        <f t="shared" si="2"/>
        <v>2.8145221554883233</v>
      </c>
    </row>
    <row r="28" spans="1:12" x14ac:dyDescent="0.3">
      <c r="A28">
        <v>118.7</v>
      </c>
      <c r="B28">
        <v>77.3</v>
      </c>
      <c r="J28">
        <f t="shared" si="0"/>
        <v>79.150452225178768</v>
      </c>
      <c r="K28">
        <f t="shared" si="1"/>
        <v>3.4241734376690633</v>
      </c>
      <c r="L28">
        <f t="shared" si="2"/>
        <v>2.6035364216306744</v>
      </c>
    </row>
    <row r="29" spans="1:12" x14ac:dyDescent="0.3">
      <c r="A29">
        <v>120.2</v>
      </c>
      <c r="B29">
        <v>77.7</v>
      </c>
      <c r="J29">
        <f t="shared" si="0"/>
        <v>80.112042079065105</v>
      </c>
      <c r="K29">
        <f t="shared" si="1"/>
        <v>5.817946991180702</v>
      </c>
      <c r="L29">
        <f t="shared" si="2"/>
        <v>0.42504913066980049</v>
      </c>
    </row>
    <row r="30" spans="1:12" x14ac:dyDescent="0.3">
      <c r="A30">
        <v>119.7</v>
      </c>
      <c r="B30">
        <v>74.400000000000006</v>
      </c>
      <c r="J30">
        <f t="shared" si="0"/>
        <v>79.79151212776965</v>
      </c>
      <c r="K30">
        <f t="shared" si="1"/>
        <v>29.068403023887157</v>
      </c>
      <c r="L30">
        <f t="shared" si="2"/>
        <v>0.94573266163518832</v>
      </c>
    </row>
    <row r="31" spans="1:12" x14ac:dyDescent="0.3">
      <c r="A31">
        <v>122.3</v>
      </c>
      <c r="B31">
        <v>82.8</v>
      </c>
      <c r="J31">
        <f t="shared" si="0"/>
        <v>81.458267874505964</v>
      </c>
      <c r="K31">
        <f t="shared" si="1"/>
        <v>1.8002450965827363</v>
      </c>
      <c r="L31">
        <f t="shared" si="2"/>
        <v>0.4820078815709754</v>
      </c>
    </row>
    <row r="32" spans="1:12" x14ac:dyDescent="0.3">
      <c r="A32">
        <v>119.7</v>
      </c>
      <c r="B32">
        <v>83</v>
      </c>
      <c r="J32">
        <f t="shared" si="0"/>
        <v>79.79151212776965</v>
      </c>
      <c r="K32">
        <f t="shared" si="1"/>
        <v>10.294394426249239</v>
      </c>
      <c r="L32">
        <f t="shared" si="2"/>
        <v>0.94573266163518832</v>
      </c>
    </row>
    <row r="33" spans="1:12" x14ac:dyDescent="0.3">
      <c r="A33">
        <v>120</v>
      </c>
      <c r="B33">
        <v>85.6</v>
      </c>
      <c r="J33">
        <f t="shared" si="0"/>
        <v>79.983830098546917</v>
      </c>
      <c r="K33">
        <f t="shared" si="1"/>
        <v>31.541364361987462</v>
      </c>
      <c r="L33">
        <f t="shared" si="2"/>
        <v>0.60866507513337242</v>
      </c>
    </row>
    <row r="34" spans="1:12" x14ac:dyDescent="0.3">
      <c r="A34">
        <v>121.8</v>
      </c>
      <c r="B34">
        <v>87.3</v>
      </c>
      <c r="J34">
        <f t="shared" si="0"/>
        <v>81.137737923210523</v>
      </c>
      <c r="K34">
        <f t="shared" si="1"/>
        <v>37.973473903037728</v>
      </c>
      <c r="L34">
        <f t="shared" si="2"/>
        <v>0.13968003524568584</v>
      </c>
    </row>
    <row r="35" spans="1:12" x14ac:dyDescent="0.3">
      <c r="A35">
        <v>117.7</v>
      </c>
      <c r="B35">
        <v>77.7</v>
      </c>
      <c r="J35">
        <f t="shared" si="0"/>
        <v>78.509392322587871</v>
      </c>
      <c r="K35">
        <f t="shared" si="1"/>
        <v>0.65511593186418382</v>
      </c>
      <c r="L35">
        <f t="shared" si="2"/>
        <v>5.0832557790458877</v>
      </c>
    </row>
    <row r="36" spans="1:12" x14ac:dyDescent="0.3">
      <c r="A36">
        <v>120.6</v>
      </c>
      <c r="B36">
        <v>86.7</v>
      </c>
      <c r="J36">
        <f t="shared" si="0"/>
        <v>80.368466040101453</v>
      </c>
      <c r="K36">
        <f t="shared" si="1"/>
        <v>40.088322285348617</v>
      </c>
      <c r="L36">
        <f t="shared" si="2"/>
        <v>0.15644711343305612</v>
      </c>
    </row>
    <row r="37" spans="1:12" x14ac:dyDescent="0.3">
      <c r="A37">
        <v>122.3</v>
      </c>
      <c r="B37">
        <v>84.2</v>
      </c>
      <c r="J37">
        <f t="shared" si="0"/>
        <v>81.458267874505964</v>
      </c>
      <c r="K37">
        <f t="shared" si="1"/>
        <v>7.5170950479660608</v>
      </c>
      <c r="L37">
        <f t="shared" si="2"/>
        <v>0.4820078815709754</v>
      </c>
    </row>
    <row r="38" spans="1:12" x14ac:dyDescent="0.3">
      <c r="A38">
        <v>121.9</v>
      </c>
      <c r="B38">
        <v>78.900000000000006</v>
      </c>
      <c r="J38">
        <f t="shared" si="0"/>
        <v>81.201843913469617</v>
      </c>
      <c r="K38">
        <f t="shared" si="1"/>
        <v>5.2984854019770937</v>
      </c>
      <c r="L38">
        <f t="shared" si="2"/>
        <v>0.19170729256235547</v>
      </c>
    </row>
    <row r="39" spans="1:12" x14ac:dyDescent="0.3">
      <c r="A39">
        <v>119.6</v>
      </c>
      <c r="B39">
        <v>81.400000000000006</v>
      </c>
      <c r="J39">
        <f t="shared" si="0"/>
        <v>79.727406137510556</v>
      </c>
      <c r="K39">
        <f t="shared" si="1"/>
        <v>2.797570228837376</v>
      </c>
      <c r="L39">
        <f t="shared" si="2"/>
        <v>1.0745268357508639</v>
      </c>
    </row>
    <row r="40" spans="1:12" x14ac:dyDescent="0.3">
      <c r="A40">
        <v>118.9</v>
      </c>
      <c r="B40">
        <v>80.099999999999994</v>
      </c>
      <c r="J40">
        <f t="shared" si="0"/>
        <v>79.278664205696941</v>
      </c>
      <c r="K40">
        <f t="shared" si="1"/>
        <v>0.674592487003427</v>
      </c>
      <c r="L40">
        <f t="shared" si="2"/>
        <v>2.2062224218380124</v>
      </c>
    </row>
    <row r="41" spans="1:12" x14ac:dyDescent="0.3">
      <c r="A41">
        <v>122.1</v>
      </c>
      <c r="B41">
        <v>80.7</v>
      </c>
      <c r="J41">
        <f t="shared" si="0"/>
        <v>81.33005589398779</v>
      </c>
      <c r="K41">
        <f t="shared" si="1"/>
        <v>0.39697042954875</v>
      </c>
      <c r="L41">
        <f t="shared" si="2"/>
        <v>0.32041927511827289</v>
      </c>
    </row>
    <row r="42" spans="1:12" x14ac:dyDescent="0.3">
      <c r="A42">
        <v>118.1</v>
      </c>
      <c r="B42">
        <v>80.900000000000006</v>
      </c>
      <c r="J42">
        <f t="shared" si="0"/>
        <v>78.765816283624233</v>
      </c>
      <c r="K42">
        <f t="shared" si="1"/>
        <v>4.554740135243506</v>
      </c>
      <c r="L42">
        <f t="shared" si="2"/>
        <v>3.9927381643894266</v>
      </c>
    </row>
    <row r="43" spans="1:12" x14ac:dyDescent="0.3">
      <c r="A43">
        <v>121.5</v>
      </c>
      <c r="B43">
        <v>83.8</v>
      </c>
      <c r="J43">
        <f t="shared" si="0"/>
        <v>80.945419952433255</v>
      </c>
      <c r="K43">
        <f t="shared" si="1"/>
        <v>8.148627247966143</v>
      </c>
      <c r="L43">
        <f t="shared" si="2"/>
        <v>3.2913199140870625E-2</v>
      </c>
    </row>
    <row r="44" spans="1:12" x14ac:dyDescent="0.3">
      <c r="A44">
        <v>118.8</v>
      </c>
      <c r="B44">
        <v>78.400000000000006</v>
      </c>
      <c r="J44">
        <f t="shared" si="0"/>
        <v>79.214558215437847</v>
      </c>
      <c r="K44">
        <f t="shared" si="1"/>
        <v>0.66350508633728134</v>
      </c>
      <c r="L44">
        <f t="shared" si="2"/>
        <v>2.4007698437472671</v>
      </c>
    </row>
    <row r="45" spans="1:12" x14ac:dyDescent="0.3">
      <c r="A45">
        <v>121.7</v>
      </c>
      <c r="B45">
        <v>78.7</v>
      </c>
      <c r="J45">
        <f t="shared" si="0"/>
        <v>81.073631932951429</v>
      </c>
      <c r="K45">
        <f t="shared" si="1"/>
        <v>5.6341285531267227</v>
      </c>
      <c r="L45">
        <f t="shared" si="2"/>
        <v>9.5871933903214288E-2</v>
      </c>
    </row>
    <row r="46" spans="1:12" x14ac:dyDescent="0.3">
      <c r="A46">
        <v>118.7</v>
      </c>
      <c r="B46">
        <v>80.7</v>
      </c>
      <c r="J46">
        <f t="shared" si="0"/>
        <v>79.150452225178768</v>
      </c>
      <c r="K46">
        <f t="shared" si="1"/>
        <v>2.4010983064534415</v>
      </c>
      <c r="L46">
        <f t="shared" si="2"/>
        <v>2.6035364216306744</v>
      </c>
    </row>
    <row r="47" spans="1:12" x14ac:dyDescent="0.3">
      <c r="A47">
        <v>118.9</v>
      </c>
      <c r="B47">
        <v>79.3</v>
      </c>
      <c r="J47">
        <f t="shared" si="0"/>
        <v>79.278664205696941</v>
      </c>
      <c r="K47">
        <f t="shared" si="1"/>
        <v>4.5521611854231164E-4</v>
      </c>
      <c r="L47">
        <f t="shared" si="2"/>
        <v>2.2062224218380124</v>
      </c>
    </row>
    <row r="48" spans="1:12" x14ac:dyDescent="0.3">
      <c r="A48">
        <v>123</v>
      </c>
      <c r="B48">
        <v>80.599999999999994</v>
      </c>
      <c r="J48">
        <f t="shared" si="0"/>
        <v>81.907009806319593</v>
      </c>
      <c r="K48">
        <f t="shared" si="1"/>
        <v>1.7082746338155943</v>
      </c>
      <c r="L48">
        <f t="shared" si="2"/>
        <v>1.3064714173426653</v>
      </c>
    </row>
    <row r="49" spans="1:12" x14ac:dyDescent="0.3">
      <c r="A49">
        <v>124</v>
      </c>
      <c r="B49">
        <v>83.7</v>
      </c>
      <c r="J49">
        <f t="shared" si="0"/>
        <v>82.548069708910475</v>
      </c>
      <c r="K49">
        <f t="shared" si="1"/>
        <v>1.3269433955296039</v>
      </c>
      <c r="L49">
        <f t="shared" si="2"/>
        <v>3.1829047262517705</v>
      </c>
    </row>
    <row r="50" spans="1:12" x14ac:dyDescent="0.3">
      <c r="A50">
        <v>122.1</v>
      </c>
      <c r="B50">
        <v>89.6</v>
      </c>
      <c r="J50">
        <f t="shared" si="0"/>
        <v>81.33005589398779</v>
      </c>
      <c r="K50">
        <f t="shared" si="1"/>
        <v>68.391975516565992</v>
      </c>
      <c r="L50">
        <f t="shared" si="2"/>
        <v>0.32041927511827289</v>
      </c>
    </row>
    <row r="51" spans="1:12" x14ac:dyDescent="0.3">
      <c r="A51">
        <v>119.6</v>
      </c>
      <c r="B51">
        <v>80.8</v>
      </c>
      <c r="J51">
        <f t="shared" si="0"/>
        <v>79.727406137510556</v>
      </c>
      <c r="K51">
        <f t="shared" si="1"/>
        <v>1.1504575938500181</v>
      </c>
      <c r="L51">
        <f t="shared" si="2"/>
        <v>1.0745268357508639</v>
      </c>
    </row>
    <row r="52" spans="1:12" x14ac:dyDescent="0.3">
      <c r="A52">
        <v>121.1</v>
      </c>
      <c r="B52">
        <v>83.8</v>
      </c>
      <c r="J52">
        <f t="shared" si="0"/>
        <v>80.688995991396894</v>
      </c>
      <c r="K52">
        <f t="shared" si="1"/>
        <v>9.6783459415445794</v>
      </c>
      <c r="L52">
        <f t="shared" si="2"/>
        <v>5.6256013065406063E-3</v>
      </c>
    </row>
    <row r="53" spans="1:12" x14ac:dyDescent="0.3">
      <c r="A53">
        <v>119</v>
      </c>
      <c r="B53">
        <v>78</v>
      </c>
      <c r="J53">
        <f t="shared" si="0"/>
        <v>79.342770195956035</v>
      </c>
      <c r="K53">
        <f t="shared" si="1"/>
        <v>1.8030317991478091</v>
      </c>
      <c r="L53">
        <f t="shared" si="2"/>
        <v>2.0198941559029557</v>
      </c>
    </row>
    <row r="54" spans="1:12" x14ac:dyDescent="0.3">
      <c r="A54">
        <v>122.4</v>
      </c>
      <c r="B54">
        <v>80.099999999999994</v>
      </c>
      <c r="J54">
        <f t="shared" si="0"/>
        <v>81.522373864765058</v>
      </c>
      <c r="K54">
        <f t="shared" si="1"/>
        <v>2.0231474111667032</v>
      </c>
      <c r="L54">
        <f t="shared" si="2"/>
        <v>0.57513091875863187</v>
      </c>
    </row>
    <row r="55" spans="1:12" x14ac:dyDescent="0.3">
      <c r="A55">
        <v>122</v>
      </c>
      <c r="B55">
        <v>79.3</v>
      </c>
      <c r="J55">
        <f t="shared" si="0"/>
        <v>81.265949903728696</v>
      </c>
      <c r="K55">
        <f t="shared" si="1"/>
        <v>3.8649590239708815</v>
      </c>
      <c r="L55">
        <f t="shared" si="2"/>
        <v>0.25195370585320892</v>
      </c>
    </row>
    <row r="56" spans="1:12" x14ac:dyDescent="0.3">
      <c r="A56">
        <v>123</v>
      </c>
      <c r="B56">
        <v>83.3</v>
      </c>
      <c r="J56">
        <f t="shared" si="0"/>
        <v>81.907009806319593</v>
      </c>
      <c r="K56">
        <f t="shared" si="1"/>
        <v>1.9404216796897704</v>
      </c>
      <c r="L56">
        <f t="shared" si="2"/>
        <v>1.3064714173426653</v>
      </c>
    </row>
    <row r="57" spans="1:12" x14ac:dyDescent="0.3">
      <c r="A57">
        <v>121.5</v>
      </c>
      <c r="B57">
        <v>81.400000000000006</v>
      </c>
      <c r="J57">
        <f t="shared" si="0"/>
        <v>80.945419952433255</v>
      </c>
      <c r="K57">
        <f t="shared" si="1"/>
        <v>0.20664301964578916</v>
      </c>
      <c r="L57">
        <f t="shared" si="2"/>
        <v>3.2913199140870625E-2</v>
      </c>
    </row>
    <row r="58" spans="1:12" x14ac:dyDescent="0.3">
      <c r="A58">
        <v>118.9</v>
      </c>
      <c r="B58">
        <v>79.099999999999994</v>
      </c>
      <c r="J58">
        <f t="shared" si="0"/>
        <v>79.278664205696941</v>
      </c>
      <c r="K58">
        <f t="shared" si="1"/>
        <v>3.1920898397320978E-2</v>
      </c>
      <c r="L58">
        <f t="shared" si="2"/>
        <v>2.2062224218380124</v>
      </c>
    </row>
    <row r="59" spans="1:12" x14ac:dyDescent="0.3">
      <c r="A59">
        <v>118.3</v>
      </c>
      <c r="B59">
        <v>82.5</v>
      </c>
      <c r="J59">
        <f t="shared" si="0"/>
        <v>78.894028264142406</v>
      </c>
      <c r="K59">
        <f t="shared" si="1"/>
        <v>13.003032159803828</v>
      </c>
      <c r="L59">
        <f t="shared" si="2"/>
        <v>3.4967942929064062</v>
      </c>
    </row>
    <row r="60" spans="1:12" x14ac:dyDescent="0.3">
      <c r="A60">
        <v>124.5</v>
      </c>
      <c r="B60">
        <v>79.7</v>
      </c>
      <c r="J60">
        <f t="shared" si="0"/>
        <v>82.868599660205916</v>
      </c>
      <c r="K60">
        <f t="shared" si="1"/>
        <v>10.040023806657031</v>
      </c>
      <c r="L60">
        <f t="shared" si="2"/>
        <v>4.4293397297386967</v>
      </c>
    </row>
    <row r="61" spans="1:12" x14ac:dyDescent="0.3">
      <c r="A61">
        <v>122.8</v>
      </c>
      <c r="B61">
        <v>82.3</v>
      </c>
      <c r="J61">
        <f t="shared" si="0"/>
        <v>81.778797825801405</v>
      </c>
      <c r="K61">
        <f t="shared" si="1"/>
        <v>0.27165170638933961</v>
      </c>
      <c r="L61">
        <f t="shared" si="2"/>
        <v>1.0298146272511808</v>
      </c>
    </row>
    <row r="62" spans="1:12" x14ac:dyDescent="0.3">
      <c r="A62">
        <v>118.3</v>
      </c>
      <c r="B62">
        <v>79.7</v>
      </c>
      <c r="J62">
        <f t="shared" si="0"/>
        <v>78.894028264142406</v>
      </c>
      <c r="K62">
        <f t="shared" si="1"/>
        <v>0.64959043900130753</v>
      </c>
      <c r="L62">
        <f t="shared" si="2"/>
        <v>3.4967942929064062</v>
      </c>
    </row>
    <row r="63" spans="1:12" x14ac:dyDescent="0.3">
      <c r="A63">
        <v>118.8</v>
      </c>
      <c r="B63">
        <v>78.3</v>
      </c>
      <c r="J63">
        <f t="shared" si="0"/>
        <v>79.214558215437847</v>
      </c>
      <c r="K63">
        <f t="shared" si="1"/>
        <v>0.83641672942486522</v>
      </c>
      <c r="L63">
        <f t="shared" si="2"/>
        <v>2.4007698437472671</v>
      </c>
    </row>
    <row r="64" spans="1:12" x14ac:dyDescent="0.3">
      <c r="A64">
        <v>119.8</v>
      </c>
      <c r="B64">
        <v>77.8</v>
      </c>
      <c r="J64">
        <f t="shared" si="0"/>
        <v>79.855618118028744</v>
      </c>
      <c r="K64">
        <f t="shared" si="1"/>
        <v>4.2255658471680464</v>
      </c>
      <c r="L64">
        <f t="shared" si="2"/>
        <v>0.8251576434937109</v>
      </c>
    </row>
    <row r="65" spans="1:12" x14ac:dyDescent="0.3">
      <c r="A65">
        <v>118</v>
      </c>
      <c r="B65">
        <v>79.099999999999994</v>
      </c>
      <c r="J65">
        <f t="shared" si="0"/>
        <v>78.701710293365139</v>
      </c>
      <c r="K65">
        <f t="shared" si="1"/>
        <v>0.15863469041127937</v>
      </c>
      <c r="L65">
        <f t="shared" si="2"/>
        <v>4.2530388340922611</v>
      </c>
    </row>
    <row r="66" spans="1:12" x14ac:dyDescent="0.3">
      <c r="A66">
        <v>124.8</v>
      </c>
      <c r="B66">
        <v>77.599999999999994</v>
      </c>
      <c r="J66">
        <f t="shared" si="0"/>
        <v>83.060917630983184</v>
      </c>
      <c r="K66">
        <f t="shared" si="1"/>
        <v>29.821621372383049</v>
      </c>
      <c r="L66">
        <f t="shared" si="2"/>
        <v>5.275830603521225</v>
      </c>
    </row>
    <row r="67" spans="1:12" x14ac:dyDescent="0.3">
      <c r="A67">
        <v>120.6</v>
      </c>
      <c r="B67">
        <v>78.599999999999994</v>
      </c>
      <c r="J67">
        <f t="shared" ref="J67:J101" si="3">$H$2*A67+$I$2</f>
        <v>80.368466040101453</v>
      </c>
      <c r="K67">
        <f t="shared" ref="K67:K101" si="4">(B67-J67)^2</f>
        <v>3.1274721349921326</v>
      </c>
      <c r="L67">
        <f t="shared" ref="L67:L101" si="5">(J67-$D$2)^2</f>
        <v>0.15644711343305612</v>
      </c>
    </row>
    <row r="68" spans="1:12" x14ac:dyDescent="0.3">
      <c r="A68">
        <v>126.8</v>
      </c>
      <c r="B68">
        <v>87.6</v>
      </c>
      <c r="J68">
        <f t="shared" si="3"/>
        <v>84.343037436164963</v>
      </c>
      <c r="K68">
        <f t="shared" si="4"/>
        <v>10.607805142222864</v>
      </c>
      <c r="L68">
        <f t="shared" si="5"/>
        <v>12.809508969469993</v>
      </c>
    </row>
    <row r="69" spans="1:12" x14ac:dyDescent="0.3">
      <c r="A69">
        <v>122.7</v>
      </c>
      <c r="B69">
        <v>79.400000000000006</v>
      </c>
      <c r="J69">
        <f t="shared" si="3"/>
        <v>81.714691835542325</v>
      </c>
      <c r="K69">
        <f t="shared" si="4"/>
        <v>5.3577982935262725</v>
      </c>
      <c r="L69">
        <f t="shared" si="5"/>
        <v>0.9038149661667626</v>
      </c>
    </row>
    <row r="70" spans="1:12" x14ac:dyDescent="0.3">
      <c r="A70">
        <v>121.1</v>
      </c>
      <c r="B70">
        <v>78.099999999999994</v>
      </c>
      <c r="J70">
        <f t="shared" si="3"/>
        <v>80.688995991396894</v>
      </c>
      <c r="K70">
        <f t="shared" si="4"/>
        <v>6.7029002434692142</v>
      </c>
      <c r="L70">
        <f t="shared" si="5"/>
        <v>5.6256013065406063E-3</v>
      </c>
    </row>
    <row r="71" spans="1:12" x14ac:dyDescent="0.3">
      <c r="A71">
        <v>120.2</v>
      </c>
      <c r="B71">
        <v>75.400000000000006</v>
      </c>
      <c r="J71">
        <f t="shared" si="3"/>
        <v>80.112042079065105</v>
      </c>
      <c r="K71">
        <f t="shared" si="4"/>
        <v>22.203340554880146</v>
      </c>
      <c r="L71">
        <f t="shared" si="5"/>
        <v>0.42504913066980049</v>
      </c>
    </row>
    <row r="72" spans="1:12" x14ac:dyDescent="0.3">
      <c r="A72">
        <v>123.5</v>
      </c>
      <c r="B72">
        <v>79.900000000000006</v>
      </c>
      <c r="J72">
        <f t="shared" si="3"/>
        <v>82.227539757615034</v>
      </c>
      <c r="K72">
        <f t="shared" si="4"/>
        <v>5.4174413232786245</v>
      </c>
      <c r="L72">
        <f t="shared" si="5"/>
        <v>2.1419486221197599</v>
      </c>
    </row>
    <row r="73" spans="1:12" x14ac:dyDescent="0.3">
      <c r="A73">
        <v>120</v>
      </c>
      <c r="B73">
        <v>75</v>
      </c>
      <c r="J73">
        <f t="shared" si="3"/>
        <v>79.983830098546917</v>
      </c>
      <c r="K73">
        <f t="shared" si="4"/>
        <v>24.838562451182177</v>
      </c>
      <c r="L73">
        <f t="shared" si="5"/>
        <v>0.60866507513337242</v>
      </c>
    </row>
    <row r="74" spans="1:12" x14ac:dyDescent="0.3">
      <c r="A74">
        <v>119.9</v>
      </c>
      <c r="B74">
        <v>79.400000000000006</v>
      </c>
      <c r="J74">
        <f t="shared" si="3"/>
        <v>79.919724108287838</v>
      </c>
      <c r="K74">
        <f t="shared" si="4"/>
        <v>0.27011314873558223</v>
      </c>
      <c r="L74">
        <f t="shared" si="5"/>
        <v>0.71280178132643157</v>
      </c>
    </row>
    <row r="75" spans="1:12" x14ac:dyDescent="0.3">
      <c r="A75">
        <v>120.2</v>
      </c>
      <c r="B75">
        <v>81.2</v>
      </c>
      <c r="J75">
        <f t="shared" si="3"/>
        <v>80.112042079065105</v>
      </c>
      <c r="K75">
        <f t="shared" si="4"/>
        <v>1.1836524377249846</v>
      </c>
      <c r="L75">
        <f t="shared" si="5"/>
        <v>0.42504913066980049</v>
      </c>
    </row>
    <row r="76" spans="1:12" x14ac:dyDescent="0.3">
      <c r="A76">
        <v>119.2</v>
      </c>
      <c r="B76">
        <v>80.099999999999994</v>
      </c>
      <c r="J76">
        <f t="shared" si="3"/>
        <v>79.470982176474209</v>
      </c>
      <c r="K76">
        <f t="shared" si="4"/>
        <v>0.39566342231311624</v>
      </c>
      <c r="L76">
        <f t="shared" si="5"/>
        <v>1.6718950919554734</v>
      </c>
    </row>
    <row r="77" spans="1:12" x14ac:dyDescent="0.3">
      <c r="A77">
        <v>122</v>
      </c>
      <c r="B77">
        <v>76.7</v>
      </c>
      <c r="J77">
        <f t="shared" si="3"/>
        <v>81.265949903728696</v>
      </c>
      <c r="K77">
        <f t="shared" si="4"/>
        <v>20.847898523360065</v>
      </c>
      <c r="L77">
        <f t="shared" si="5"/>
        <v>0.25195370585320892</v>
      </c>
    </row>
    <row r="78" spans="1:12" x14ac:dyDescent="0.3">
      <c r="A78">
        <v>117.8</v>
      </c>
      <c r="B78">
        <v>74.099999999999994</v>
      </c>
      <c r="J78">
        <f t="shared" si="3"/>
        <v>78.573498312846965</v>
      </c>
      <c r="K78">
        <f t="shared" si="4"/>
        <v>20.012187155044693</v>
      </c>
      <c r="L78">
        <f t="shared" si="5"/>
        <v>4.7982976414204606</v>
      </c>
    </row>
    <row r="79" spans="1:12" x14ac:dyDescent="0.3">
      <c r="A79">
        <v>121.4</v>
      </c>
      <c r="B79">
        <v>82.1</v>
      </c>
      <c r="J79">
        <f t="shared" si="3"/>
        <v>80.881313962174175</v>
      </c>
      <c r="K79">
        <f t="shared" si="4"/>
        <v>1.4851956587915931</v>
      </c>
      <c r="L79">
        <f t="shared" si="5"/>
        <v>1.3762565720994855E-2</v>
      </c>
    </row>
    <row r="80" spans="1:12" x14ac:dyDescent="0.3">
      <c r="A80">
        <v>120</v>
      </c>
      <c r="B80">
        <v>79</v>
      </c>
      <c r="J80">
        <f t="shared" si="3"/>
        <v>79.983830098546917</v>
      </c>
      <c r="K80">
        <f t="shared" si="4"/>
        <v>0.96792166280683745</v>
      </c>
      <c r="L80">
        <f t="shared" si="5"/>
        <v>0.60866507513337242</v>
      </c>
    </row>
    <row r="81" spans="1:12" x14ac:dyDescent="0.3">
      <c r="A81">
        <v>120.1</v>
      </c>
      <c r="B81">
        <v>77.599999999999994</v>
      </c>
      <c r="J81">
        <f t="shared" si="3"/>
        <v>80.047936088806011</v>
      </c>
      <c r="K81">
        <f t="shared" si="4"/>
        <v>5.9923910948789008</v>
      </c>
      <c r="L81">
        <f t="shared" si="5"/>
        <v>0.51274752491448738</v>
      </c>
    </row>
    <row r="82" spans="1:12" x14ac:dyDescent="0.3">
      <c r="A82">
        <v>122.1</v>
      </c>
      <c r="B82">
        <v>84.7</v>
      </c>
      <c r="J82">
        <f t="shared" si="3"/>
        <v>81.33005589398779</v>
      </c>
      <c r="K82">
        <f t="shared" si="4"/>
        <v>11.356523277646451</v>
      </c>
      <c r="L82">
        <f t="shared" si="5"/>
        <v>0.32041927511827289</v>
      </c>
    </row>
    <row r="83" spans="1:12" x14ac:dyDescent="0.3">
      <c r="A83">
        <v>121.4</v>
      </c>
      <c r="B83">
        <v>79.5</v>
      </c>
      <c r="J83">
        <f t="shared" si="3"/>
        <v>80.881313962174175</v>
      </c>
      <c r="K83">
        <f t="shared" si="4"/>
        <v>1.9080282620973195</v>
      </c>
      <c r="L83">
        <f t="shared" si="5"/>
        <v>1.3762565720994855E-2</v>
      </c>
    </row>
    <row r="84" spans="1:12" x14ac:dyDescent="0.3">
      <c r="A84">
        <v>118.7</v>
      </c>
      <c r="B84">
        <v>80.599999999999994</v>
      </c>
      <c r="J84">
        <f t="shared" si="3"/>
        <v>79.150452225178768</v>
      </c>
      <c r="K84">
        <f t="shared" si="4"/>
        <v>2.1011887514891696</v>
      </c>
      <c r="L84">
        <f t="shared" si="5"/>
        <v>2.6035364216306744</v>
      </c>
    </row>
    <row r="85" spans="1:12" x14ac:dyDescent="0.3">
      <c r="A85">
        <v>120.7</v>
      </c>
      <c r="B85">
        <v>80.2</v>
      </c>
      <c r="J85">
        <f t="shared" si="3"/>
        <v>80.432572030360546</v>
      </c>
      <c r="K85">
        <f t="shared" si="4"/>
        <v>5.4089749306025628E-2</v>
      </c>
      <c r="L85">
        <f t="shared" si="5"/>
        <v>0.10984449905935599</v>
      </c>
    </row>
    <row r="86" spans="1:12" x14ac:dyDescent="0.3">
      <c r="A86">
        <v>121.6</v>
      </c>
      <c r="B86">
        <v>82.1</v>
      </c>
      <c r="J86">
        <f t="shared" si="3"/>
        <v>81.009525942692335</v>
      </c>
      <c r="K86">
        <f t="shared" si="4"/>
        <v>1.1891336696610286</v>
      </c>
      <c r="L86">
        <f t="shared" si="5"/>
        <v>6.0282988534940837E-2</v>
      </c>
    </row>
    <row r="87" spans="1:12" x14ac:dyDescent="0.3">
      <c r="A87">
        <v>121.3</v>
      </c>
      <c r="B87">
        <v>84.6</v>
      </c>
      <c r="J87">
        <f t="shared" si="3"/>
        <v>80.817207971915082</v>
      </c>
      <c r="K87">
        <f t="shared" si="4"/>
        <v>14.309515527742768</v>
      </c>
      <c r="L87">
        <f t="shared" si="5"/>
        <v>2.8310882753120169E-3</v>
      </c>
    </row>
    <row r="88" spans="1:12" x14ac:dyDescent="0.3">
      <c r="A88">
        <v>119.8</v>
      </c>
      <c r="B88">
        <v>79.8</v>
      </c>
      <c r="J88">
        <f t="shared" si="3"/>
        <v>79.855618118028744</v>
      </c>
      <c r="K88">
        <f t="shared" si="4"/>
        <v>3.0933750530596012E-3</v>
      </c>
      <c r="L88">
        <f t="shared" si="5"/>
        <v>0.8251576434937109</v>
      </c>
    </row>
    <row r="89" spans="1:12" x14ac:dyDescent="0.3">
      <c r="A89">
        <v>124.8</v>
      </c>
      <c r="B89">
        <v>81.599999999999994</v>
      </c>
      <c r="J89">
        <f t="shared" si="3"/>
        <v>83.060917630983184</v>
      </c>
      <c r="K89">
        <f t="shared" si="4"/>
        <v>2.1342803245175346</v>
      </c>
      <c r="L89">
        <f t="shared" si="5"/>
        <v>5.275830603521225</v>
      </c>
    </row>
    <row r="90" spans="1:12" x14ac:dyDescent="0.3">
      <c r="A90">
        <v>116.8</v>
      </c>
      <c r="B90">
        <v>78.2</v>
      </c>
      <c r="J90">
        <f t="shared" si="3"/>
        <v>77.932438410256069</v>
      </c>
      <c r="K90">
        <f t="shared" si="4"/>
        <v>7.1589204306301404E-2</v>
      </c>
      <c r="L90">
        <f t="shared" si="5"/>
        <v>8.0177410365133976</v>
      </c>
    </row>
    <row r="91" spans="1:12" x14ac:dyDescent="0.3">
      <c r="A91">
        <v>123.5</v>
      </c>
      <c r="B91">
        <v>82.4</v>
      </c>
      <c r="J91">
        <f t="shared" si="3"/>
        <v>82.227539757615034</v>
      </c>
      <c r="K91">
        <f t="shared" si="4"/>
        <v>2.9742535203483193E-2</v>
      </c>
      <c r="L91">
        <f t="shared" si="5"/>
        <v>2.1419486221197599</v>
      </c>
    </row>
    <row r="92" spans="1:12" x14ac:dyDescent="0.3">
      <c r="A92">
        <v>121.5</v>
      </c>
      <c r="B92">
        <v>82.1</v>
      </c>
      <c r="J92">
        <f t="shared" si="3"/>
        <v>80.945419952433255</v>
      </c>
      <c r="K92">
        <f t="shared" si="4"/>
        <v>1.3330550862392136</v>
      </c>
      <c r="L92">
        <f t="shared" si="5"/>
        <v>3.2913199140870625E-2</v>
      </c>
    </row>
    <row r="93" spans="1:12" x14ac:dyDescent="0.3">
      <c r="A93">
        <v>121.5</v>
      </c>
      <c r="B93">
        <v>83.9</v>
      </c>
      <c r="J93">
        <f t="shared" si="3"/>
        <v>80.945419952433255</v>
      </c>
      <c r="K93">
        <f t="shared" si="4"/>
        <v>8.7295432574795413</v>
      </c>
      <c r="L93">
        <f t="shared" si="5"/>
        <v>3.2913199140870625E-2</v>
      </c>
    </row>
    <row r="94" spans="1:12" x14ac:dyDescent="0.3">
      <c r="A94">
        <v>128.9</v>
      </c>
      <c r="B94">
        <v>88.6</v>
      </c>
      <c r="J94">
        <f t="shared" si="3"/>
        <v>85.689263231605835</v>
      </c>
      <c r="K94">
        <f t="shared" si="4"/>
        <v>8.4723885348816719</v>
      </c>
      <c r="L94">
        <f t="shared" si="5"/>
        <v>24.258217900607978</v>
      </c>
    </row>
    <row r="95" spans="1:12" x14ac:dyDescent="0.3">
      <c r="A95">
        <v>118.8</v>
      </c>
      <c r="B95">
        <v>79.599999999999994</v>
      </c>
      <c r="J95">
        <f t="shared" si="3"/>
        <v>79.214558215437847</v>
      </c>
      <c r="K95">
        <f t="shared" si="4"/>
        <v>0.1485653692864525</v>
      </c>
      <c r="L95">
        <f t="shared" si="5"/>
        <v>2.4007698437472671</v>
      </c>
    </row>
    <row r="96" spans="1:12" x14ac:dyDescent="0.3">
      <c r="A96">
        <v>121</v>
      </c>
      <c r="B96">
        <v>83.7</v>
      </c>
      <c r="J96">
        <f t="shared" si="3"/>
        <v>80.624890001137814</v>
      </c>
      <c r="K96">
        <f t="shared" si="4"/>
        <v>9.4563015051022106</v>
      </c>
      <c r="L96">
        <f t="shared" si="5"/>
        <v>1.9351591783448079E-2</v>
      </c>
    </row>
    <row r="97" spans="1:12" x14ac:dyDescent="0.3">
      <c r="A97">
        <v>118.4</v>
      </c>
      <c r="B97">
        <v>76.8</v>
      </c>
      <c r="J97">
        <f t="shared" si="3"/>
        <v>78.9581342544015</v>
      </c>
      <c r="K97">
        <f t="shared" si="4"/>
        <v>4.657543460021131</v>
      </c>
      <c r="L97">
        <f t="shared" si="5"/>
        <v>3.2611510911261647</v>
      </c>
    </row>
    <row r="98" spans="1:12" x14ac:dyDescent="0.3">
      <c r="A98">
        <v>124.9</v>
      </c>
      <c r="B98">
        <v>78.400000000000006</v>
      </c>
      <c r="J98">
        <f t="shared" si="3"/>
        <v>83.125023621242278</v>
      </c>
      <c r="K98">
        <f t="shared" si="4"/>
        <v>22.325848221297434</v>
      </c>
      <c r="L98">
        <f t="shared" si="5"/>
        <v>5.5744325400638175</v>
      </c>
    </row>
    <row r="99" spans="1:12" x14ac:dyDescent="0.3">
      <c r="A99">
        <v>124.6</v>
      </c>
      <c r="B99">
        <v>86.2</v>
      </c>
      <c r="J99">
        <f t="shared" si="3"/>
        <v>82.93270565046501</v>
      </c>
      <c r="K99">
        <f t="shared" si="4"/>
        <v>10.67521236650329</v>
      </c>
      <c r="L99">
        <f t="shared" si="5"/>
        <v>4.7032841983586966</v>
      </c>
    </row>
    <row r="100" spans="1:12" x14ac:dyDescent="0.3">
      <c r="A100">
        <v>123.6</v>
      </c>
      <c r="B100">
        <v>80.2</v>
      </c>
      <c r="J100">
        <f t="shared" si="3"/>
        <v>82.291645747874114</v>
      </c>
      <c r="K100">
        <f t="shared" si="4"/>
        <v>4.3749819345998482</v>
      </c>
      <c r="L100">
        <f t="shared" si="5"/>
        <v>2.3337015309977427</v>
      </c>
    </row>
    <row r="101" spans="1:12" x14ac:dyDescent="0.3">
      <c r="A101">
        <v>125</v>
      </c>
      <c r="B101">
        <v>80</v>
      </c>
      <c r="J101">
        <f t="shared" si="3"/>
        <v>83.189129611501372</v>
      </c>
      <c r="K101">
        <f t="shared" si="4"/>
        <v>10.17054767895489</v>
      </c>
      <c r="L101">
        <f t="shared" si="5"/>
        <v>5.8812536325806075</v>
      </c>
    </row>
    <row r="103" spans="1:12" x14ac:dyDescent="0.3">
      <c r="K103" s="1" t="s">
        <v>103</v>
      </c>
      <c r="L103" s="1" t="s">
        <v>104</v>
      </c>
    </row>
    <row r="104" spans="1:12" x14ac:dyDescent="0.3">
      <c r="K104">
        <f>SUM(K2:K101)</f>
        <v>766.32918141059042</v>
      </c>
      <c r="L104">
        <f>SUM(L2:L101)</f>
        <v>224.3012185894093</v>
      </c>
    </row>
  </sheetData>
  <mergeCells count="3">
    <mergeCell ref="N2:O2"/>
    <mergeCell ref="N3:O3"/>
    <mergeCell ref="Q4:U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Задние 1</vt:lpstr>
      <vt:lpstr>Задание 2</vt:lpstr>
      <vt:lpstr>Задание 3</vt:lpstr>
      <vt:lpstr>Задание 4</vt:lpstr>
      <vt:lpstr>Задание 5</vt:lpstr>
      <vt:lpstr>Задание 6</vt:lpstr>
      <vt:lpstr>Задание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Khairullia Kamilla</dc:creator>
  <cp:lastModifiedBy>Khairullia Kamilla</cp:lastModifiedBy>
  <dcterms:created xsi:type="dcterms:W3CDTF">2020-05-01T09:08:22Z</dcterms:created>
  <dcterms:modified xsi:type="dcterms:W3CDTF">2020-05-07T07:27:01Z</dcterms:modified>
</cp:coreProperties>
</file>