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ŁOŚĆ" sheetId="1" r:id="rId1"/>
    <sheet name="wysokość 0.0" sheetId="2" r:id="rId2"/>
    <sheet name="wysokość 8.76" sheetId="3" r:id="rId3"/>
    <sheet name="wysokość 15.399" sheetId="4" r:id="rId4"/>
    <sheet name="wysokość 19.341" sheetId="5" r:id="rId5"/>
    <sheet name="wysokość 22.821" sheetId="6" r:id="rId6"/>
    <sheet name="wysokość 25.959" sheetId="7" r:id="rId7"/>
    <sheet name="wysokość 27.747" sheetId="8" r:id="rId8"/>
    <sheet name="wysokość 29.361" sheetId="9" r:id="rId9"/>
    <sheet name="wysokość 30.0" sheetId="10" r:id="rId10"/>
  </sheets>
  <calcPr calcId="124519" fullCalcOnLoad="1"/>
</workbook>
</file>

<file path=xl/sharedStrings.xml><?xml version="1.0" encoding="utf-8"?>
<sst xmlns="http://schemas.openxmlformats.org/spreadsheetml/2006/main" count="486" uniqueCount="201">
  <si>
    <t>X</t>
  </si>
  <si>
    <t>Y</t>
  </si>
  <si>
    <t>Z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</si>
  <si>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</si>
  <si>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</si>
  <si>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</si>
  <si>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</si>
  <si>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</si>
  <si>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</si>
  <si>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</si>
  <si>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</si>
  <si>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</si>
  <si>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</si>
  <si>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</si>
  <si>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</si>
  <si>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</si>
  <si>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</si>
  <si>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</si>
  <si>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</si>
  <si>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</si>
  <si>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</si>
  <si>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</si>
  <si>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</si>
  <si>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</si>
  <si>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</si>
  <si>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</si>
  <si>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</si>
  <si>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</si>
  <si>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</si>
  <si>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</si>
  <si>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</si>
  <si>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</si>
  <si>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</si>
  <si>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</si>
  <si>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</si>
  <si>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</si>
  <si>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</si>
  <si>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</si>
  <si>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</si>
  <si>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</si>
  <si>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</si>
  <si>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</si>
  <si>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</si>
  <si>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</si>
  <si>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</si>
  <si>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</si>
  <si>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</si>
  <si>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</si>
  <si>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</si>
  <si>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</si>
  <si>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</si>
  <si>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</si>
  <si>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</si>
  <si>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</si>
  <si>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</si>
  <si>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</si>
  <si>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</si>
  <si>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</si>
  <si>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</si>
  <si>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</si>
  <si>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</si>
  <si>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</si>
  <si>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</si>
  <si>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</si>
  <si>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</si>
  <si>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</si>
  <si>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</si>
  <si>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</si>
  <si>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</si>
  <si>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</si>
  <si>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</si>
  <si>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</si>
  <si>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</si>
  <si>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</si>
  <si>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</si>
  <si>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</si>
  <si>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</si>
  <si>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</si>
  <si>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</si>
  <si>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</si>
  <si>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</si>
  <si>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</si>
  <si>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</si>
  <si>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</si>
  <si>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</si>
  <si>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</si>
  <si>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</si>
  <si>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</si>
  <si>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</si>
  <si>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</si>
  <si>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</si>
  <si>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</si>
  <si>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</si>
  <si>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</si>
  <si>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</si>
  <si>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</si>
  <si>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</si>
  <si>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</si>
  <si>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</si>
  <si>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</si>
  <si>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</si>
  <si>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</si>
  <si>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</si>
  <si>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</si>
  <si>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</si>
  <si>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</si>
  <si>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</si>
  <si>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</si>
  <si>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</si>
  <si>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</si>
  <si>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</si>
  <si>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</si>
  <si>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</si>
  <si>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</si>
  <si>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</si>
  <si>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</si>
  <si>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</si>
  <si>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</si>
  <si>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</si>
  <si>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</si>
  <si>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</si>
  <si>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</si>
  <si>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</si>
  <si>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</si>
  <si>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</si>
  <si>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</si>
  <si>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</si>
  <si>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</si>
  <si>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</si>
  <si>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</si>
  <si>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</si>
  <si>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</si>
  <si>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</si>
  <si>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</si>
  <si>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</si>
  <si>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</si>
  <si>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</si>
  <si>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</si>
  <si>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</si>
  <si>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</si>
  <si>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</si>
  <si>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</si>
  <si>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</si>
  <si>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</si>
  <si>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</si>
  <si>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</si>
  <si>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</si>
  <si>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</si>
  <si>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</si>
  <si>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</si>
  <si>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</si>
  <si>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</si>
  <si>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</si>
  <si>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</si>
  <si>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</si>
  <si>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</si>
  <si>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</si>
  <si>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</si>
  <si>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</si>
  <si>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</si>
  <si>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</si>
  <si>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</si>
  <si>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</si>
  <si>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</si>
  <si>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$ Kopuła Żebrowa</t>
  </si>
  <si>
    <t>$ Kopuła Schwedlera</t>
  </si>
  <si>
    <t>$ Kopuła Lamella</t>
  </si>
  <si>
    <t>$ współrzędne wierzchołków lamela</t>
  </si>
  <si>
    <t>$ współrzędne wierzchołków ż/sch</t>
  </si>
  <si>
    <t>$ połączenie poziome ż/sch</t>
  </si>
  <si>
    <t>$ połączenie pionowe ż/sch</t>
  </si>
  <si>
    <t>$ połączenie ukośne ż/sch</t>
  </si>
  <si>
    <t>+prog aqua urs:1</t>
  </si>
  <si>
    <t>head przekroje+materialy</t>
  </si>
  <si>
    <t>echo full</t>
  </si>
  <si>
    <t>$ norma</t>
  </si>
  <si>
    <t>norm dc en ndc 1993-2005 coun 00 unit 5  $ unit sets AQUA-pomoc strona 3-2</t>
  </si>
  <si>
    <t>$ materialy</t>
  </si>
  <si>
    <t>stee no 1 type s clas 235 $ stal</t>
  </si>
  <si>
    <t>$ przekroj poprzeczny</t>
  </si>
  <si>
    <t>prof no 1 type HEB 600 mno 1</t>
  </si>
  <si>
    <t>scit no 2 d 160 t 0 mno 1</t>
  </si>
  <si>
    <t>end</t>
  </si>
  <si>
    <t>+prog sofimshc urs:2</t>
  </si>
  <si>
    <t>head geometria</t>
  </si>
  <si>
    <t>syst 3d</t>
  </si>
  <si>
    <t>ctrl mesh 0.5; ctrl hmin 0.25 $ PARAMETRY GENERATORA SIATKI ES</t>
  </si>
  <si>
    <t>$ PUNKTY definicja</t>
  </si>
  <si>
    <t>$ definicja konstrukcji</t>
  </si>
  <si>
    <t>+prog sofiload urs:4</t>
  </si>
  <si>
    <t>head obciazenia</t>
  </si>
  <si>
    <t>lc 1 dlz 1 titl obc_cw</t>
  </si>
  <si>
    <t>lc 2 titl obc_skupione</t>
  </si>
  <si>
    <t>node no 161 type pzz p1 1000</t>
  </si>
  <si>
    <t>+prog ase urs:5</t>
  </si>
  <si>
    <t>head obliczenia</t>
  </si>
  <si>
    <t>lc 1,2</t>
  </si>
  <si>
    <t>+prog ase urs:10</t>
  </si>
  <si>
    <t>head kombinacja</t>
  </si>
  <si>
    <t>lc 4 dlz 1.35 titl suma</t>
  </si>
  <si>
    <t>lcc 2 fact 1.5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</si>
</sst>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718"/>
  <sheetViews>
    <sheetView tabSelected="1" workbookViewId="0"/>
  </sheetViews>
  <sheetFormatPr defaultRowHeight="15"/>
  <cols>
    <col min="1" max="1" width="70.7109375" customWidth="1"/>
    <col min="2" max="2" width="70.7109375" customWidth="1"/>
    <col min="3" max="3" width="70.7109375" customWidth="1"/>
    <col min="6" max="6" width="30.7109375" customWidth="1"/>
    <col min="7" max="7" width="30.7109375" customWidth="1"/>
    <col min="11" max="11" width="25.7109375" customWidth="1"/>
    <col min="14" max="14" width="25.7109375" customWidth="1"/>
    <col min="16" max="16" width="25.7109375" customWidth="1"/>
    <col min="18" max="18" width="25.7109375" customWidth="1"/>
  </cols>
  <sheetData>
    <row r="1" spans="1:49">
      <c r="A1" t="s">
        <v>164</v>
      </c>
      <c r="B1" t="s">
        <v>165</v>
      </c>
      <c r="C1" t="s">
        <v>166</v>
      </c>
      <c r="F1" t="s">
        <v>167</v>
      </c>
      <c r="G1" t="s">
        <v>168</v>
      </c>
      <c r="K1" t="s">
        <v>169</v>
      </c>
      <c r="N1" t="s">
        <v>170</v>
      </c>
      <c r="P1" t="s">
        <v>171</v>
      </c>
    </row>
    <row r="2" spans="1:49">
      <c r="A2" t="s">
        <v>172</v>
      </c>
      <c r="B2" t="s">
        <v>172</v>
      </c>
      <c r="C2" t="s">
        <v>172</v>
      </c>
    </row>
    <row r="3" spans="1:49">
      <c r="A3" t="s">
        <v>173</v>
      </c>
      <c r="B3" t="s">
        <v>173</v>
      </c>
      <c r="C3" t="s">
        <v>173</v>
      </c>
      <c r="F3">
        <f>'wysokość 0.0'!F23</f>
        <v>0</v>
      </c>
      <c r="G3">
        <f>'wysokość 0.0'!F2</f>
        <v>0</v>
      </c>
      <c r="K3">
        <f>'wysokość 0.0'!I2</f>
        <v>0</v>
      </c>
      <c r="N3">
        <f>10001&amp;" npa "&amp;AO3&amp;" npe "&amp;AP3&amp;" sno 2"</f>
        <v>0</v>
      </c>
      <c r="P3">
        <f>10201&amp;" npa "&amp;AO3&amp;" npe "&amp;AP4&amp;" sno 2"</f>
        <v>0</v>
      </c>
      <c r="R3">
        <f>10401&amp;" npa "&amp;AP3&amp;" npe "&amp;AO4&amp;" sno 2"</f>
        <v>0</v>
      </c>
      <c r="AO3">
        <f>'wysokość 0.0'!A2</f>
        <v>0</v>
      </c>
      <c r="AP3">
        <f>'wysokość 8.76'!A2</f>
        <v>0</v>
      </c>
      <c r="AQ3">
        <f>'wysokość 15.399'!A2</f>
        <v>0</v>
      </c>
      <c r="AR3">
        <f>'wysokość 19.341'!A2</f>
        <v>0</v>
      </c>
      <c r="AS3">
        <f>'wysokość 22.821'!A2</f>
        <v>0</v>
      </c>
      <c r="AT3">
        <f>'wysokość 25.959'!A2</f>
        <v>0</v>
      </c>
      <c r="AU3">
        <f>'wysokość 27.747'!A2</f>
        <v>0</v>
      </c>
      <c r="AV3">
        <f>'wysokość 29.361'!A2</f>
        <v>0</v>
      </c>
      <c r="AW3">
        <f>'wysokość 30.0'!A2</f>
        <v>0</v>
      </c>
    </row>
    <row r="4" spans="1:49">
      <c r="A4" t="s">
        <v>174</v>
      </c>
      <c r="B4" t="s">
        <v>174</v>
      </c>
      <c r="C4" t="s">
        <v>174</v>
      </c>
      <c r="F4">
        <f>'wysokość 0.0'!F24</f>
        <v>0</v>
      </c>
      <c r="G4">
        <f>'wysokość 0.0'!F3</f>
        <v>0</v>
      </c>
      <c r="K4">
        <f>'wysokość 0.0'!I3</f>
        <v>0</v>
      </c>
      <c r="N4">
        <f>10002&amp;" npa "&amp;AO4&amp;" npe "&amp;AP4&amp;" sno 2"</f>
        <v>0</v>
      </c>
      <c r="P4">
        <f>10202&amp;" npa "&amp;AO4&amp;" npe "&amp;AP5&amp;" sno 2"</f>
        <v>0</v>
      </c>
      <c r="R4">
        <f>10402&amp;" npa "&amp;AP4&amp;" npe "&amp;AO5&amp;" sno 2"</f>
        <v>0</v>
      </c>
      <c r="AO4">
        <f>'wysokość 0.0'!A3</f>
        <v>0</v>
      </c>
      <c r="AP4">
        <f>'wysokość 8.76'!A3</f>
        <v>0</v>
      </c>
      <c r="AQ4">
        <f>'wysokość 15.399'!A3</f>
        <v>0</v>
      </c>
      <c r="AR4">
        <f>'wysokość 19.341'!A3</f>
        <v>0</v>
      </c>
      <c r="AS4">
        <f>'wysokość 22.821'!A3</f>
        <v>0</v>
      </c>
      <c r="AT4">
        <f>'wysokość 25.959'!A3</f>
        <v>0</v>
      </c>
      <c r="AU4">
        <f>'wysokość 27.747'!A3</f>
        <v>0</v>
      </c>
      <c r="AV4">
        <f>'wysokość 29.361'!A3</f>
        <v>0</v>
      </c>
    </row>
    <row r="5" spans="1:49">
      <c r="F5">
        <f>'wysokość 0.0'!F25</f>
        <v>0</v>
      </c>
      <c r="G5">
        <f>'wysokość 0.0'!F4</f>
        <v>0</v>
      </c>
      <c r="K5">
        <f>'wysokość 0.0'!I4</f>
        <v>0</v>
      </c>
      <c r="N5">
        <f>10003&amp;" npa "&amp;AO5&amp;" npe "&amp;AP5&amp;" sno 2"</f>
        <v>0</v>
      </c>
      <c r="P5">
        <f>10203&amp;" npa "&amp;AO5&amp;" npe "&amp;AP6&amp;" sno 2"</f>
        <v>0</v>
      </c>
      <c r="R5">
        <f>10403&amp;" npa "&amp;AP5&amp;" npe "&amp;AO6&amp;" sno 2"</f>
        <v>0</v>
      </c>
      <c r="AO5">
        <f>'wysokość 0.0'!A4</f>
        <v>0</v>
      </c>
      <c r="AP5">
        <f>'wysokość 8.76'!A4</f>
        <v>0</v>
      </c>
      <c r="AQ5">
        <f>'wysokość 15.399'!A4</f>
        <v>0</v>
      </c>
      <c r="AR5">
        <f>'wysokość 19.341'!A4</f>
        <v>0</v>
      </c>
      <c r="AS5">
        <f>'wysokość 22.821'!A4</f>
        <v>0</v>
      </c>
      <c r="AT5">
        <f>'wysokość 25.959'!A4</f>
        <v>0</v>
      </c>
      <c r="AU5">
        <f>'wysokość 27.747'!A4</f>
        <v>0</v>
      </c>
      <c r="AV5">
        <f>'wysokość 29.361'!A4</f>
        <v>0</v>
      </c>
    </row>
    <row r="6" spans="1:49">
      <c r="A6" t="s">
        <v>175</v>
      </c>
      <c r="B6" t="s">
        <v>175</v>
      </c>
      <c r="C6" t="s">
        <v>175</v>
      </c>
      <c r="F6">
        <f>'wysokość 0.0'!F26</f>
        <v>0</v>
      </c>
      <c r="G6">
        <f>'wysokość 0.0'!F5</f>
        <v>0</v>
      </c>
      <c r="K6">
        <f>'wysokość 0.0'!I5</f>
        <v>0</v>
      </c>
      <c r="N6">
        <f>10004&amp;" npa "&amp;AO6&amp;" npe "&amp;AP6&amp;" sno 2"</f>
        <v>0</v>
      </c>
      <c r="P6">
        <f>10204&amp;" npa "&amp;AO6&amp;" npe "&amp;AP7&amp;" sno 2"</f>
        <v>0</v>
      </c>
      <c r="R6">
        <f>10404&amp;" npa "&amp;AP6&amp;" npe "&amp;AO7&amp;" sno 2"</f>
        <v>0</v>
      </c>
      <c r="AO6">
        <f>'wysokość 0.0'!A5</f>
        <v>0</v>
      </c>
      <c r="AP6">
        <f>'wysokość 8.76'!A5</f>
        <v>0</v>
      </c>
      <c r="AQ6">
        <f>'wysokość 15.399'!A5</f>
        <v>0</v>
      </c>
      <c r="AR6">
        <f>'wysokość 19.341'!A5</f>
        <v>0</v>
      </c>
      <c r="AS6">
        <f>'wysokość 22.821'!A5</f>
        <v>0</v>
      </c>
      <c r="AT6">
        <f>'wysokość 25.959'!A5</f>
        <v>0</v>
      </c>
      <c r="AU6">
        <f>'wysokość 27.747'!A5</f>
        <v>0</v>
      </c>
      <c r="AV6">
        <f>'wysokość 29.361'!A5</f>
        <v>0</v>
      </c>
    </row>
    <row r="7" spans="1:49">
      <c r="A7" t="s">
        <v>176</v>
      </c>
      <c r="B7" t="s">
        <v>176</v>
      </c>
      <c r="C7" t="s">
        <v>176</v>
      </c>
      <c r="F7">
        <f>'wysokość 0.0'!F27</f>
        <v>0</v>
      </c>
      <c r="G7">
        <f>'wysokość 0.0'!F6</f>
        <v>0</v>
      </c>
      <c r="K7">
        <f>'wysokość 0.0'!I6</f>
        <v>0</v>
      </c>
      <c r="N7">
        <f>10005&amp;" npa "&amp;AO7&amp;" npe "&amp;AP7&amp;" sno 2"</f>
        <v>0</v>
      </c>
      <c r="P7">
        <f>10205&amp;" npa "&amp;AO7&amp;" npe "&amp;AP8&amp;" sno 2"</f>
        <v>0</v>
      </c>
      <c r="R7">
        <f>10405&amp;" npa "&amp;AP7&amp;" npe "&amp;AO8&amp;" sno 2"</f>
        <v>0</v>
      </c>
      <c r="AO7">
        <f>'wysokość 0.0'!A6</f>
        <v>0</v>
      </c>
      <c r="AP7">
        <f>'wysokość 8.76'!A6</f>
        <v>0</v>
      </c>
      <c r="AQ7">
        <f>'wysokość 15.399'!A6</f>
        <v>0</v>
      </c>
      <c r="AR7">
        <f>'wysokość 19.341'!A6</f>
        <v>0</v>
      </c>
      <c r="AS7">
        <f>'wysokość 22.821'!A6</f>
        <v>0</v>
      </c>
      <c r="AT7">
        <f>'wysokość 25.959'!A6</f>
        <v>0</v>
      </c>
      <c r="AU7">
        <f>'wysokość 27.747'!A6</f>
        <v>0</v>
      </c>
      <c r="AV7">
        <f>'wysokość 29.361'!A6</f>
        <v>0</v>
      </c>
    </row>
    <row r="8" spans="1:49">
      <c r="F8">
        <f>'wysokość 0.0'!F28</f>
        <v>0</v>
      </c>
      <c r="G8">
        <f>'wysokość 0.0'!F7</f>
        <v>0</v>
      </c>
      <c r="K8">
        <f>'wysokość 0.0'!I7</f>
        <v>0</v>
      </c>
      <c r="N8">
        <f>10006&amp;" npa "&amp;AO8&amp;" npe "&amp;AP8&amp;" sno 2"</f>
        <v>0</v>
      </c>
      <c r="P8">
        <f>10206&amp;" npa "&amp;AO8&amp;" npe "&amp;AP9&amp;" sno 2"</f>
        <v>0</v>
      </c>
      <c r="R8">
        <f>10406&amp;" npa "&amp;AP8&amp;" npe "&amp;AO9&amp;" sno 2"</f>
        <v>0</v>
      </c>
      <c r="AO8">
        <f>'wysokość 0.0'!A7</f>
        <v>0</v>
      </c>
      <c r="AP8">
        <f>'wysokość 8.76'!A7</f>
        <v>0</v>
      </c>
      <c r="AQ8">
        <f>'wysokość 15.399'!A7</f>
        <v>0</v>
      </c>
      <c r="AR8">
        <f>'wysokość 19.341'!A7</f>
        <v>0</v>
      </c>
      <c r="AS8">
        <f>'wysokość 22.821'!A7</f>
        <v>0</v>
      </c>
      <c r="AT8">
        <f>'wysokość 25.959'!A7</f>
        <v>0</v>
      </c>
      <c r="AU8">
        <f>'wysokość 27.747'!A7</f>
        <v>0</v>
      </c>
      <c r="AV8">
        <f>'wysokość 29.361'!A7</f>
        <v>0</v>
      </c>
    </row>
    <row r="9" spans="1:49">
      <c r="A9" t="s">
        <v>177</v>
      </c>
      <c r="B9" t="s">
        <v>177</v>
      </c>
      <c r="C9" t="s">
        <v>177</v>
      </c>
      <c r="F9">
        <f>'wysokość 0.0'!F29</f>
        <v>0</v>
      </c>
      <c r="G9">
        <f>'wysokość 0.0'!F8</f>
        <v>0</v>
      </c>
      <c r="K9">
        <f>'wysokość 0.0'!I8</f>
        <v>0</v>
      </c>
      <c r="N9">
        <f>10007&amp;" npa "&amp;AO9&amp;" npe "&amp;AP9&amp;" sno 2"</f>
        <v>0</v>
      </c>
      <c r="P9">
        <f>10207&amp;" npa "&amp;AO9&amp;" npe "&amp;AP10&amp;" sno 2"</f>
        <v>0</v>
      </c>
      <c r="R9">
        <f>10407&amp;" npa "&amp;AP9&amp;" npe "&amp;AO10&amp;" sno 2"</f>
        <v>0</v>
      </c>
      <c r="AO9">
        <f>'wysokość 0.0'!A8</f>
        <v>0</v>
      </c>
      <c r="AP9">
        <f>'wysokość 8.76'!A8</f>
        <v>0</v>
      </c>
      <c r="AQ9">
        <f>'wysokość 15.399'!A8</f>
        <v>0</v>
      </c>
      <c r="AR9">
        <f>'wysokość 19.341'!A8</f>
        <v>0</v>
      </c>
      <c r="AS9">
        <f>'wysokość 22.821'!A8</f>
        <v>0</v>
      </c>
      <c r="AT9">
        <f>'wysokość 25.959'!A8</f>
        <v>0</v>
      </c>
      <c r="AU9">
        <f>'wysokość 27.747'!A8</f>
        <v>0</v>
      </c>
      <c r="AV9">
        <f>'wysokość 29.361'!A8</f>
        <v>0</v>
      </c>
    </row>
    <row r="10" spans="1:49">
      <c r="A10" t="s">
        <v>178</v>
      </c>
      <c r="B10" t="s">
        <v>178</v>
      </c>
      <c r="C10" t="s">
        <v>178</v>
      </c>
      <c r="F10">
        <f>'wysokość 0.0'!F30</f>
        <v>0</v>
      </c>
      <c r="G10">
        <f>'wysokość 0.0'!F9</f>
        <v>0</v>
      </c>
      <c r="K10">
        <f>'wysokość 0.0'!I9</f>
        <v>0</v>
      </c>
      <c r="N10">
        <f>10008&amp;" npa "&amp;AO10&amp;" npe "&amp;AP10&amp;" sno 2"</f>
        <v>0</v>
      </c>
      <c r="P10">
        <f>10208&amp;" npa "&amp;AO10&amp;" npe "&amp;AP11&amp;" sno 2"</f>
        <v>0</v>
      </c>
      <c r="R10">
        <f>10408&amp;" npa "&amp;AP10&amp;" npe "&amp;AO11&amp;" sno 2"</f>
        <v>0</v>
      </c>
      <c r="AO10">
        <f>'wysokość 0.0'!A9</f>
        <v>0</v>
      </c>
      <c r="AP10">
        <f>'wysokość 8.76'!A9</f>
        <v>0</v>
      </c>
      <c r="AQ10">
        <f>'wysokość 15.399'!A9</f>
        <v>0</v>
      </c>
      <c r="AR10">
        <f>'wysokość 19.341'!A9</f>
        <v>0</v>
      </c>
      <c r="AS10">
        <f>'wysokość 22.821'!A9</f>
        <v>0</v>
      </c>
      <c r="AT10">
        <f>'wysokość 25.959'!A9</f>
        <v>0</v>
      </c>
      <c r="AU10">
        <f>'wysokość 27.747'!A9</f>
        <v>0</v>
      </c>
      <c r="AV10">
        <f>'wysokość 29.361'!A9</f>
        <v>0</v>
      </c>
    </row>
    <row r="11" spans="1:49">
      <c r="F11">
        <f>'wysokość 0.0'!F31</f>
        <v>0</v>
      </c>
      <c r="G11">
        <f>'wysokość 0.0'!F10</f>
        <v>0</v>
      </c>
      <c r="K11">
        <f>'wysokość 0.0'!I10</f>
        <v>0</v>
      </c>
      <c r="N11">
        <f>10009&amp;" npa "&amp;AO11&amp;" npe "&amp;AP11&amp;" sno 2"</f>
        <v>0</v>
      </c>
      <c r="P11">
        <f>10209&amp;" npa "&amp;AO11&amp;" npe "&amp;AP12&amp;" sno 2"</f>
        <v>0</v>
      </c>
      <c r="R11">
        <f>10409&amp;" npa "&amp;AP11&amp;" npe "&amp;AO12&amp;" sno 2"</f>
        <v>0</v>
      </c>
      <c r="AO11">
        <f>'wysokość 0.0'!A10</f>
        <v>0</v>
      </c>
      <c r="AP11">
        <f>'wysokość 8.76'!A10</f>
        <v>0</v>
      </c>
      <c r="AQ11">
        <f>'wysokość 15.399'!A10</f>
        <v>0</v>
      </c>
      <c r="AR11">
        <f>'wysokość 19.341'!A10</f>
        <v>0</v>
      </c>
      <c r="AS11">
        <f>'wysokość 22.821'!A10</f>
        <v>0</v>
      </c>
      <c r="AT11">
        <f>'wysokość 25.959'!A10</f>
        <v>0</v>
      </c>
      <c r="AU11">
        <f>'wysokość 27.747'!A10</f>
        <v>0</v>
      </c>
      <c r="AV11">
        <f>'wysokość 29.361'!A10</f>
        <v>0</v>
      </c>
    </row>
    <row r="12" spans="1:49">
      <c r="A12" t="s">
        <v>179</v>
      </c>
      <c r="B12" t="s">
        <v>179</v>
      </c>
      <c r="C12" t="s">
        <v>179</v>
      </c>
      <c r="F12">
        <f>'wysokość 0.0'!F32</f>
        <v>0</v>
      </c>
      <c r="G12">
        <f>'wysokość 0.0'!F11</f>
        <v>0</v>
      </c>
      <c r="K12">
        <f>'wysokość 0.0'!I11</f>
        <v>0</v>
      </c>
      <c r="N12">
        <f>10010&amp;" npa "&amp;AO12&amp;" npe "&amp;AP12&amp;" sno 2"</f>
        <v>0</v>
      </c>
      <c r="P12">
        <f>10210&amp;" npa "&amp;AO12&amp;" npe "&amp;AP13&amp;" sno 2"</f>
        <v>0</v>
      </c>
      <c r="R12">
        <f>10410&amp;" npa "&amp;AP12&amp;" npe "&amp;AO13&amp;" sno 2"</f>
        <v>0</v>
      </c>
      <c r="AO12">
        <f>'wysokość 0.0'!A11</f>
        <v>0</v>
      </c>
      <c r="AP12">
        <f>'wysokość 8.76'!A11</f>
        <v>0</v>
      </c>
      <c r="AQ12">
        <f>'wysokość 15.399'!A11</f>
        <v>0</v>
      </c>
      <c r="AR12">
        <f>'wysokość 19.341'!A11</f>
        <v>0</v>
      </c>
      <c r="AS12">
        <f>'wysokość 22.821'!A11</f>
        <v>0</v>
      </c>
      <c r="AT12">
        <f>'wysokość 25.959'!A11</f>
        <v>0</v>
      </c>
      <c r="AU12">
        <f>'wysokość 27.747'!A11</f>
        <v>0</v>
      </c>
      <c r="AV12">
        <f>'wysokość 29.361'!A11</f>
        <v>0</v>
      </c>
    </row>
    <row r="13" spans="1:49">
      <c r="F13">
        <f>'wysokość 0.0'!F33</f>
        <v>0</v>
      </c>
      <c r="G13">
        <f>'wysokość 0.0'!F12</f>
        <v>0</v>
      </c>
      <c r="K13">
        <f>'wysokość 0.0'!I12</f>
        <v>0</v>
      </c>
      <c r="N13">
        <f>10011&amp;" npa "&amp;AO13&amp;" npe "&amp;AP13&amp;" sno 2"</f>
        <v>0</v>
      </c>
      <c r="P13">
        <f>10211&amp;" npa "&amp;AO13&amp;" npe "&amp;AP14&amp;" sno 2"</f>
        <v>0</v>
      </c>
      <c r="R13">
        <f>10411&amp;" npa "&amp;AP13&amp;" npe "&amp;AO14&amp;" sno 2"</f>
        <v>0</v>
      </c>
      <c r="AO13">
        <f>'wysokość 0.0'!A12</f>
        <v>0</v>
      </c>
      <c r="AP13">
        <f>'wysokość 8.76'!A12</f>
        <v>0</v>
      </c>
      <c r="AQ13">
        <f>'wysokość 15.399'!A12</f>
        <v>0</v>
      </c>
      <c r="AR13">
        <f>'wysokość 19.341'!A12</f>
        <v>0</v>
      </c>
      <c r="AS13">
        <f>'wysokość 22.821'!A12</f>
        <v>0</v>
      </c>
      <c r="AT13">
        <f>'wysokość 25.959'!A12</f>
        <v>0</v>
      </c>
      <c r="AU13">
        <f>'wysokość 27.747'!A12</f>
        <v>0</v>
      </c>
      <c r="AV13">
        <f>'wysokość 29.361'!A12</f>
        <v>0</v>
      </c>
    </row>
    <row r="14" spans="1:49">
      <c r="A14" t="s">
        <v>180</v>
      </c>
      <c r="B14" t="s">
        <v>180</v>
      </c>
      <c r="C14" t="s">
        <v>180</v>
      </c>
      <c r="F14">
        <f>'wysokość 0.0'!F34</f>
        <v>0</v>
      </c>
      <c r="G14">
        <f>'wysokość 0.0'!F13</f>
        <v>0</v>
      </c>
      <c r="K14">
        <f>'wysokość 0.0'!I13</f>
        <v>0</v>
      </c>
      <c r="N14">
        <f>10012&amp;" npa "&amp;AO14&amp;" npe "&amp;AP14&amp;" sno 2"</f>
        <v>0</v>
      </c>
      <c r="P14">
        <f>10212&amp;" npa "&amp;AO14&amp;" npe "&amp;AP15&amp;" sno 2"</f>
        <v>0</v>
      </c>
      <c r="R14">
        <f>10412&amp;" npa "&amp;AP14&amp;" npe "&amp;AO15&amp;" sno 2"</f>
        <v>0</v>
      </c>
      <c r="AO14">
        <f>'wysokość 0.0'!A13</f>
        <v>0</v>
      </c>
      <c r="AP14">
        <f>'wysokość 8.76'!A13</f>
        <v>0</v>
      </c>
      <c r="AQ14">
        <f>'wysokość 15.399'!A13</f>
        <v>0</v>
      </c>
      <c r="AR14">
        <f>'wysokość 19.341'!A13</f>
        <v>0</v>
      </c>
      <c r="AS14">
        <f>'wysokość 22.821'!A13</f>
        <v>0</v>
      </c>
      <c r="AT14">
        <f>'wysokość 25.959'!A13</f>
        <v>0</v>
      </c>
      <c r="AU14">
        <f>'wysokość 27.747'!A13</f>
        <v>0</v>
      </c>
      <c r="AV14">
        <f>'wysokość 29.361'!A13</f>
        <v>0</v>
      </c>
    </row>
    <row r="15" spans="1:49">
      <c r="F15">
        <f>'wysokość 0.0'!F35</f>
        <v>0</v>
      </c>
      <c r="G15">
        <f>'wysokość 0.0'!F14</f>
        <v>0</v>
      </c>
      <c r="K15">
        <f>'wysokość 0.0'!I14</f>
        <v>0</v>
      </c>
      <c r="N15">
        <f>10013&amp;" npa "&amp;AO15&amp;" npe "&amp;AP15&amp;" sno 2"</f>
        <v>0</v>
      </c>
      <c r="P15">
        <f>10213&amp;" npa "&amp;AO15&amp;" npe "&amp;AP16&amp;" sno 2"</f>
        <v>0</v>
      </c>
      <c r="R15">
        <f>10413&amp;" npa "&amp;AP15&amp;" npe "&amp;AO16&amp;" sno 2"</f>
        <v>0</v>
      </c>
      <c r="AO15">
        <f>'wysokość 0.0'!A14</f>
        <v>0</v>
      </c>
      <c r="AP15">
        <f>'wysokość 8.76'!A14</f>
        <v>0</v>
      </c>
      <c r="AQ15">
        <f>'wysokość 15.399'!A14</f>
        <v>0</v>
      </c>
      <c r="AR15">
        <f>'wysokość 19.341'!A14</f>
        <v>0</v>
      </c>
      <c r="AS15">
        <f>'wysokość 22.821'!A14</f>
        <v>0</v>
      </c>
      <c r="AT15">
        <f>'wysokość 25.959'!A14</f>
        <v>0</v>
      </c>
      <c r="AU15">
        <f>'wysokość 27.747'!A14</f>
        <v>0</v>
      </c>
      <c r="AV15">
        <f>'wysokość 29.361'!A14</f>
        <v>0</v>
      </c>
    </row>
    <row r="16" spans="1:49">
      <c r="A16" t="s">
        <v>181</v>
      </c>
      <c r="B16" t="s">
        <v>181</v>
      </c>
      <c r="C16" t="s">
        <v>181</v>
      </c>
      <c r="F16">
        <f>'wysokość 0.0'!F36</f>
        <v>0</v>
      </c>
      <c r="G16">
        <f>'wysokość 0.0'!F15</f>
        <v>0</v>
      </c>
      <c r="K16">
        <f>'wysokość 0.0'!I15</f>
        <v>0</v>
      </c>
      <c r="N16">
        <f>10014&amp;" npa "&amp;AO16&amp;" npe "&amp;AP16&amp;" sno 2"</f>
        <v>0</v>
      </c>
      <c r="P16">
        <f>10214&amp;" npa "&amp;AO16&amp;" npe "&amp;AP17&amp;" sno 2"</f>
        <v>0</v>
      </c>
      <c r="R16">
        <f>10414&amp;" npa "&amp;AP16&amp;" npe "&amp;AO17&amp;" sno 2"</f>
        <v>0</v>
      </c>
      <c r="AO16">
        <f>'wysokość 0.0'!A15</f>
        <v>0</v>
      </c>
      <c r="AP16">
        <f>'wysokość 8.76'!A15</f>
        <v>0</v>
      </c>
      <c r="AQ16">
        <f>'wysokość 15.399'!A15</f>
        <v>0</v>
      </c>
      <c r="AR16">
        <f>'wysokość 19.341'!A15</f>
        <v>0</v>
      </c>
      <c r="AS16">
        <f>'wysokość 22.821'!A15</f>
        <v>0</v>
      </c>
      <c r="AT16">
        <f>'wysokość 25.959'!A15</f>
        <v>0</v>
      </c>
      <c r="AU16">
        <f>'wysokość 27.747'!A15</f>
        <v>0</v>
      </c>
      <c r="AV16">
        <f>'wysokość 29.361'!A15</f>
        <v>0</v>
      </c>
    </row>
    <row r="17" spans="1:48">
      <c r="F17">
        <f>'wysokość 0.0'!F37</f>
        <v>0</v>
      </c>
      <c r="G17">
        <f>'wysokość 0.0'!F16</f>
        <v>0</v>
      </c>
      <c r="K17">
        <f>'wysokość 0.0'!I16</f>
        <v>0</v>
      </c>
      <c r="N17">
        <f>10015&amp;" npa "&amp;AO17&amp;" npe "&amp;AP17&amp;" sno 2"</f>
        <v>0</v>
      </c>
      <c r="P17">
        <f>10215&amp;" npa "&amp;AO17&amp;" npe "&amp;AP18&amp;" sno 2"</f>
        <v>0</v>
      </c>
      <c r="R17">
        <f>10415&amp;" npa "&amp;AP17&amp;" npe "&amp;AO18&amp;" sno 2"</f>
        <v>0</v>
      </c>
      <c r="AO17">
        <f>'wysokość 0.0'!A16</f>
        <v>0</v>
      </c>
      <c r="AP17">
        <f>'wysokość 8.76'!A16</f>
        <v>0</v>
      </c>
      <c r="AQ17">
        <f>'wysokość 15.399'!A16</f>
        <v>0</v>
      </c>
      <c r="AR17">
        <f>'wysokość 19.341'!A16</f>
        <v>0</v>
      </c>
      <c r="AS17">
        <f>'wysokość 22.821'!A16</f>
        <v>0</v>
      </c>
      <c r="AT17">
        <f>'wysokość 25.959'!A16</f>
        <v>0</v>
      </c>
      <c r="AU17">
        <f>'wysokość 27.747'!A16</f>
        <v>0</v>
      </c>
      <c r="AV17">
        <f>'wysokość 29.361'!A16</f>
        <v>0</v>
      </c>
    </row>
    <row r="18" spans="1:48">
      <c r="A18" t="s">
        <v>182</v>
      </c>
      <c r="B18" t="s">
        <v>182</v>
      </c>
      <c r="C18" t="s">
        <v>182</v>
      </c>
      <c r="F18">
        <f>'wysokość 0.0'!F38</f>
        <v>0</v>
      </c>
      <c r="G18">
        <f>'wysokość 0.0'!F17</f>
        <v>0</v>
      </c>
      <c r="K18">
        <f>'wysokość 0.0'!I17</f>
        <v>0</v>
      </c>
      <c r="N18">
        <f>10016&amp;" npa "&amp;AO18&amp;" npe "&amp;AP18&amp;" sno 2"</f>
        <v>0</v>
      </c>
      <c r="P18">
        <f>10216&amp;" npa "&amp;AO18&amp;" npe "&amp;AP19&amp;" sno 2"</f>
        <v>0</v>
      </c>
      <c r="R18">
        <f>10416&amp;" npa "&amp;AP18&amp;" npe "&amp;AO19&amp;" sno 2"</f>
        <v>0</v>
      </c>
      <c r="AO18">
        <f>'wysokość 0.0'!A17</f>
        <v>0</v>
      </c>
      <c r="AP18">
        <f>'wysokość 8.76'!A17</f>
        <v>0</v>
      </c>
      <c r="AQ18">
        <f>'wysokość 15.399'!A17</f>
        <v>0</v>
      </c>
      <c r="AR18">
        <f>'wysokość 19.341'!A17</f>
        <v>0</v>
      </c>
      <c r="AS18">
        <f>'wysokość 22.821'!A17</f>
        <v>0</v>
      </c>
      <c r="AT18">
        <f>'wysokość 25.959'!A17</f>
        <v>0</v>
      </c>
      <c r="AU18">
        <f>'wysokość 27.747'!A17</f>
        <v>0</v>
      </c>
      <c r="AV18">
        <f>'wysokość 29.361'!A17</f>
        <v>0</v>
      </c>
    </row>
    <row r="19" spans="1:48">
      <c r="F19">
        <f>'wysokość 0.0'!F39</f>
        <v>0</v>
      </c>
      <c r="G19">
        <f>'wysokość 0.0'!F18</f>
        <v>0</v>
      </c>
      <c r="K19">
        <f>'wysokość 0.0'!I18</f>
        <v>0</v>
      </c>
      <c r="N19">
        <f>10017&amp;" npa "&amp;AO19&amp;" npe "&amp;AP19&amp;" sno 2"</f>
        <v>0</v>
      </c>
      <c r="P19">
        <f>10217&amp;" npa "&amp;AO19&amp;" npe "&amp;AP20&amp;" sno 2"</f>
        <v>0</v>
      </c>
      <c r="R19">
        <f>10417&amp;" npa "&amp;AP19&amp;" npe "&amp;AO20&amp;" sno 2"</f>
        <v>0</v>
      </c>
      <c r="AO19">
        <f>'wysokość 0.0'!A18</f>
        <v>0</v>
      </c>
      <c r="AP19">
        <f>'wysokość 8.76'!A18</f>
        <v>0</v>
      </c>
      <c r="AQ19">
        <f>'wysokość 15.399'!A18</f>
        <v>0</v>
      </c>
      <c r="AR19">
        <f>'wysokość 19.341'!A18</f>
        <v>0</v>
      </c>
      <c r="AS19">
        <f>'wysokość 22.821'!A18</f>
        <v>0</v>
      </c>
      <c r="AT19">
        <f>'wysokość 25.959'!A18</f>
        <v>0</v>
      </c>
      <c r="AU19">
        <f>'wysokość 27.747'!A18</f>
        <v>0</v>
      </c>
      <c r="AV19">
        <f>'wysokość 29.361'!A18</f>
        <v>0</v>
      </c>
    </row>
    <row r="20" spans="1:48">
      <c r="A20" t="s">
        <v>183</v>
      </c>
      <c r="B20" t="s">
        <v>183</v>
      </c>
      <c r="C20" t="s">
        <v>183</v>
      </c>
      <c r="F20">
        <f>'wysokość 0.0'!F40</f>
        <v>0</v>
      </c>
      <c r="G20">
        <f>'wysokość 0.0'!F19</f>
        <v>0</v>
      </c>
      <c r="K20">
        <f>'wysokość 0.0'!I19</f>
        <v>0</v>
      </c>
      <c r="N20">
        <f>10018&amp;" npa "&amp;AO20&amp;" npe "&amp;AP20&amp;" sno 2"</f>
        <v>0</v>
      </c>
      <c r="P20">
        <f>10218&amp;" npa "&amp;AO20&amp;" npe "&amp;AP21&amp;" sno 2"</f>
        <v>0</v>
      </c>
      <c r="R20">
        <f>10418&amp;" npa "&amp;AP20&amp;" npe "&amp;AO21&amp;" sno 2"</f>
        <v>0</v>
      </c>
      <c r="AO20">
        <f>'wysokość 0.0'!A19</f>
        <v>0</v>
      </c>
      <c r="AP20">
        <f>'wysokość 8.76'!A19</f>
        <v>0</v>
      </c>
      <c r="AQ20">
        <f>'wysokość 15.399'!A19</f>
        <v>0</v>
      </c>
      <c r="AR20">
        <f>'wysokość 19.341'!A19</f>
        <v>0</v>
      </c>
      <c r="AS20">
        <f>'wysokość 22.821'!A19</f>
        <v>0</v>
      </c>
      <c r="AT20">
        <f>'wysokość 25.959'!A19</f>
        <v>0</v>
      </c>
      <c r="AU20">
        <f>'wysokość 27.747'!A19</f>
        <v>0</v>
      </c>
      <c r="AV20">
        <f>'wysokość 29.361'!A19</f>
        <v>0</v>
      </c>
    </row>
    <row r="21" spans="1:48">
      <c r="A21" t="s">
        <v>184</v>
      </c>
      <c r="B21" t="s">
        <v>184</v>
      </c>
      <c r="C21" t="s">
        <v>184</v>
      </c>
      <c r="F21">
        <f>'wysokość 0.0'!F41</f>
        <v>0</v>
      </c>
      <c r="G21">
        <f>'wysokość 0.0'!F20</f>
        <v>0</v>
      </c>
      <c r="K21">
        <f>'wysokość 0.0'!I20</f>
        <v>0</v>
      </c>
      <c r="N21">
        <f>10019&amp;" npa "&amp;AO21&amp;" npe "&amp;AP21&amp;" sno 2"</f>
        <v>0</v>
      </c>
      <c r="P21">
        <f>10219&amp;" npa "&amp;AO21&amp;" npe "&amp;AP22&amp;" sno 2"</f>
        <v>0</v>
      </c>
      <c r="R21">
        <f>10419&amp;" npa "&amp;AP21&amp;" npe "&amp;AO22&amp;" sno 2"</f>
        <v>0</v>
      </c>
      <c r="AO21">
        <f>'wysokość 0.0'!A20</f>
        <v>0</v>
      </c>
      <c r="AP21">
        <f>'wysokość 8.76'!A20</f>
        <v>0</v>
      </c>
      <c r="AQ21">
        <f>'wysokość 15.399'!A20</f>
        <v>0</v>
      </c>
      <c r="AR21">
        <f>'wysokość 19.341'!A20</f>
        <v>0</v>
      </c>
      <c r="AS21">
        <f>'wysokość 22.821'!A20</f>
        <v>0</v>
      </c>
      <c r="AT21">
        <f>'wysokość 25.959'!A20</f>
        <v>0</v>
      </c>
      <c r="AU21">
        <f>'wysokość 27.747'!A20</f>
        <v>0</v>
      </c>
      <c r="AV21">
        <f>'wysokość 29.361'!A20</f>
        <v>0</v>
      </c>
    </row>
    <row r="22" spans="1:48">
      <c r="A22" t="s">
        <v>185</v>
      </c>
      <c r="B22" t="s">
        <v>185</v>
      </c>
      <c r="C22" t="s">
        <v>185</v>
      </c>
      <c r="F22">
        <f>'wysokość 0.0'!F42</f>
        <v>0</v>
      </c>
      <c r="G22">
        <f>'wysokość 0.0'!F21</f>
        <v>0</v>
      </c>
      <c r="K22">
        <f>'wysokość 0.0'!I21</f>
        <v>0</v>
      </c>
      <c r="N22">
        <f>10020&amp;" npa "&amp;AO22&amp;" npe "&amp;AP22&amp;" sno 2"</f>
        <v>0</v>
      </c>
      <c r="P22">
        <f>10220&amp;" npa "&amp;AO22&amp;" npe "&amp;AP3&amp;" sno 2"</f>
        <v>0</v>
      </c>
      <c r="R22">
        <f>10420&amp;" npa "&amp;AP22&amp;" npe "&amp;AO3&amp;" sno 2"</f>
        <v>0</v>
      </c>
      <c r="AO22">
        <f>'wysokość 0.0'!A21</f>
        <v>0</v>
      </c>
      <c r="AP22">
        <f>'wysokość 8.76'!A21</f>
        <v>0</v>
      </c>
      <c r="AQ22">
        <f>'wysokość 15.399'!A21</f>
        <v>0</v>
      </c>
      <c r="AR22">
        <f>'wysokość 19.341'!A21</f>
        <v>0</v>
      </c>
      <c r="AS22">
        <f>'wysokość 22.821'!A21</f>
        <v>0</v>
      </c>
      <c r="AT22">
        <f>'wysokość 25.959'!A21</f>
        <v>0</v>
      </c>
      <c r="AU22">
        <f>'wysokość 27.747'!A21</f>
        <v>0</v>
      </c>
      <c r="AV22">
        <f>'wysokość 29.361'!A21</f>
        <v>0</v>
      </c>
    </row>
    <row r="23" spans="1:48">
      <c r="A23" t="s">
        <v>174</v>
      </c>
      <c r="B23" t="s">
        <v>174</v>
      </c>
      <c r="C23" t="s">
        <v>174</v>
      </c>
      <c r="F23">
        <f>'wysokość 8.76'!F23</f>
        <v>0</v>
      </c>
      <c r="G23">
        <f>'wysokość 8.76'!F2</f>
        <v>0</v>
      </c>
      <c r="K23">
        <f>'wysokość 8.76'!I2</f>
        <v>0</v>
      </c>
      <c r="N23">
        <f>10021&amp;" npa "&amp;AP3&amp;" npe "&amp;AQ3&amp;" sno 2"</f>
        <v>0</v>
      </c>
      <c r="P23">
        <f>10221&amp;" npa "&amp;AP3&amp;" npe "&amp;AQ4&amp;" sno 2"</f>
        <v>0</v>
      </c>
      <c r="R23">
        <f>10421&amp;" npa "&amp;AP3&amp;" npe "&amp;AQ4&amp;" sno 2"</f>
        <v>0</v>
      </c>
    </row>
    <row r="24" spans="1:48">
      <c r="F24">
        <f>'wysokość 8.76'!F24</f>
        <v>0</v>
      </c>
      <c r="G24">
        <f>'wysokość 8.76'!F3</f>
        <v>0</v>
      </c>
      <c r="K24">
        <f>'wysokość 8.76'!I3</f>
        <v>0</v>
      </c>
      <c r="N24">
        <f>10022&amp;" npa "&amp;AP4&amp;" npe "&amp;AQ4&amp;" sno 2"</f>
        <v>0</v>
      </c>
      <c r="P24">
        <f>10222&amp;" npa "&amp;AP4&amp;" npe "&amp;AQ5&amp;" sno 2"</f>
        <v>0</v>
      </c>
      <c r="R24">
        <f>10422&amp;" npa "&amp;AP4&amp;" npe "&amp;AQ5&amp;" sno 2"</f>
        <v>0</v>
      </c>
    </row>
    <row r="25" spans="1:48">
      <c r="A25" t="s">
        <v>186</v>
      </c>
      <c r="B25" t="s">
        <v>186</v>
      </c>
      <c r="C25" t="s">
        <v>186</v>
      </c>
      <c r="F25">
        <f>'wysokość 8.76'!F25</f>
        <v>0</v>
      </c>
      <c r="G25">
        <f>'wysokość 8.76'!F4</f>
        <v>0</v>
      </c>
      <c r="K25">
        <f>'wysokość 8.76'!I4</f>
        <v>0</v>
      </c>
      <c r="N25">
        <f>10023&amp;" npa "&amp;AP5&amp;" npe "&amp;AQ5&amp;" sno 2"</f>
        <v>0</v>
      </c>
      <c r="P25">
        <f>10223&amp;" npa "&amp;AP5&amp;" npe "&amp;AQ6&amp;" sno 2"</f>
        <v>0</v>
      </c>
      <c r="R25">
        <f>10423&amp;" npa "&amp;AP5&amp;" npe "&amp;AQ6&amp;" sno 2"</f>
        <v>0</v>
      </c>
    </row>
    <row r="26" spans="1:48">
      <c r="F26">
        <f>'wysokość 8.76'!F26</f>
        <v>0</v>
      </c>
      <c r="G26">
        <f>'wysokość 8.76'!F5</f>
        <v>0</v>
      </c>
      <c r="K26">
        <f>'wysokość 8.76'!I5</f>
        <v>0</v>
      </c>
      <c r="N26">
        <f>10024&amp;" npa "&amp;AP6&amp;" npe "&amp;AQ6&amp;" sno 2"</f>
        <v>0</v>
      </c>
      <c r="P26">
        <f>10224&amp;" npa "&amp;AP6&amp;" npe "&amp;AQ7&amp;" sno 2"</f>
        <v>0</v>
      </c>
      <c r="R26">
        <f>10424&amp;" npa "&amp;AP6&amp;" npe "&amp;AQ7&amp;" sno 2"</f>
        <v>0</v>
      </c>
    </row>
    <row r="27" spans="1:48">
      <c r="A27" t="s">
        <v>187</v>
      </c>
      <c r="B27" t="s">
        <v>187</v>
      </c>
      <c r="C27" t="s">
        <v>187</v>
      </c>
      <c r="F27">
        <f>'wysokość 8.76'!F27</f>
        <v>0</v>
      </c>
      <c r="G27">
        <f>'wysokość 8.76'!F6</f>
        <v>0</v>
      </c>
      <c r="K27">
        <f>'wysokość 8.76'!I6</f>
        <v>0</v>
      </c>
      <c r="N27">
        <f>10025&amp;" npa "&amp;AP7&amp;" npe "&amp;AQ7&amp;" sno 2"</f>
        <v>0</v>
      </c>
      <c r="P27">
        <f>10225&amp;" npa "&amp;AP7&amp;" npe "&amp;AQ8&amp;" sno 2"</f>
        <v>0</v>
      </c>
      <c r="R27">
        <f>10425&amp;" npa "&amp;AP7&amp;" npe "&amp;AQ8&amp;" sno 2"</f>
        <v>0</v>
      </c>
    </row>
    <row r="28" spans="1:48">
      <c r="A28">
        <f>"spt no "&amp;G3</f>
        <v>0</v>
      </c>
      <c r="B28">
        <f>"spt no "&amp;G3</f>
        <v>0</v>
      </c>
      <c r="C28">
        <f>"spt no "&amp;F3</f>
        <v>0</v>
      </c>
      <c r="F28">
        <f>'wysokość 8.76'!F28</f>
        <v>0</v>
      </c>
      <c r="G28">
        <f>'wysokość 8.76'!F7</f>
        <v>0</v>
      </c>
      <c r="K28">
        <f>'wysokość 8.76'!I7</f>
        <v>0</v>
      </c>
      <c r="N28">
        <f>10026&amp;" npa "&amp;AP8&amp;" npe "&amp;AQ8&amp;" sno 2"</f>
        <v>0</v>
      </c>
      <c r="P28">
        <f>10226&amp;" npa "&amp;AP8&amp;" npe "&amp;AQ9&amp;" sno 2"</f>
        <v>0</v>
      </c>
      <c r="R28">
        <f>10426&amp;" npa "&amp;AP8&amp;" npe "&amp;AQ9&amp;" sno 2"</f>
        <v>0</v>
      </c>
    </row>
    <row r="29" spans="1:48">
      <c r="A29">
        <f>G4</f>
        <v>0</v>
      </c>
      <c r="B29">
        <f>G4</f>
        <v>0</v>
      </c>
      <c r="C29">
        <f>F4</f>
        <v>0</v>
      </c>
      <c r="F29">
        <f>'wysokość 8.76'!F29</f>
        <v>0</v>
      </c>
      <c r="G29">
        <f>'wysokość 8.76'!F8</f>
        <v>0</v>
      </c>
      <c r="K29">
        <f>'wysokość 8.76'!I8</f>
        <v>0</v>
      </c>
      <c r="N29">
        <f>10027&amp;" npa "&amp;AP9&amp;" npe "&amp;AQ9&amp;" sno 2"</f>
        <v>0</v>
      </c>
      <c r="P29">
        <f>10227&amp;" npa "&amp;AP9&amp;" npe "&amp;AQ10&amp;" sno 2"</f>
        <v>0</v>
      </c>
      <c r="R29">
        <f>10427&amp;" npa "&amp;AP9&amp;" npe "&amp;AQ10&amp;" sno 2"</f>
        <v>0</v>
      </c>
    </row>
    <row r="30" spans="1:48">
      <c r="A30">
        <f>G5</f>
        <v>0</v>
      </c>
      <c r="B30">
        <f>G5</f>
        <v>0</v>
      </c>
      <c r="C30">
        <f>F5</f>
        <v>0</v>
      </c>
      <c r="F30">
        <f>'wysokość 8.76'!F30</f>
        <v>0</v>
      </c>
      <c r="G30">
        <f>'wysokość 8.76'!F9</f>
        <v>0</v>
      </c>
      <c r="K30">
        <f>'wysokość 8.76'!I9</f>
        <v>0</v>
      </c>
      <c r="N30">
        <f>10028&amp;" npa "&amp;AP10&amp;" npe "&amp;AQ10&amp;" sno 2"</f>
        <v>0</v>
      </c>
      <c r="P30">
        <f>10228&amp;" npa "&amp;AP10&amp;" npe "&amp;AQ11&amp;" sno 2"</f>
        <v>0</v>
      </c>
      <c r="R30">
        <f>10428&amp;" npa "&amp;AP10&amp;" npe "&amp;AQ11&amp;" sno 2"</f>
        <v>0</v>
      </c>
    </row>
    <row r="31" spans="1:48">
      <c r="A31">
        <f>G6</f>
        <v>0</v>
      </c>
      <c r="B31">
        <f>G6</f>
        <v>0</v>
      </c>
      <c r="C31">
        <f>F6</f>
        <v>0</v>
      </c>
      <c r="F31">
        <f>'wysokość 8.76'!F31</f>
        <v>0</v>
      </c>
      <c r="G31">
        <f>'wysokość 8.76'!F10</f>
        <v>0</v>
      </c>
      <c r="K31">
        <f>'wysokość 8.76'!I10</f>
        <v>0</v>
      </c>
      <c r="N31">
        <f>10029&amp;" npa "&amp;AP11&amp;" npe "&amp;AQ11&amp;" sno 2"</f>
        <v>0</v>
      </c>
      <c r="P31">
        <f>10229&amp;" npa "&amp;AP11&amp;" npe "&amp;AQ12&amp;" sno 2"</f>
        <v>0</v>
      </c>
      <c r="R31">
        <f>10429&amp;" npa "&amp;AP11&amp;" npe "&amp;AQ12&amp;" sno 2"</f>
        <v>0</v>
      </c>
    </row>
    <row r="32" spans="1:48">
      <c r="A32">
        <f>G7</f>
        <v>0</v>
      </c>
      <c r="B32">
        <f>G7</f>
        <v>0</v>
      </c>
      <c r="C32">
        <f>F7</f>
        <v>0</v>
      </c>
      <c r="F32">
        <f>'wysokość 8.76'!F32</f>
        <v>0</v>
      </c>
      <c r="G32">
        <f>'wysokość 8.76'!F11</f>
        <v>0</v>
      </c>
      <c r="K32">
        <f>'wysokość 8.76'!I11</f>
        <v>0</v>
      </c>
      <c r="N32">
        <f>10030&amp;" npa "&amp;AP12&amp;" npe "&amp;AQ12&amp;" sno 2"</f>
        <v>0</v>
      </c>
      <c r="P32">
        <f>10230&amp;" npa "&amp;AP12&amp;" npe "&amp;AQ13&amp;" sno 2"</f>
        <v>0</v>
      </c>
      <c r="R32">
        <f>10430&amp;" npa "&amp;AP12&amp;" npe "&amp;AQ13&amp;" sno 2"</f>
        <v>0</v>
      </c>
    </row>
    <row r="33" spans="1:18">
      <c r="A33">
        <f>G8</f>
        <v>0</v>
      </c>
      <c r="B33">
        <f>G8</f>
        <v>0</v>
      </c>
      <c r="C33">
        <f>F8</f>
        <v>0</v>
      </c>
      <c r="F33">
        <f>'wysokość 8.76'!F33</f>
        <v>0</v>
      </c>
      <c r="G33">
        <f>'wysokość 8.76'!F12</f>
        <v>0</v>
      </c>
      <c r="K33">
        <f>'wysokość 8.76'!I12</f>
        <v>0</v>
      </c>
      <c r="N33">
        <f>10031&amp;" npa "&amp;AP13&amp;" npe "&amp;AQ13&amp;" sno 2"</f>
        <v>0</v>
      </c>
      <c r="P33">
        <f>10231&amp;" npa "&amp;AP13&amp;" npe "&amp;AQ14&amp;" sno 2"</f>
        <v>0</v>
      </c>
      <c r="R33">
        <f>10431&amp;" npa "&amp;AP13&amp;" npe "&amp;AQ14&amp;" sno 2"</f>
        <v>0</v>
      </c>
    </row>
    <row r="34" spans="1:18">
      <c r="A34">
        <f>G9</f>
        <v>0</v>
      </c>
      <c r="B34">
        <f>G9</f>
        <v>0</v>
      </c>
      <c r="C34">
        <f>F9</f>
        <v>0</v>
      </c>
      <c r="F34">
        <f>'wysokość 8.76'!F34</f>
        <v>0</v>
      </c>
      <c r="G34">
        <f>'wysokość 8.76'!F13</f>
        <v>0</v>
      </c>
      <c r="K34">
        <f>'wysokość 8.76'!I13</f>
        <v>0</v>
      </c>
      <c r="N34">
        <f>10032&amp;" npa "&amp;AP14&amp;" npe "&amp;AQ14&amp;" sno 2"</f>
        <v>0</v>
      </c>
      <c r="P34">
        <f>10232&amp;" npa "&amp;AP14&amp;" npe "&amp;AQ15&amp;" sno 2"</f>
        <v>0</v>
      </c>
      <c r="R34">
        <f>10432&amp;" npa "&amp;AP14&amp;" npe "&amp;AQ15&amp;" sno 2"</f>
        <v>0</v>
      </c>
    </row>
    <row r="35" spans="1:18">
      <c r="A35">
        <f>G10</f>
        <v>0</v>
      </c>
      <c r="B35">
        <f>G10</f>
        <v>0</v>
      </c>
      <c r="C35">
        <f>F10</f>
        <v>0</v>
      </c>
      <c r="F35">
        <f>'wysokość 8.76'!F35</f>
        <v>0</v>
      </c>
      <c r="G35">
        <f>'wysokość 8.76'!F14</f>
        <v>0</v>
      </c>
      <c r="K35">
        <f>'wysokość 8.76'!I14</f>
        <v>0</v>
      </c>
      <c r="N35">
        <f>10033&amp;" npa "&amp;AP15&amp;" npe "&amp;AQ15&amp;" sno 2"</f>
        <v>0</v>
      </c>
      <c r="P35">
        <f>10233&amp;" npa "&amp;AP15&amp;" npe "&amp;AQ16&amp;" sno 2"</f>
        <v>0</v>
      </c>
      <c r="R35">
        <f>10433&amp;" npa "&amp;AP15&amp;" npe "&amp;AQ16&amp;" sno 2"</f>
        <v>0</v>
      </c>
    </row>
    <row r="36" spans="1:18">
      <c r="A36">
        <f>G11</f>
        <v>0</v>
      </c>
      <c r="B36">
        <f>G11</f>
        <v>0</v>
      </c>
      <c r="C36">
        <f>F11</f>
        <v>0</v>
      </c>
      <c r="F36">
        <f>'wysokość 8.76'!F36</f>
        <v>0</v>
      </c>
      <c r="G36">
        <f>'wysokość 8.76'!F15</f>
        <v>0</v>
      </c>
      <c r="K36">
        <f>'wysokość 8.76'!I15</f>
        <v>0</v>
      </c>
      <c r="N36">
        <f>10034&amp;" npa "&amp;AP16&amp;" npe "&amp;AQ16&amp;" sno 2"</f>
        <v>0</v>
      </c>
      <c r="P36">
        <f>10234&amp;" npa "&amp;AP16&amp;" npe "&amp;AQ17&amp;" sno 2"</f>
        <v>0</v>
      </c>
      <c r="R36">
        <f>10434&amp;" npa "&amp;AP16&amp;" npe "&amp;AQ17&amp;" sno 2"</f>
        <v>0</v>
      </c>
    </row>
    <row r="37" spans="1:18">
      <c r="A37">
        <f>G12</f>
        <v>0</v>
      </c>
      <c r="B37">
        <f>G12</f>
        <v>0</v>
      </c>
      <c r="C37">
        <f>F12</f>
        <v>0</v>
      </c>
      <c r="F37">
        <f>'wysokość 8.76'!F37</f>
        <v>0</v>
      </c>
      <c r="G37">
        <f>'wysokość 8.76'!F16</f>
        <v>0</v>
      </c>
      <c r="K37">
        <f>'wysokość 8.76'!I16</f>
        <v>0</v>
      </c>
      <c r="N37">
        <f>10035&amp;" npa "&amp;AP17&amp;" npe "&amp;AQ17&amp;" sno 2"</f>
        <v>0</v>
      </c>
      <c r="P37">
        <f>10235&amp;" npa "&amp;AP17&amp;" npe "&amp;AQ18&amp;" sno 2"</f>
        <v>0</v>
      </c>
      <c r="R37">
        <f>10435&amp;" npa "&amp;AP17&amp;" npe "&amp;AQ18&amp;" sno 2"</f>
        <v>0</v>
      </c>
    </row>
    <row r="38" spans="1:18">
      <c r="A38">
        <f>G13</f>
        <v>0</v>
      </c>
      <c r="B38">
        <f>G13</f>
        <v>0</v>
      </c>
      <c r="C38">
        <f>F13</f>
        <v>0</v>
      </c>
      <c r="F38">
        <f>'wysokość 8.76'!F38</f>
        <v>0</v>
      </c>
      <c r="G38">
        <f>'wysokość 8.76'!F17</f>
        <v>0</v>
      </c>
      <c r="K38">
        <f>'wysokość 8.76'!I17</f>
        <v>0</v>
      </c>
      <c r="N38">
        <f>10036&amp;" npa "&amp;AP18&amp;" npe "&amp;AQ18&amp;" sno 2"</f>
        <v>0</v>
      </c>
      <c r="P38">
        <f>10236&amp;" npa "&amp;AP18&amp;" npe "&amp;AQ19&amp;" sno 2"</f>
        <v>0</v>
      </c>
      <c r="R38">
        <f>10436&amp;" npa "&amp;AP18&amp;" npe "&amp;AQ19&amp;" sno 2"</f>
        <v>0</v>
      </c>
    </row>
    <row r="39" spans="1:18">
      <c r="A39">
        <f>G14</f>
        <v>0</v>
      </c>
      <c r="B39">
        <f>G14</f>
        <v>0</v>
      </c>
      <c r="C39">
        <f>F14</f>
        <v>0</v>
      </c>
      <c r="F39">
        <f>'wysokość 8.76'!F39</f>
        <v>0</v>
      </c>
      <c r="G39">
        <f>'wysokość 8.76'!F18</f>
        <v>0</v>
      </c>
      <c r="K39">
        <f>'wysokość 8.76'!I18</f>
        <v>0</v>
      </c>
      <c r="N39">
        <f>10037&amp;" npa "&amp;AP19&amp;" npe "&amp;AQ19&amp;" sno 2"</f>
        <v>0</v>
      </c>
      <c r="P39">
        <f>10237&amp;" npa "&amp;AP19&amp;" npe "&amp;AQ20&amp;" sno 2"</f>
        <v>0</v>
      </c>
      <c r="R39">
        <f>10437&amp;" npa "&amp;AP19&amp;" npe "&amp;AQ20&amp;" sno 2"</f>
        <v>0</v>
      </c>
    </row>
    <row r="40" spans="1:18">
      <c r="A40">
        <f>G15</f>
        <v>0</v>
      </c>
      <c r="B40">
        <f>G15</f>
        <v>0</v>
      </c>
      <c r="C40">
        <f>F15</f>
        <v>0</v>
      </c>
      <c r="F40">
        <f>'wysokość 8.76'!F40</f>
        <v>0</v>
      </c>
      <c r="G40">
        <f>'wysokość 8.76'!F19</f>
        <v>0</v>
      </c>
      <c r="K40">
        <f>'wysokość 8.76'!I19</f>
        <v>0</v>
      </c>
      <c r="N40">
        <f>10038&amp;" npa "&amp;AP20&amp;" npe "&amp;AQ20&amp;" sno 2"</f>
        <v>0</v>
      </c>
      <c r="P40">
        <f>10238&amp;" npa "&amp;AP20&amp;" npe "&amp;AQ21&amp;" sno 2"</f>
        <v>0</v>
      </c>
      <c r="R40">
        <f>10438&amp;" npa "&amp;AP20&amp;" npe "&amp;AQ21&amp;" sno 2"</f>
        <v>0</v>
      </c>
    </row>
    <row r="41" spans="1:18">
      <c r="A41">
        <f>G16</f>
        <v>0</v>
      </c>
      <c r="B41">
        <f>G16</f>
        <v>0</v>
      </c>
      <c r="C41">
        <f>F16</f>
        <v>0</v>
      </c>
      <c r="F41">
        <f>'wysokość 8.76'!F41</f>
        <v>0</v>
      </c>
      <c r="G41">
        <f>'wysokość 8.76'!F20</f>
        <v>0</v>
      </c>
      <c r="K41">
        <f>'wysokość 8.76'!I20</f>
        <v>0</v>
      </c>
      <c r="N41">
        <f>10039&amp;" npa "&amp;AP21&amp;" npe "&amp;AQ21&amp;" sno 2"</f>
        <v>0</v>
      </c>
      <c r="P41">
        <f>10239&amp;" npa "&amp;AP21&amp;" npe "&amp;AQ22&amp;" sno 2"</f>
        <v>0</v>
      </c>
      <c r="R41">
        <f>10439&amp;" npa "&amp;AP21&amp;" npe "&amp;AQ22&amp;" sno 2"</f>
        <v>0</v>
      </c>
    </row>
    <row r="42" spans="1:18">
      <c r="A42">
        <f>G17</f>
        <v>0</v>
      </c>
      <c r="B42">
        <f>G17</f>
        <v>0</v>
      </c>
      <c r="C42">
        <f>F17</f>
        <v>0</v>
      </c>
      <c r="F42">
        <f>'wysokość 8.76'!F42</f>
        <v>0</v>
      </c>
      <c r="G42">
        <f>'wysokość 8.76'!F21</f>
        <v>0</v>
      </c>
      <c r="K42">
        <f>'wysokość 8.76'!I21</f>
        <v>0</v>
      </c>
      <c r="N42">
        <f>10040&amp;" npa "&amp;AP22&amp;" npe "&amp;AQ22&amp;" sno 2"</f>
        <v>0</v>
      </c>
      <c r="P42">
        <f>10240&amp;" npa "&amp;AP22&amp;" npe "&amp;AQ3&amp;" sno 2"</f>
        <v>0</v>
      </c>
      <c r="R42">
        <f>10440&amp;" npa "&amp;AP22&amp;" npe "&amp;AQ3&amp;" sno 2"</f>
        <v>0</v>
      </c>
    </row>
    <row r="43" spans="1:18">
      <c r="A43">
        <f>G18</f>
        <v>0</v>
      </c>
      <c r="B43">
        <f>G18</f>
        <v>0</v>
      </c>
      <c r="C43">
        <f>F18</f>
        <v>0</v>
      </c>
      <c r="F43">
        <f>'wysokość 15.399'!F23</f>
        <v>0</v>
      </c>
      <c r="G43">
        <f>'wysokość 15.399'!F2</f>
        <v>0</v>
      </c>
      <c r="K43">
        <f>'wysokość 15.399'!I2</f>
        <v>0</v>
      </c>
      <c r="N43">
        <f>10041&amp;" npa "&amp;AQ3&amp;" npe "&amp;AR3&amp;" sno 2"</f>
        <v>0</v>
      </c>
      <c r="P43">
        <f>10241&amp;" npa "&amp;AQ3&amp;" npe "&amp;AR4&amp;" sno 2"</f>
        <v>0</v>
      </c>
      <c r="R43">
        <f>10441&amp;" npa "&amp;AR3&amp;" npe "&amp;AQ4&amp;" sno 2"</f>
        <v>0</v>
      </c>
    </row>
    <row r="44" spans="1:18">
      <c r="A44">
        <f>G19</f>
        <v>0</v>
      </c>
      <c r="B44">
        <f>G19</f>
        <v>0</v>
      </c>
      <c r="C44">
        <f>F19</f>
        <v>0</v>
      </c>
      <c r="F44">
        <f>'wysokość 15.399'!F24</f>
        <v>0</v>
      </c>
      <c r="G44">
        <f>'wysokość 15.399'!F3</f>
        <v>0</v>
      </c>
      <c r="K44">
        <f>'wysokość 15.399'!I3</f>
        <v>0</v>
      </c>
      <c r="N44">
        <f>10042&amp;" npa "&amp;AQ4&amp;" npe "&amp;AR4&amp;" sno 2"</f>
        <v>0</v>
      </c>
      <c r="P44">
        <f>10242&amp;" npa "&amp;AQ4&amp;" npe "&amp;AR5&amp;" sno 2"</f>
        <v>0</v>
      </c>
      <c r="R44">
        <f>10442&amp;" npa "&amp;AR4&amp;" npe "&amp;AQ5&amp;" sno 2"</f>
        <v>0</v>
      </c>
    </row>
    <row r="45" spans="1:18">
      <c r="A45">
        <f>G20</f>
        <v>0</v>
      </c>
      <c r="B45">
        <f>G20</f>
        <v>0</v>
      </c>
      <c r="C45">
        <f>F20</f>
        <v>0</v>
      </c>
      <c r="F45">
        <f>'wysokość 15.399'!F25</f>
        <v>0</v>
      </c>
      <c r="G45">
        <f>'wysokość 15.399'!F4</f>
        <v>0</v>
      </c>
      <c r="K45">
        <f>'wysokość 15.399'!I4</f>
        <v>0</v>
      </c>
      <c r="N45">
        <f>10043&amp;" npa "&amp;AQ5&amp;" npe "&amp;AR5&amp;" sno 2"</f>
        <v>0</v>
      </c>
      <c r="P45">
        <f>10243&amp;" npa "&amp;AQ5&amp;" npe "&amp;AR6&amp;" sno 2"</f>
        <v>0</v>
      </c>
      <c r="R45">
        <f>10443&amp;" npa "&amp;AR5&amp;" npe "&amp;AQ6&amp;" sno 2"</f>
        <v>0</v>
      </c>
    </row>
    <row r="46" spans="1:18">
      <c r="A46">
        <f>G21</f>
        <v>0</v>
      </c>
      <c r="B46">
        <f>G21</f>
        <v>0</v>
      </c>
      <c r="C46">
        <f>F21</f>
        <v>0</v>
      </c>
      <c r="F46">
        <f>'wysokość 15.399'!F26</f>
        <v>0</v>
      </c>
      <c r="G46">
        <f>'wysokość 15.399'!F5</f>
        <v>0</v>
      </c>
      <c r="K46">
        <f>'wysokość 15.399'!I5</f>
        <v>0</v>
      </c>
      <c r="N46">
        <f>10044&amp;" npa "&amp;AQ6&amp;" npe "&amp;AR6&amp;" sno 2"</f>
        <v>0</v>
      </c>
      <c r="P46">
        <f>10244&amp;" npa "&amp;AQ6&amp;" npe "&amp;AR7&amp;" sno 2"</f>
        <v>0</v>
      </c>
      <c r="R46">
        <f>10444&amp;" npa "&amp;AR6&amp;" npe "&amp;AQ7&amp;" sno 2"</f>
        <v>0</v>
      </c>
    </row>
    <row r="47" spans="1:18">
      <c r="A47">
        <f>G22</f>
        <v>0</v>
      </c>
      <c r="B47">
        <f>G22</f>
        <v>0</v>
      </c>
      <c r="C47">
        <f>F22</f>
        <v>0</v>
      </c>
      <c r="F47">
        <f>'wysokość 15.399'!F27</f>
        <v>0</v>
      </c>
      <c r="G47">
        <f>'wysokość 15.399'!F6</f>
        <v>0</v>
      </c>
      <c r="K47">
        <f>'wysokość 15.399'!I6</f>
        <v>0</v>
      </c>
      <c r="N47">
        <f>10045&amp;" npa "&amp;AQ7&amp;" npe "&amp;AR7&amp;" sno 2"</f>
        <v>0</v>
      </c>
      <c r="P47">
        <f>10245&amp;" npa "&amp;AQ7&amp;" npe "&amp;AR8&amp;" sno 2"</f>
        <v>0</v>
      </c>
      <c r="R47">
        <f>10445&amp;" npa "&amp;AR7&amp;" npe "&amp;AQ8&amp;" sno 2"</f>
        <v>0</v>
      </c>
    </row>
    <row r="48" spans="1:18">
      <c r="A48">
        <f>G23</f>
        <v>0</v>
      </c>
      <c r="B48">
        <f>G23</f>
        <v>0</v>
      </c>
      <c r="C48">
        <f>F23</f>
        <v>0</v>
      </c>
      <c r="F48">
        <f>'wysokość 15.399'!F28</f>
        <v>0</v>
      </c>
      <c r="G48">
        <f>'wysokość 15.399'!F7</f>
        <v>0</v>
      </c>
      <c r="K48">
        <f>'wysokość 15.399'!I7</f>
        <v>0</v>
      </c>
      <c r="N48">
        <f>10046&amp;" npa "&amp;AQ8&amp;" npe "&amp;AR8&amp;" sno 2"</f>
        <v>0</v>
      </c>
      <c r="P48">
        <f>10246&amp;" npa "&amp;AQ8&amp;" npe "&amp;AR9&amp;" sno 2"</f>
        <v>0</v>
      </c>
      <c r="R48">
        <f>10446&amp;" npa "&amp;AR8&amp;" npe "&amp;AQ9&amp;" sno 2"</f>
        <v>0</v>
      </c>
    </row>
    <row r="49" spans="1:18">
      <c r="A49">
        <f>G24</f>
        <v>0</v>
      </c>
      <c r="B49">
        <f>G24</f>
        <v>0</v>
      </c>
      <c r="C49">
        <f>F24</f>
        <v>0</v>
      </c>
      <c r="F49">
        <f>'wysokość 15.399'!F29</f>
        <v>0</v>
      </c>
      <c r="G49">
        <f>'wysokość 15.399'!F8</f>
        <v>0</v>
      </c>
      <c r="K49">
        <f>'wysokość 15.399'!I8</f>
        <v>0</v>
      </c>
      <c r="N49">
        <f>10047&amp;" npa "&amp;AQ9&amp;" npe "&amp;AR9&amp;" sno 2"</f>
        <v>0</v>
      </c>
      <c r="P49">
        <f>10247&amp;" npa "&amp;AQ9&amp;" npe "&amp;AR10&amp;" sno 2"</f>
        <v>0</v>
      </c>
      <c r="R49">
        <f>10447&amp;" npa "&amp;AR9&amp;" npe "&amp;AQ10&amp;" sno 2"</f>
        <v>0</v>
      </c>
    </row>
    <row r="50" spans="1:18">
      <c r="A50">
        <f>G25</f>
        <v>0</v>
      </c>
      <c r="B50">
        <f>G25</f>
        <v>0</v>
      </c>
      <c r="C50">
        <f>F25</f>
        <v>0</v>
      </c>
      <c r="F50">
        <f>'wysokość 15.399'!F30</f>
        <v>0</v>
      </c>
      <c r="G50">
        <f>'wysokość 15.399'!F9</f>
        <v>0</v>
      </c>
      <c r="K50">
        <f>'wysokość 15.399'!I9</f>
        <v>0</v>
      </c>
      <c r="N50">
        <f>10048&amp;" npa "&amp;AQ10&amp;" npe "&amp;AR10&amp;" sno 2"</f>
        <v>0</v>
      </c>
      <c r="P50">
        <f>10248&amp;" npa "&amp;AQ10&amp;" npe "&amp;AR11&amp;" sno 2"</f>
        <v>0</v>
      </c>
      <c r="R50">
        <f>10448&amp;" npa "&amp;AR10&amp;" npe "&amp;AQ11&amp;" sno 2"</f>
        <v>0</v>
      </c>
    </row>
    <row r="51" spans="1:18">
      <c r="A51">
        <f>G26</f>
        <v>0</v>
      </c>
      <c r="B51">
        <f>G26</f>
        <v>0</v>
      </c>
      <c r="C51">
        <f>F26</f>
        <v>0</v>
      </c>
      <c r="F51">
        <f>'wysokość 15.399'!F31</f>
        <v>0</v>
      </c>
      <c r="G51">
        <f>'wysokość 15.399'!F10</f>
        <v>0</v>
      </c>
      <c r="K51">
        <f>'wysokość 15.399'!I10</f>
        <v>0</v>
      </c>
      <c r="N51">
        <f>10049&amp;" npa "&amp;AQ11&amp;" npe "&amp;AR11&amp;" sno 2"</f>
        <v>0</v>
      </c>
      <c r="P51">
        <f>10249&amp;" npa "&amp;AQ11&amp;" npe "&amp;AR12&amp;" sno 2"</f>
        <v>0</v>
      </c>
      <c r="R51">
        <f>10449&amp;" npa "&amp;AR11&amp;" npe "&amp;AQ12&amp;" sno 2"</f>
        <v>0</v>
      </c>
    </row>
    <row r="52" spans="1:18">
      <c r="A52">
        <f>G27</f>
        <v>0</v>
      </c>
      <c r="B52">
        <f>G27</f>
        <v>0</v>
      </c>
      <c r="C52">
        <f>F27</f>
        <v>0</v>
      </c>
      <c r="F52">
        <f>'wysokość 15.399'!F32</f>
        <v>0</v>
      </c>
      <c r="G52">
        <f>'wysokość 15.399'!F11</f>
        <v>0</v>
      </c>
      <c r="K52">
        <f>'wysokość 15.399'!I11</f>
        <v>0</v>
      </c>
      <c r="N52">
        <f>10050&amp;" npa "&amp;AQ12&amp;" npe "&amp;AR12&amp;" sno 2"</f>
        <v>0</v>
      </c>
      <c r="P52">
        <f>10250&amp;" npa "&amp;AQ12&amp;" npe "&amp;AR13&amp;" sno 2"</f>
        <v>0</v>
      </c>
      <c r="R52">
        <f>10450&amp;" npa "&amp;AR12&amp;" npe "&amp;AQ13&amp;" sno 2"</f>
        <v>0</v>
      </c>
    </row>
    <row r="53" spans="1:18">
      <c r="A53">
        <f>G28</f>
        <v>0</v>
      </c>
      <c r="B53">
        <f>G28</f>
        <v>0</v>
      </c>
      <c r="C53">
        <f>F28</f>
        <v>0</v>
      </c>
      <c r="F53">
        <f>'wysokość 15.399'!F33</f>
        <v>0</v>
      </c>
      <c r="G53">
        <f>'wysokość 15.399'!F12</f>
        <v>0</v>
      </c>
      <c r="K53">
        <f>'wysokość 15.399'!I12</f>
        <v>0</v>
      </c>
      <c r="N53">
        <f>10051&amp;" npa "&amp;AQ13&amp;" npe "&amp;AR13&amp;" sno 2"</f>
        <v>0</v>
      </c>
      <c r="P53">
        <f>10251&amp;" npa "&amp;AQ13&amp;" npe "&amp;AR14&amp;" sno 2"</f>
        <v>0</v>
      </c>
      <c r="R53">
        <f>10451&amp;" npa "&amp;AR13&amp;" npe "&amp;AQ14&amp;" sno 2"</f>
        <v>0</v>
      </c>
    </row>
    <row r="54" spans="1:18">
      <c r="A54">
        <f>G29</f>
        <v>0</v>
      </c>
      <c r="B54">
        <f>G29</f>
        <v>0</v>
      </c>
      <c r="C54">
        <f>F29</f>
        <v>0</v>
      </c>
      <c r="F54">
        <f>'wysokość 15.399'!F34</f>
        <v>0</v>
      </c>
      <c r="G54">
        <f>'wysokość 15.399'!F13</f>
        <v>0</v>
      </c>
      <c r="K54">
        <f>'wysokość 15.399'!I13</f>
        <v>0</v>
      </c>
      <c r="N54">
        <f>10052&amp;" npa "&amp;AQ14&amp;" npe "&amp;AR14&amp;" sno 2"</f>
        <v>0</v>
      </c>
      <c r="P54">
        <f>10252&amp;" npa "&amp;AQ14&amp;" npe "&amp;AR15&amp;" sno 2"</f>
        <v>0</v>
      </c>
      <c r="R54">
        <f>10452&amp;" npa "&amp;AR14&amp;" npe "&amp;AQ15&amp;" sno 2"</f>
        <v>0</v>
      </c>
    </row>
    <row r="55" spans="1:18">
      <c r="A55">
        <f>G30</f>
        <v>0</v>
      </c>
      <c r="B55">
        <f>G30</f>
        <v>0</v>
      </c>
      <c r="C55">
        <f>F30</f>
        <v>0</v>
      </c>
      <c r="F55">
        <f>'wysokość 15.399'!F35</f>
        <v>0</v>
      </c>
      <c r="G55">
        <f>'wysokość 15.399'!F14</f>
        <v>0</v>
      </c>
      <c r="K55">
        <f>'wysokość 15.399'!I14</f>
        <v>0</v>
      </c>
      <c r="N55">
        <f>10053&amp;" npa "&amp;AQ15&amp;" npe "&amp;AR15&amp;" sno 2"</f>
        <v>0</v>
      </c>
      <c r="P55">
        <f>10253&amp;" npa "&amp;AQ15&amp;" npe "&amp;AR16&amp;" sno 2"</f>
        <v>0</v>
      </c>
      <c r="R55">
        <f>10453&amp;" npa "&amp;AR15&amp;" npe "&amp;AQ16&amp;" sno 2"</f>
        <v>0</v>
      </c>
    </row>
    <row r="56" spans="1:18">
      <c r="A56">
        <f>G31</f>
        <v>0</v>
      </c>
      <c r="B56">
        <f>G31</f>
        <v>0</v>
      </c>
      <c r="C56">
        <f>F31</f>
        <v>0</v>
      </c>
      <c r="F56">
        <f>'wysokość 15.399'!F36</f>
        <v>0</v>
      </c>
      <c r="G56">
        <f>'wysokość 15.399'!F15</f>
        <v>0</v>
      </c>
      <c r="K56">
        <f>'wysokość 15.399'!I15</f>
        <v>0</v>
      </c>
      <c r="N56">
        <f>10054&amp;" npa "&amp;AQ16&amp;" npe "&amp;AR16&amp;" sno 2"</f>
        <v>0</v>
      </c>
      <c r="P56">
        <f>10254&amp;" npa "&amp;AQ16&amp;" npe "&amp;AR17&amp;" sno 2"</f>
        <v>0</v>
      </c>
      <c r="R56">
        <f>10454&amp;" npa "&amp;AR16&amp;" npe "&amp;AQ17&amp;" sno 2"</f>
        <v>0</v>
      </c>
    </row>
    <row r="57" spans="1:18">
      <c r="A57">
        <f>G32</f>
        <v>0</v>
      </c>
      <c r="B57">
        <f>G32</f>
        <v>0</v>
      </c>
      <c r="C57">
        <f>F32</f>
        <v>0</v>
      </c>
      <c r="F57">
        <f>'wysokość 15.399'!F37</f>
        <v>0</v>
      </c>
      <c r="G57">
        <f>'wysokość 15.399'!F16</f>
        <v>0</v>
      </c>
      <c r="K57">
        <f>'wysokość 15.399'!I16</f>
        <v>0</v>
      </c>
      <c r="N57">
        <f>10055&amp;" npa "&amp;AQ17&amp;" npe "&amp;AR17&amp;" sno 2"</f>
        <v>0</v>
      </c>
      <c r="P57">
        <f>10255&amp;" npa "&amp;AQ17&amp;" npe "&amp;AR18&amp;" sno 2"</f>
        <v>0</v>
      </c>
      <c r="R57">
        <f>10455&amp;" npa "&amp;AR17&amp;" npe "&amp;AQ18&amp;" sno 2"</f>
        <v>0</v>
      </c>
    </row>
    <row r="58" spans="1:18">
      <c r="A58">
        <f>G33</f>
        <v>0</v>
      </c>
      <c r="B58">
        <f>G33</f>
        <v>0</v>
      </c>
      <c r="C58">
        <f>F33</f>
        <v>0</v>
      </c>
      <c r="F58">
        <f>'wysokość 15.399'!F38</f>
        <v>0</v>
      </c>
      <c r="G58">
        <f>'wysokość 15.399'!F17</f>
        <v>0</v>
      </c>
      <c r="K58">
        <f>'wysokość 15.399'!I17</f>
        <v>0</v>
      </c>
      <c r="N58">
        <f>10056&amp;" npa "&amp;AQ18&amp;" npe "&amp;AR18&amp;" sno 2"</f>
        <v>0</v>
      </c>
      <c r="P58">
        <f>10256&amp;" npa "&amp;AQ18&amp;" npe "&amp;AR19&amp;" sno 2"</f>
        <v>0</v>
      </c>
      <c r="R58">
        <f>10456&amp;" npa "&amp;AR18&amp;" npe "&amp;AQ19&amp;" sno 2"</f>
        <v>0</v>
      </c>
    </row>
    <row r="59" spans="1:18">
      <c r="A59">
        <f>G34</f>
        <v>0</v>
      </c>
      <c r="B59">
        <f>G34</f>
        <v>0</v>
      </c>
      <c r="C59">
        <f>F34</f>
        <v>0</v>
      </c>
      <c r="F59">
        <f>'wysokość 15.399'!F39</f>
        <v>0</v>
      </c>
      <c r="G59">
        <f>'wysokość 15.399'!F18</f>
        <v>0</v>
      </c>
      <c r="K59">
        <f>'wysokość 15.399'!I18</f>
        <v>0</v>
      </c>
      <c r="N59">
        <f>10057&amp;" npa "&amp;AQ19&amp;" npe "&amp;AR19&amp;" sno 2"</f>
        <v>0</v>
      </c>
      <c r="P59">
        <f>10257&amp;" npa "&amp;AQ19&amp;" npe "&amp;AR20&amp;" sno 2"</f>
        <v>0</v>
      </c>
      <c r="R59">
        <f>10457&amp;" npa "&amp;AR19&amp;" npe "&amp;AQ20&amp;" sno 2"</f>
        <v>0</v>
      </c>
    </row>
    <row r="60" spans="1:18">
      <c r="A60">
        <f>G35</f>
        <v>0</v>
      </c>
      <c r="B60">
        <f>G35</f>
        <v>0</v>
      </c>
      <c r="C60">
        <f>F35</f>
        <v>0</v>
      </c>
      <c r="F60">
        <f>'wysokość 15.399'!F40</f>
        <v>0</v>
      </c>
      <c r="G60">
        <f>'wysokość 15.399'!F19</f>
        <v>0</v>
      </c>
      <c r="K60">
        <f>'wysokość 15.399'!I19</f>
        <v>0</v>
      </c>
      <c r="N60">
        <f>10058&amp;" npa "&amp;AQ20&amp;" npe "&amp;AR20&amp;" sno 2"</f>
        <v>0</v>
      </c>
      <c r="P60">
        <f>10258&amp;" npa "&amp;AQ20&amp;" npe "&amp;AR21&amp;" sno 2"</f>
        <v>0</v>
      </c>
      <c r="R60">
        <f>10458&amp;" npa "&amp;AR20&amp;" npe "&amp;AQ21&amp;" sno 2"</f>
        <v>0</v>
      </c>
    </row>
    <row r="61" spans="1:18">
      <c r="A61">
        <f>G36</f>
        <v>0</v>
      </c>
      <c r="B61">
        <f>G36</f>
        <v>0</v>
      </c>
      <c r="C61">
        <f>F36</f>
        <v>0</v>
      </c>
      <c r="F61">
        <f>'wysokość 15.399'!F41</f>
        <v>0</v>
      </c>
      <c r="G61">
        <f>'wysokość 15.399'!F20</f>
        <v>0</v>
      </c>
      <c r="K61">
        <f>'wysokość 15.399'!I20</f>
        <v>0</v>
      </c>
      <c r="N61">
        <f>10059&amp;" npa "&amp;AQ21&amp;" npe "&amp;AR21&amp;" sno 2"</f>
        <v>0</v>
      </c>
      <c r="P61">
        <f>10259&amp;" npa "&amp;AQ21&amp;" npe "&amp;AR22&amp;" sno 2"</f>
        <v>0</v>
      </c>
      <c r="R61">
        <f>10459&amp;" npa "&amp;AR21&amp;" npe "&amp;AQ22&amp;" sno 2"</f>
        <v>0</v>
      </c>
    </row>
    <row r="62" spans="1:18">
      <c r="A62">
        <f>G37</f>
        <v>0</v>
      </c>
      <c r="B62">
        <f>G37</f>
        <v>0</v>
      </c>
      <c r="C62">
        <f>F37</f>
        <v>0</v>
      </c>
      <c r="F62">
        <f>'wysokość 15.399'!F42</f>
        <v>0</v>
      </c>
      <c r="G62">
        <f>'wysokość 15.399'!F21</f>
        <v>0</v>
      </c>
      <c r="K62">
        <f>'wysokość 15.399'!I21</f>
        <v>0</v>
      </c>
      <c r="N62">
        <f>10060&amp;" npa "&amp;AQ22&amp;" npe "&amp;AR22&amp;" sno 2"</f>
        <v>0</v>
      </c>
      <c r="P62">
        <f>10260&amp;" npa "&amp;AQ22&amp;" npe "&amp;AR3&amp;" sno 2"</f>
        <v>0</v>
      </c>
      <c r="R62">
        <f>10460&amp;" npa "&amp;AR22&amp;" npe "&amp;AQ3&amp;" sno 2"</f>
        <v>0</v>
      </c>
    </row>
    <row r="63" spans="1:18">
      <c r="A63">
        <f>G38</f>
        <v>0</v>
      </c>
      <c r="B63">
        <f>G38</f>
        <v>0</v>
      </c>
      <c r="C63">
        <f>F38</f>
        <v>0</v>
      </c>
      <c r="F63">
        <f>'wysokość 19.341'!F23</f>
        <v>0</v>
      </c>
      <c r="G63">
        <f>'wysokość 19.341'!F2</f>
        <v>0</v>
      </c>
      <c r="K63">
        <f>'wysokość 19.341'!I2</f>
        <v>0</v>
      </c>
      <c r="N63">
        <f>10061&amp;" npa "&amp;AR3&amp;" npe "&amp;AS3&amp;" sno 2"</f>
        <v>0</v>
      </c>
      <c r="P63">
        <f>10261&amp;" npa "&amp;AR3&amp;" npe "&amp;AS4&amp;" sno 2"</f>
        <v>0</v>
      </c>
      <c r="R63">
        <f>10461&amp;" npa "&amp;AR3&amp;" npe "&amp;AS4&amp;" sno 2"</f>
        <v>0</v>
      </c>
    </row>
    <row r="64" spans="1:18">
      <c r="A64">
        <f>G39</f>
        <v>0</v>
      </c>
      <c r="B64">
        <f>G39</f>
        <v>0</v>
      </c>
      <c r="C64">
        <f>F39</f>
        <v>0</v>
      </c>
      <c r="F64">
        <f>'wysokość 19.341'!F24</f>
        <v>0</v>
      </c>
      <c r="G64">
        <f>'wysokość 19.341'!F3</f>
        <v>0</v>
      </c>
      <c r="K64">
        <f>'wysokość 19.341'!I3</f>
        <v>0</v>
      </c>
      <c r="N64">
        <f>10062&amp;" npa "&amp;AR4&amp;" npe "&amp;AS4&amp;" sno 2"</f>
        <v>0</v>
      </c>
      <c r="P64">
        <f>10262&amp;" npa "&amp;AR4&amp;" npe "&amp;AS5&amp;" sno 2"</f>
        <v>0</v>
      </c>
      <c r="R64">
        <f>10462&amp;" npa "&amp;AR4&amp;" npe "&amp;AS5&amp;" sno 2"</f>
        <v>0</v>
      </c>
    </row>
    <row r="65" spans="1:18">
      <c r="A65">
        <f>G40</f>
        <v>0</v>
      </c>
      <c r="B65">
        <f>G40</f>
        <v>0</v>
      </c>
      <c r="C65">
        <f>F40</f>
        <v>0</v>
      </c>
      <c r="F65">
        <f>'wysokość 19.341'!F25</f>
        <v>0</v>
      </c>
      <c r="G65">
        <f>'wysokość 19.341'!F4</f>
        <v>0</v>
      </c>
      <c r="K65">
        <f>'wysokość 19.341'!I4</f>
        <v>0</v>
      </c>
      <c r="N65">
        <f>10063&amp;" npa "&amp;AR5&amp;" npe "&amp;AS5&amp;" sno 2"</f>
        <v>0</v>
      </c>
      <c r="P65">
        <f>10263&amp;" npa "&amp;AR5&amp;" npe "&amp;AS6&amp;" sno 2"</f>
        <v>0</v>
      </c>
      <c r="R65">
        <f>10463&amp;" npa "&amp;AR5&amp;" npe "&amp;AS6&amp;" sno 2"</f>
        <v>0</v>
      </c>
    </row>
    <row r="66" spans="1:18">
      <c r="A66">
        <f>G41</f>
        <v>0</v>
      </c>
      <c r="B66">
        <f>G41</f>
        <v>0</v>
      </c>
      <c r="C66">
        <f>F41</f>
        <v>0</v>
      </c>
      <c r="F66">
        <f>'wysokość 19.341'!F26</f>
        <v>0</v>
      </c>
      <c r="G66">
        <f>'wysokość 19.341'!F5</f>
        <v>0</v>
      </c>
      <c r="K66">
        <f>'wysokość 19.341'!I5</f>
        <v>0</v>
      </c>
      <c r="N66">
        <f>10064&amp;" npa "&amp;AR6&amp;" npe "&amp;AS6&amp;" sno 2"</f>
        <v>0</v>
      </c>
      <c r="P66">
        <f>10264&amp;" npa "&amp;AR6&amp;" npe "&amp;AS7&amp;" sno 2"</f>
        <v>0</v>
      </c>
      <c r="R66">
        <f>10464&amp;" npa "&amp;AR6&amp;" npe "&amp;AS7&amp;" sno 2"</f>
        <v>0</v>
      </c>
    </row>
    <row r="67" spans="1:18">
      <c r="A67">
        <f>G42</f>
        <v>0</v>
      </c>
      <c r="B67">
        <f>G42</f>
        <v>0</v>
      </c>
      <c r="C67">
        <f>F42</f>
        <v>0</v>
      </c>
      <c r="F67">
        <f>'wysokość 19.341'!F27</f>
        <v>0</v>
      </c>
      <c r="G67">
        <f>'wysokość 19.341'!F6</f>
        <v>0</v>
      </c>
      <c r="K67">
        <f>'wysokość 19.341'!I6</f>
        <v>0</v>
      </c>
      <c r="N67">
        <f>10065&amp;" npa "&amp;AR7&amp;" npe "&amp;AS7&amp;" sno 2"</f>
        <v>0</v>
      </c>
      <c r="P67">
        <f>10265&amp;" npa "&amp;AR7&amp;" npe "&amp;AS8&amp;" sno 2"</f>
        <v>0</v>
      </c>
      <c r="R67">
        <f>10465&amp;" npa "&amp;AR7&amp;" npe "&amp;AS8&amp;" sno 2"</f>
        <v>0</v>
      </c>
    </row>
    <row r="68" spans="1:18">
      <c r="A68">
        <f>G43</f>
        <v>0</v>
      </c>
      <c r="B68">
        <f>G43</f>
        <v>0</v>
      </c>
      <c r="C68">
        <f>F43</f>
        <v>0</v>
      </c>
      <c r="F68">
        <f>'wysokość 19.341'!F28</f>
        <v>0</v>
      </c>
      <c r="G68">
        <f>'wysokość 19.341'!F7</f>
        <v>0</v>
      </c>
      <c r="K68">
        <f>'wysokość 19.341'!I7</f>
        <v>0</v>
      </c>
      <c r="N68">
        <f>10066&amp;" npa "&amp;AR8&amp;" npe "&amp;AS8&amp;" sno 2"</f>
        <v>0</v>
      </c>
      <c r="P68">
        <f>10266&amp;" npa "&amp;AR8&amp;" npe "&amp;AS9&amp;" sno 2"</f>
        <v>0</v>
      </c>
      <c r="R68">
        <f>10466&amp;" npa "&amp;AR8&amp;" npe "&amp;AS9&amp;" sno 2"</f>
        <v>0</v>
      </c>
    </row>
    <row r="69" spans="1:18">
      <c r="A69">
        <f>G44</f>
        <v>0</v>
      </c>
      <c r="B69">
        <f>G44</f>
        <v>0</v>
      </c>
      <c r="C69">
        <f>F44</f>
        <v>0</v>
      </c>
      <c r="F69">
        <f>'wysokość 19.341'!F29</f>
        <v>0</v>
      </c>
      <c r="G69">
        <f>'wysokość 19.341'!F8</f>
        <v>0</v>
      </c>
      <c r="K69">
        <f>'wysokość 19.341'!I8</f>
        <v>0</v>
      </c>
      <c r="N69">
        <f>10067&amp;" npa "&amp;AR9&amp;" npe "&amp;AS9&amp;" sno 2"</f>
        <v>0</v>
      </c>
      <c r="P69">
        <f>10267&amp;" npa "&amp;AR9&amp;" npe "&amp;AS10&amp;" sno 2"</f>
        <v>0</v>
      </c>
      <c r="R69">
        <f>10467&amp;" npa "&amp;AR9&amp;" npe "&amp;AS10&amp;" sno 2"</f>
        <v>0</v>
      </c>
    </row>
    <row r="70" spans="1:18">
      <c r="A70">
        <f>G45</f>
        <v>0</v>
      </c>
      <c r="B70">
        <f>G45</f>
        <v>0</v>
      </c>
      <c r="C70">
        <f>F45</f>
        <v>0</v>
      </c>
      <c r="F70">
        <f>'wysokość 19.341'!F30</f>
        <v>0</v>
      </c>
      <c r="G70">
        <f>'wysokość 19.341'!F9</f>
        <v>0</v>
      </c>
      <c r="K70">
        <f>'wysokość 19.341'!I9</f>
        <v>0</v>
      </c>
      <c r="N70">
        <f>10068&amp;" npa "&amp;AR10&amp;" npe "&amp;AS10&amp;" sno 2"</f>
        <v>0</v>
      </c>
      <c r="P70">
        <f>10268&amp;" npa "&amp;AR10&amp;" npe "&amp;AS11&amp;" sno 2"</f>
        <v>0</v>
      </c>
      <c r="R70">
        <f>10468&amp;" npa "&amp;AR10&amp;" npe "&amp;AS11&amp;" sno 2"</f>
        <v>0</v>
      </c>
    </row>
    <row r="71" spans="1:18">
      <c r="A71">
        <f>G46</f>
        <v>0</v>
      </c>
      <c r="B71">
        <f>G46</f>
        <v>0</v>
      </c>
      <c r="C71">
        <f>F46</f>
        <v>0</v>
      </c>
      <c r="F71">
        <f>'wysokość 19.341'!F31</f>
        <v>0</v>
      </c>
      <c r="G71">
        <f>'wysokość 19.341'!F10</f>
        <v>0</v>
      </c>
      <c r="K71">
        <f>'wysokość 19.341'!I10</f>
        <v>0</v>
      </c>
      <c r="N71">
        <f>10069&amp;" npa "&amp;AR11&amp;" npe "&amp;AS11&amp;" sno 2"</f>
        <v>0</v>
      </c>
      <c r="P71">
        <f>10269&amp;" npa "&amp;AR11&amp;" npe "&amp;AS12&amp;" sno 2"</f>
        <v>0</v>
      </c>
      <c r="R71">
        <f>10469&amp;" npa "&amp;AR11&amp;" npe "&amp;AS12&amp;" sno 2"</f>
        <v>0</v>
      </c>
    </row>
    <row r="72" spans="1:18">
      <c r="A72">
        <f>G47</f>
        <v>0</v>
      </c>
      <c r="B72">
        <f>G47</f>
        <v>0</v>
      </c>
      <c r="C72">
        <f>F47</f>
        <v>0</v>
      </c>
      <c r="F72">
        <f>'wysokość 19.341'!F32</f>
        <v>0</v>
      </c>
      <c r="G72">
        <f>'wysokość 19.341'!F11</f>
        <v>0</v>
      </c>
      <c r="K72">
        <f>'wysokość 19.341'!I11</f>
        <v>0</v>
      </c>
      <c r="N72">
        <f>10070&amp;" npa "&amp;AR12&amp;" npe "&amp;AS12&amp;" sno 2"</f>
        <v>0</v>
      </c>
      <c r="P72">
        <f>10270&amp;" npa "&amp;AR12&amp;" npe "&amp;AS13&amp;" sno 2"</f>
        <v>0</v>
      </c>
      <c r="R72">
        <f>10470&amp;" npa "&amp;AR12&amp;" npe "&amp;AS13&amp;" sno 2"</f>
        <v>0</v>
      </c>
    </row>
    <row r="73" spans="1:18">
      <c r="A73">
        <f>G48</f>
        <v>0</v>
      </c>
      <c r="B73">
        <f>G48</f>
        <v>0</v>
      </c>
      <c r="C73">
        <f>F48</f>
        <v>0</v>
      </c>
      <c r="F73">
        <f>'wysokość 19.341'!F33</f>
        <v>0</v>
      </c>
      <c r="G73">
        <f>'wysokość 19.341'!F12</f>
        <v>0</v>
      </c>
      <c r="K73">
        <f>'wysokość 19.341'!I12</f>
        <v>0</v>
      </c>
      <c r="N73">
        <f>10071&amp;" npa "&amp;AR13&amp;" npe "&amp;AS13&amp;" sno 2"</f>
        <v>0</v>
      </c>
      <c r="P73">
        <f>10271&amp;" npa "&amp;AR13&amp;" npe "&amp;AS14&amp;" sno 2"</f>
        <v>0</v>
      </c>
      <c r="R73">
        <f>10471&amp;" npa "&amp;AR13&amp;" npe "&amp;AS14&amp;" sno 2"</f>
        <v>0</v>
      </c>
    </row>
    <row r="74" spans="1:18">
      <c r="A74">
        <f>G49</f>
        <v>0</v>
      </c>
      <c r="B74">
        <f>G49</f>
        <v>0</v>
      </c>
      <c r="C74">
        <f>F49</f>
        <v>0</v>
      </c>
      <c r="F74">
        <f>'wysokość 19.341'!F34</f>
        <v>0</v>
      </c>
      <c r="G74">
        <f>'wysokość 19.341'!F13</f>
        <v>0</v>
      </c>
      <c r="K74">
        <f>'wysokość 19.341'!I13</f>
        <v>0</v>
      </c>
      <c r="N74">
        <f>10072&amp;" npa "&amp;AR14&amp;" npe "&amp;AS14&amp;" sno 2"</f>
        <v>0</v>
      </c>
      <c r="P74">
        <f>10272&amp;" npa "&amp;AR14&amp;" npe "&amp;AS15&amp;" sno 2"</f>
        <v>0</v>
      </c>
      <c r="R74">
        <f>10472&amp;" npa "&amp;AR14&amp;" npe "&amp;AS15&amp;" sno 2"</f>
        <v>0</v>
      </c>
    </row>
    <row r="75" spans="1:18">
      <c r="A75">
        <f>G50</f>
        <v>0</v>
      </c>
      <c r="B75">
        <f>G50</f>
        <v>0</v>
      </c>
      <c r="C75">
        <f>F50</f>
        <v>0</v>
      </c>
      <c r="F75">
        <f>'wysokość 19.341'!F35</f>
        <v>0</v>
      </c>
      <c r="G75">
        <f>'wysokość 19.341'!F14</f>
        <v>0</v>
      </c>
      <c r="K75">
        <f>'wysokość 19.341'!I14</f>
        <v>0</v>
      </c>
      <c r="N75">
        <f>10073&amp;" npa "&amp;AR15&amp;" npe "&amp;AS15&amp;" sno 2"</f>
        <v>0</v>
      </c>
      <c r="P75">
        <f>10273&amp;" npa "&amp;AR15&amp;" npe "&amp;AS16&amp;" sno 2"</f>
        <v>0</v>
      </c>
      <c r="R75">
        <f>10473&amp;" npa "&amp;AR15&amp;" npe "&amp;AS16&amp;" sno 2"</f>
        <v>0</v>
      </c>
    </row>
    <row r="76" spans="1:18">
      <c r="A76">
        <f>G51</f>
        <v>0</v>
      </c>
      <c r="B76">
        <f>G51</f>
        <v>0</v>
      </c>
      <c r="C76">
        <f>F51</f>
        <v>0</v>
      </c>
      <c r="F76">
        <f>'wysokość 19.341'!F36</f>
        <v>0</v>
      </c>
      <c r="G76">
        <f>'wysokość 19.341'!F15</f>
        <v>0</v>
      </c>
      <c r="K76">
        <f>'wysokość 19.341'!I15</f>
        <v>0</v>
      </c>
      <c r="N76">
        <f>10074&amp;" npa "&amp;AR16&amp;" npe "&amp;AS16&amp;" sno 2"</f>
        <v>0</v>
      </c>
      <c r="P76">
        <f>10274&amp;" npa "&amp;AR16&amp;" npe "&amp;AS17&amp;" sno 2"</f>
        <v>0</v>
      </c>
      <c r="R76">
        <f>10474&amp;" npa "&amp;AR16&amp;" npe "&amp;AS17&amp;" sno 2"</f>
        <v>0</v>
      </c>
    </row>
    <row r="77" spans="1:18">
      <c r="A77">
        <f>G52</f>
        <v>0</v>
      </c>
      <c r="B77">
        <f>G52</f>
        <v>0</v>
      </c>
      <c r="C77">
        <f>F52</f>
        <v>0</v>
      </c>
      <c r="F77">
        <f>'wysokość 19.341'!F37</f>
        <v>0</v>
      </c>
      <c r="G77">
        <f>'wysokość 19.341'!F16</f>
        <v>0</v>
      </c>
      <c r="K77">
        <f>'wysokość 19.341'!I16</f>
        <v>0</v>
      </c>
      <c r="N77">
        <f>10075&amp;" npa "&amp;AR17&amp;" npe "&amp;AS17&amp;" sno 2"</f>
        <v>0</v>
      </c>
      <c r="P77">
        <f>10275&amp;" npa "&amp;AR17&amp;" npe "&amp;AS18&amp;" sno 2"</f>
        <v>0</v>
      </c>
      <c r="R77">
        <f>10475&amp;" npa "&amp;AR17&amp;" npe "&amp;AS18&amp;" sno 2"</f>
        <v>0</v>
      </c>
    </row>
    <row r="78" spans="1:18">
      <c r="A78">
        <f>G53</f>
        <v>0</v>
      </c>
      <c r="B78">
        <f>G53</f>
        <v>0</v>
      </c>
      <c r="C78">
        <f>F53</f>
        <v>0</v>
      </c>
      <c r="F78">
        <f>'wysokość 19.341'!F38</f>
        <v>0</v>
      </c>
      <c r="G78">
        <f>'wysokość 19.341'!F17</f>
        <v>0</v>
      </c>
      <c r="K78">
        <f>'wysokość 19.341'!I17</f>
        <v>0</v>
      </c>
      <c r="N78">
        <f>10076&amp;" npa "&amp;AR18&amp;" npe "&amp;AS18&amp;" sno 2"</f>
        <v>0</v>
      </c>
      <c r="P78">
        <f>10276&amp;" npa "&amp;AR18&amp;" npe "&amp;AS19&amp;" sno 2"</f>
        <v>0</v>
      </c>
      <c r="R78">
        <f>10476&amp;" npa "&amp;AR18&amp;" npe "&amp;AS19&amp;" sno 2"</f>
        <v>0</v>
      </c>
    </row>
    <row r="79" spans="1:18">
      <c r="A79">
        <f>G54</f>
        <v>0</v>
      </c>
      <c r="B79">
        <f>G54</f>
        <v>0</v>
      </c>
      <c r="C79">
        <f>F54</f>
        <v>0</v>
      </c>
      <c r="F79">
        <f>'wysokość 19.341'!F39</f>
        <v>0</v>
      </c>
      <c r="G79">
        <f>'wysokość 19.341'!F18</f>
        <v>0</v>
      </c>
      <c r="K79">
        <f>'wysokość 19.341'!I18</f>
        <v>0</v>
      </c>
      <c r="N79">
        <f>10077&amp;" npa "&amp;AR19&amp;" npe "&amp;AS19&amp;" sno 2"</f>
        <v>0</v>
      </c>
      <c r="P79">
        <f>10277&amp;" npa "&amp;AR19&amp;" npe "&amp;AS20&amp;" sno 2"</f>
        <v>0</v>
      </c>
      <c r="R79">
        <f>10477&amp;" npa "&amp;AR19&amp;" npe "&amp;AS20&amp;" sno 2"</f>
        <v>0</v>
      </c>
    </row>
    <row r="80" spans="1:18">
      <c r="A80">
        <f>G55</f>
        <v>0</v>
      </c>
      <c r="B80">
        <f>G55</f>
        <v>0</v>
      </c>
      <c r="C80">
        <f>F55</f>
        <v>0</v>
      </c>
      <c r="F80">
        <f>'wysokość 19.341'!F40</f>
        <v>0</v>
      </c>
      <c r="G80">
        <f>'wysokość 19.341'!F19</f>
        <v>0</v>
      </c>
      <c r="K80">
        <f>'wysokość 19.341'!I19</f>
        <v>0</v>
      </c>
      <c r="N80">
        <f>10078&amp;" npa "&amp;AR20&amp;" npe "&amp;AS20&amp;" sno 2"</f>
        <v>0</v>
      </c>
      <c r="P80">
        <f>10278&amp;" npa "&amp;AR20&amp;" npe "&amp;AS21&amp;" sno 2"</f>
        <v>0</v>
      </c>
      <c r="R80">
        <f>10478&amp;" npa "&amp;AR20&amp;" npe "&amp;AS21&amp;" sno 2"</f>
        <v>0</v>
      </c>
    </row>
    <row r="81" spans="1:18">
      <c r="A81">
        <f>G56</f>
        <v>0</v>
      </c>
      <c r="B81">
        <f>G56</f>
        <v>0</v>
      </c>
      <c r="C81">
        <f>F56</f>
        <v>0</v>
      </c>
      <c r="F81">
        <f>'wysokość 19.341'!F41</f>
        <v>0</v>
      </c>
      <c r="G81">
        <f>'wysokość 19.341'!F20</f>
        <v>0</v>
      </c>
      <c r="K81">
        <f>'wysokość 19.341'!I20</f>
        <v>0</v>
      </c>
      <c r="N81">
        <f>10079&amp;" npa "&amp;AR21&amp;" npe "&amp;AS21&amp;" sno 2"</f>
        <v>0</v>
      </c>
      <c r="P81">
        <f>10279&amp;" npa "&amp;AR21&amp;" npe "&amp;AS22&amp;" sno 2"</f>
        <v>0</v>
      </c>
      <c r="R81">
        <f>10479&amp;" npa "&amp;AR21&amp;" npe "&amp;AS22&amp;" sno 2"</f>
        <v>0</v>
      </c>
    </row>
    <row r="82" spans="1:18">
      <c r="A82">
        <f>G57</f>
        <v>0</v>
      </c>
      <c r="B82">
        <f>G57</f>
        <v>0</v>
      </c>
      <c r="C82">
        <f>F57</f>
        <v>0</v>
      </c>
      <c r="F82">
        <f>'wysokość 19.341'!F42</f>
        <v>0</v>
      </c>
      <c r="G82">
        <f>'wysokość 19.341'!F21</f>
        <v>0</v>
      </c>
      <c r="K82">
        <f>'wysokość 19.341'!I21</f>
        <v>0</v>
      </c>
      <c r="N82">
        <f>10080&amp;" npa "&amp;AR22&amp;" npe "&amp;AS22&amp;" sno 2"</f>
        <v>0</v>
      </c>
      <c r="P82">
        <f>10280&amp;" npa "&amp;AR22&amp;" npe "&amp;AS3&amp;" sno 2"</f>
        <v>0</v>
      </c>
      <c r="R82">
        <f>10480&amp;" npa "&amp;AR22&amp;" npe "&amp;AS3&amp;" sno 2"</f>
        <v>0</v>
      </c>
    </row>
    <row r="83" spans="1:18">
      <c r="A83">
        <f>G58</f>
        <v>0</v>
      </c>
      <c r="B83">
        <f>G58</f>
        <v>0</v>
      </c>
      <c r="C83">
        <f>F58</f>
        <v>0</v>
      </c>
      <c r="F83">
        <f>'wysokość 22.821'!F23</f>
        <v>0</v>
      </c>
      <c r="G83">
        <f>'wysokość 22.821'!F2</f>
        <v>0</v>
      </c>
      <c r="K83">
        <f>'wysokość 22.821'!I2</f>
        <v>0</v>
      </c>
      <c r="N83">
        <f>10081&amp;" npa "&amp;AS3&amp;" npe "&amp;AT3&amp;" sno 2"</f>
        <v>0</v>
      </c>
      <c r="P83">
        <f>10281&amp;" npa "&amp;AS3&amp;" npe "&amp;AT4&amp;" sno 2"</f>
        <v>0</v>
      </c>
      <c r="R83">
        <f>10481&amp;" npa "&amp;AT3&amp;" npe "&amp;AS4&amp;" sno 2"</f>
        <v>0</v>
      </c>
    </row>
    <row r="84" spans="1:18">
      <c r="A84">
        <f>G59</f>
        <v>0</v>
      </c>
      <c r="B84">
        <f>G59</f>
        <v>0</v>
      </c>
      <c r="C84">
        <f>F59</f>
        <v>0</v>
      </c>
      <c r="F84">
        <f>'wysokość 22.821'!F24</f>
        <v>0</v>
      </c>
      <c r="G84">
        <f>'wysokość 22.821'!F3</f>
        <v>0</v>
      </c>
      <c r="K84">
        <f>'wysokość 22.821'!I3</f>
        <v>0</v>
      </c>
      <c r="N84">
        <f>10082&amp;" npa "&amp;AS4&amp;" npe "&amp;AT4&amp;" sno 2"</f>
        <v>0</v>
      </c>
      <c r="P84">
        <f>10282&amp;" npa "&amp;AS4&amp;" npe "&amp;AT5&amp;" sno 2"</f>
        <v>0</v>
      </c>
      <c r="R84">
        <f>10482&amp;" npa "&amp;AT4&amp;" npe "&amp;AS5&amp;" sno 2"</f>
        <v>0</v>
      </c>
    </row>
    <row r="85" spans="1:18">
      <c r="A85">
        <f>G60</f>
        <v>0</v>
      </c>
      <c r="B85">
        <f>G60</f>
        <v>0</v>
      </c>
      <c r="C85">
        <f>F60</f>
        <v>0</v>
      </c>
      <c r="F85">
        <f>'wysokość 22.821'!F25</f>
        <v>0</v>
      </c>
      <c r="G85">
        <f>'wysokość 22.821'!F4</f>
        <v>0</v>
      </c>
      <c r="K85">
        <f>'wysokość 22.821'!I4</f>
        <v>0</v>
      </c>
      <c r="N85">
        <f>10083&amp;" npa "&amp;AS5&amp;" npe "&amp;AT5&amp;" sno 2"</f>
        <v>0</v>
      </c>
      <c r="P85">
        <f>10283&amp;" npa "&amp;AS5&amp;" npe "&amp;AT6&amp;" sno 2"</f>
        <v>0</v>
      </c>
      <c r="R85">
        <f>10483&amp;" npa "&amp;AT5&amp;" npe "&amp;AS6&amp;" sno 2"</f>
        <v>0</v>
      </c>
    </row>
    <row r="86" spans="1:18">
      <c r="A86">
        <f>G61</f>
        <v>0</v>
      </c>
      <c r="B86">
        <f>G61</f>
        <v>0</v>
      </c>
      <c r="C86">
        <f>F61</f>
        <v>0</v>
      </c>
      <c r="F86">
        <f>'wysokość 22.821'!F26</f>
        <v>0</v>
      </c>
      <c r="G86">
        <f>'wysokość 22.821'!F5</f>
        <v>0</v>
      </c>
      <c r="K86">
        <f>'wysokość 22.821'!I5</f>
        <v>0</v>
      </c>
      <c r="N86">
        <f>10084&amp;" npa "&amp;AS6&amp;" npe "&amp;AT6&amp;" sno 2"</f>
        <v>0</v>
      </c>
      <c r="P86">
        <f>10284&amp;" npa "&amp;AS6&amp;" npe "&amp;AT7&amp;" sno 2"</f>
        <v>0</v>
      </c>
      <c r="R86">
        <f>10484&amp;" npa "&amp;AT6&amp;" npe "&amp;AS7&amp;" sno 2"</f>
        <v>0</v>
      </c>
    </row>
    <row r="87" spans="1:18">
      <c r="A87">
        <f>G62</f>
        <v>0</v>
      </c>
      <c r="B87">
        <f>G62</f>
        <v>0</v>
      </c>
      <c r="C87">
        <f>F62</f>
        <v>0</v>
      </c>
      <c r="F87">
        <f>'wysokość 22.821'!F27</f>
        <v>0</v>
      </c>
      <c r="G87">
        <f>'wysokość 22.821'!F6</f>
        <v>0</v>
      </c>
      <c r="K87">
        <f>'wysokość 22.821'!I6</f>
        <v>0</v>
      </c>
      <c r="N87">
        <f>10085&amp;" npa "&amp;AS7&amp;" npe "&amp;AT7&amp;" sno 2"</f>
        <v>0</v>
      </c>
      <c r="P87">
        <f>10285&amp;" npa "&amp;AS7&amp;" npe "&amp;AT8&amp;" sno 2"</f>
        <v>0</v>
      </c>
      <c r="R87">
        <f>10485&amp;" npa "&amp;AT7&amp;" npe "&amp;AS8&amp;" sno 2"</f>
        <v>0</v>
      </c>
    </row>
    <row r="88" spans="1:18">
      <c r="A88">
        <f>G63</f>
        <v>0</v>
      </c>
      <c r="B88">
        <f>G63</f>
        <v>0</v>
      </c>
      <c r="C88">
        <f>F63</f>
        <v>0</v>
      </c>
      <c r="F88">
        <f>'wysokość 22.821'!F28</f>
        <v>0</v>
      </c>
      <c r="G88">
        <f>'wysokość 22.821'!F7</f>
        <v>0</v>
      </c>
      <c r="K88">
        <f>'wysokość 22.821'!I7</f>
        <v>0</v>
      </c>
      <c r="N88">
        <f>10086&amp;" npa "&amp;AS8&amp;" npe "&amp;AT8&amp;" sno 2"</f>
        <v>0</v>
      </c>
      <c r="P88">
        <f>10286&amp;" npa "&amp;AS8&amp;" npe "&amp;AT9&amp;" sno 2"</f>
        <v>0</v>
      </c>
      <c r="R88">
        <f>10486&amp;" npa "&amp;AT8&amp;" npe "&amp;AS9&amp;" sno 2"</f>
        <v>0</v>
      </c>
    </row>
    <row r="89" spans="1:18">
      <c r="A89">
        <f>G64</f>
        <v>0</v>
      </c>
      <c r="B89">
        <f>G64</f>
        <v>0</v>
      </c>
      <c r="C89">
        <f>F64</f>
        <v>0</v>
      </c>
      <c r="F89">
        <f>'wysokość 22.821'!F29</f>
        <v>0</v>
      </c>
      <c r="G89">
        <f>'wysokość 22.821'!F8</f>
        <v>0</v>
      </c>
      <c r="K89">
        <f>'wysokość 22.821'!I8</f>
        <v>0</v>
      </c>
      <c r="N89">
        <f>10087&amp;" npa "&amp;AS9&amp;" npe "&amp;AT9&amp;" sno 2"</f>
        <v>0</v>
      </c>
      <c r="P89">
        <f>10287&amp;" npa "&amp;AS9&amp;" npe "&amp;AT10&amp;" sno 2"</f>
        <v>0</v>
      </c>
      <c r="R89">
        <f>10487&amp;" npa "&amp;AT9&amp;" npe "&amp;AS10&amp;" sno 2"</f>
        <v>0</v>
      </c>
    </row>
    <row r="90" spans="1:18">
      <c r="A90">
        <f>G65</f>
        <v>0</v>
      </c>
      <c r="B90">
        <f>G65</f>
        <v>0</v>
      </c>
      <c r="C90">
        <f>F65</f>
        <v>0</v>
      </c>
      <c r="F90">
        <f>'wysokość 22.821'!F30</f>
        <v>0</v>
      </c>
      <c r="G90">
        <f>'wysokość 22.821'!F9</f>
        <v>0</v>
      </c>
      <c r="K90">
        <f>'wysokość 22.821'!I9</f>
        <v>0</v>
      </c>
      <c r="N90">
        <f>10088&amp;" npa "&amp;AS10&amp;" npe "&amp;AT10&amp;" sno 2"</f>
        <v>0</v>
      </c>
      <c r="P90">
        <f>10288&amp;" npa "&amp;AS10&amp;" npe "&amp;AT11&amp;" sno 2"</f>
        <v>0</v>
      </c>
      <c r="R90">
        <f>10488&amp;" npa "&amp;AT10&amp;" npe "&amp;AS11&amp;" sno 2"</f>
        <v>0</v>
      </c>
    </row>
    <row r="91" spans="1:18">
      <c r="A91">
        <f>G66</f>
        <v>0</v>
      </c>
      <c r="B91">
        <f>G66</f>
        <v>0</v>
      </c>
      <c r="C91">
        <f>F66</f>
        <v>0</v>
      </c>
      <c r="F91">
        <f>'wysokość 22.821'!F31</f>
        <v>0</v>
      </c>
      <c r="G91">
        <f>'wysokość 22.821'!F10</f>
        <v>0</v>
      </c>
      <c r="K91">
        <f>'wysokość 22.821'!I10</f>
        <v>0</v>
      </c>
      <c r="N91">
        <f>10089&amp;" npa "&amp;AS11&amp;" npe "&amp;AT11&amp;" sno 2"</f>
        <v>0</v>
      </c>
      <c r="P91">
        <f>10289&amp;" npa "&amp;AS11&amp;" npe "&amp;AT12&amp;" sno 2"</f>
        <v>0</v>
      </c>
      <c r="R91">
        <f>10489&amp;" npa "&amp;AT11&amp;" npe "&amp;AS12&amp;" sno 2"</f>
        <v>0</v>
      </c>
    </row>
    <row r="92" spans="1:18">
      <c r="A92">
        <f>G67</f>
        <v>0</v>
      </c>
      <c r="B92">
        <f>G67</f>
        <v>0</v>
      </c>
      <c r="C92">
        <f>F67</f>
        <v>0</v>
      </c>
      <c r="F92">
        <f>'wysokość 22.821'!F32</f>
        <v>0</v>
      </c>
      <c r="G92">
        <f>'wysokość 22.821'!F11</f>
        <v>0</v>
      </c>
      <c r="K92">
        <f>'wysokość 22.821'!I11</f>
        <v>0</v>
      </c>
      <c r="N92">
        <f>10090&amp;" npa "&amp;AS12&amp;" npe "&amp;AT12&amp;" sno 2"</f>
        <v>0</v>
      </c>
      <c r="P92">
        <f>10290&amp;" npa "&amp;AS12&amp;" npe "&amp;AT13&amp;" sno 2"</f>
        <v>0</v>
      </c>
      <c r="R92">
        <f>10490&amp;" npa "&amp;AT12&amp;" npe "&amp;AS13&amp;" sno 2"</f>
        <v>0</v>
      </c>
    </row>
    <row r="93" spans="1:18">
      <c r="A93">
        <f>G68</f>
        <v>0</v>
      </c>
      <c r="B93">
        <f>G68</f>
        <v>0</v>
      </c>
      <c r="C93">
        <f>F68</f>
        <v>0</v>
      </c>
      <c r="F93">
        <f>'wysokość 22.821'!F33</f>
        <v>0</v>
      </c>
      <c r="G93">
        <f>'wysokość 22.821'!F12</f>
        <v>0</v>
      </c>
      <c r="K93">
        <f>'wysokość 22.821'!I12</f>
        <v>0</v>
      </c>
      <c r="N93">
        <f>10091&amp;" npa "&amp;AS13&amp;" npe "&amp;AT13&amp;" sno 2"</f>
        <v>0</v>
      </c>
      <c r="P93">
        <f>10291&amp;" npa "&amp;AS13&amp;" npe "&amp;AT14&amp;" sno 2"</f>
        <v>0</v>
      </c>
      <c r="R93">
        <f>10491&amp;" npa "&amp;AT13&amp;" npe "&amp;AS14&amp;" sno 2"</f>
        <v>0</v>
      </c>
    </row>
    <row r="94" spans="1:18">
      <c r="A94">
        <f>G69</f>
        <v>0</v>
      </c>
      <c r="B94">
        <f>G69</f>
        <v>0</v>
      </c>
      <c r="C94">
        <f>F69</f>
        <v>0</v>
      </c>
      <c r="F94">
        <f>'wysokość 22.821'!F34</f>
        <v>0</v>
      </c>
      <c r="G94">
        <f>'wysokość 22.821'!F13</f>
        <v>0</v>
      </c>
      <c r="K94">
        <f>'wysokość 22.821'!I13</f>
        <v>0</v>
      </c>
      <c r="N94">
        <f>10092&amp;" npa "&amp;AS14&amp;" npe "&amp;AT14&amp;" sno 2"</f>
        <v>0</v>
      </c>
      <c r="P94">
        <f>10292&amp;" npa "&amp;AS14&amp;" npe "&amp;AT15&amp;" sno 2"</f>
        <v>0</v>
      </c>
      <c r="R94">
        <f>10492&amp;" npa "&amp;AT14&amp;" npe "&amp;AS15&amp;" sno 2"</f>
        <v>0</v>
      </c>
    </row>
    <row r="95" spans="1:18">
      <c r="A95">
        <f>G70</f>
        <v>0</v>
      </c>
      <c r="B95">
        <f>G70</f>
        <v>0</v>
      </c>
      <c r="C95">
        <f>F70</f>
        <v>0</v>
      </c>
      <c r="F95">
        <f>'wysokość 22.821'!F35</f>
        <v>0</v>
      </c>
      <c r="G95">
        <f>'wysokość 22.821'!F14</f>
        <v>0</v>
      </c>
      <c r="K95">
        <f>'wysokość 22.821'!I14</f>
        <v>0</v>
      </c>
      <c r="N95">
        <f>10093&amp;" npa "&amp;AS15&amp;" npe "&amp;AT15&amp;" sno 2"</f>
        <v>0</v>
      </c>
      <c r="P95">
        <f>10293&amp;" npa "&amp;AS15&amp;" npe "&amp;AT16&amp;" sno 2"</f>
        <v>0</v>
      </c>
      <c r="R95">
        <f>10493&amp;" npa "&amp;AT15&amp;" npe "&amp;AS16&amp;" sno 2"</f>
        <v>0</v>
      </c>
    </row>
    <row r="96" spans="1:18">
      <c r="A96">
        <f>G71</f>
        <v>0</v>
      </c>
      <c r="B96">
        <f>G71</f>
        <v>0</v>
      </c>
      <c r="C96">
        <f>F71</f>
        <v>0</v>
      </c>
      <c r="F96">
        <f>'wysokość 22.821'!F36</f>
        <v>0</v>
      </c>
      <c r="G96">
        <f>'wysokość 22.821'!F15</f>
        <v>0</v>
      </c>
      <c r="K96">
        <f>'wysokość 22.821'!I15</f>
        <v>0</v>
      </c>
      <c r="N96">
        <f>10094&amp;" npa "&amp;AS16&amp;" npe "&amp;AT16&amp;" sno 2"</f>
        <v>0</v>
      </c>
      <c r="P96">
        <f>10294&amp;" npa "&amp;AS16&amp;" npe "&amp;AT17&amp;" sno 2"</f>
        <v>0</v>
      </c>
      <c r="R96">
        <f>10494&amp;" npa "&amp;AT16&amp;" npe "&amp;AS17&amp;" sno 2"</f>
        <v>0</v>
      </c>
    </row>
    <row r="97" spans="1:18">
      <c r="A97">
        <f>G72</f>
        <v>0</v>
      </c>
      <c r="B97">
        <f>G72</f>
        <v>0</v>
      </c>
      <c r="C97">
        <f>F72</f>
        <v>0</v>
      </c>
      <c r="F97">
        <f>'wysokość 22.821'!F37</f>
        <v>0</v>
      </c>
      <c r="G97">
        <f>'wysokość 22.821'!F16</f>
        <v>0</v>
      </c>
      <c r="K97">
        <f>'wysokość 22.821'!I16</f>
        <v>0</v>
      </c>
      <c r="N97">
        <f>10095&amp;" npa "&amp;AS17&amp;" npe "&amp;AT17&amp;" sno 2"</f>
        <v>0</v>
      </c>
      <c r="P97">
        <f>10295&amp;" npa "&amp;AS17&amp;" npe "&amp;AT18&amp;" sno 2"</f>
        <v>0</v>
      </c>
      <c r="R97">
        <f>10495&amp;" npa "&amp;AT17&amp;" npe "&amp;AS18&amp;" sno 2"</f>
        <v>0</v>
      </c>
    </row>
    <row r="98" spans="1:18">
      <c r="A98">
        <f>G73</f>
        <v>0</v>
      </c>
      <c r="B98">
        <f>G73</f>
        <v>0</v>
      </c>
      <c r="C98">
        <f>F73</f>
        <v>0</v>
      </c>
      <c r="F98">
        <f>'wysokość 22.821'!F38</f>
        <v>0</v>
      </c>
      <c r="G98">
        <f>'wysokość 22.821'!F17</f>
        <v>0</v>
      </c>
      <c r="K98">
        <f>'wysokość 22.821'!I17</f>
        <v>0</v>
      </c>
      <c r="N98">
        <f>10096&amp;" npa "&amp;AS18&amp;" npe "&amp;AT18&amp;" sno 2"</f>
        <v>0</v>
      </c>
      <c r="P98">
        <f>10296&amp;" npa "&amp;AS18&amp;" npe "&amp;AT19&amp;" sno 2"</f>
        <v>0</v>
      </c>
      <c r="R98">
        <f>10496&amp;" npa "&amp;AT18&amp;" npe "&amp;AS19&amp;" sno 2"</f>
        <v>0</v>
      </c>
    </row>
    <row r="99" spans="1:18">
      <c r="A99">
        <f>G74</f>
        <v>0</v>
      </c>
      <c r="B99">
        <f>G74</f>
        <v>0</v>
      </c>
      <c r="C99">
        <f>F74</f>
        <v>0</v>
      </c>
      <c r="F99">
        <f>'wysokość 22.821'!F39</f>
        <v>0</v>
      </c>
      <c r="G99">
        <f>'wysokość 22.821'!F18</f>
        <v>0</v>
      </c>
      <c r="K99">
        <f>'wysokość 22.821'!I18</f>
        <v>0</v>
      </c>
      <c r="N99">
        <f>10097&amp;" npa "&amp;AS19&amp;" npe "&amp;AT19&amp;" sno 2"</f>
        <v>0</v>
      </c>
      <c r="P99">
        <f>10297&amp;" npa "&amp;AS19&amp;" npe "&amp;AT20&amp;" sno 2"</f>
        <v>0</v>
      </c>
      <c r="R99">
        <f>10497&amp;" npa "&amp;AT19&amp;" npe "&amp;AS20&amp;" sno 2"</f>
        <v>0</v>
      </c>
    </row>
    <row r="100" spans="1:18">
      <c r="A100">
        <f>G75</f>
        <v>0</v>
      </c>
      <c r="B100">
        <f>G75</f>
        <v>0</v>
      </c>
      <c r="C100">
        <f>F75</f>
        <v>0</v>
      </c>
      <c r="F100">
        <f>'wysokość 22.821'!F40</f>
        <v>0</v>
      </c>
      <c r="G100">
        <f>'wysokość 22.821'!F19</f>
        <v>0</v>
      </c>
      <c r="K100">
        <f>'wysokość 22.821'!I19</f>
        <v>0</v>
      </c>
      <c r="N100">
        <f>10098&amp;" npa "&amp;AS20&amp;" npe "&amp;AT20&amp;" sno 2"</f>
        <v>0</v>
      </c>
      <c r="P100">
        <f>10298&amp;" npa "&amp;AS20&amp;" npe "&amp;AT21&amp;" sno 2"</f>
        <v>0</v>
      </c>
      <c r="R100">
        <f>10498&amp;" npa "&amp;AT20&amp;" npe "&amp;AS21&amp;" sno 2"</f>
        <v>0</v>
      </c>
    </row>
    <row r="101" spans="1:18">
      <c r="A101">
        <f>G76</f>
        <v>0</v>
      </c>
      <c r="B101">
        <f>G76</f>
        <v>0</v>
      </c>
      <c r="C101">
        <f>F76</f>
        <v>0</v>
      </c>
      <c r="F101">
        <f>'wysokość 22.821'!F41</f>
        <v>0</v>
      </c>
      <c r="G101">
        <f>'wysokość 22.821'!F20</f>
        <v>0</v>
      </c>
      <c r="K101">
        <f>'wysokość 22.821'!I20</f>
        <v>0</v>
      </c>
      <c r="N101">
        <f>10099&amp;" npa "&amp;AS21&amp;" npe "&amp;AT21&amp;" sno 2"</f>
        <v>0</v>
      </c>
      <c r="P101">
        <f>10299&amp;" npa "&amp;AS21&amp;" npe "&amp;AT22&amp;" sno 2"</f>
        <v>0</v>
      </c>
      <c r="R101">
        <f>10499&amp;" npa "&amp;AT21&amp;" npe "&amp;AS22&amp;" sno 2"</f>
        <v>0</v>
      </c>
    </row>
    <row r="102" spans="1:18">
      <c r="A102">
        <f>G77</f>
        <v>0</v>
      </c>
      <c r="B102">
        <f>G77</f>
        <v>0</v>
      </c>
      <c r="C102">
        <f>F77</f>
        <v>0</v>
      </c>
      <c r="F102">
        <f>'wysokość 22.821'!F42</f>
        <v>0</v>
      </c>
      <c r="G102">
        <f>'wysokość 22.821'!F21</f>
        <v>0</v>
      </c>
      <c r="K102">
        <f>'wysokość 22.821'!I21</f>
        <v>0</v>
      </c>
      <c r="N102">
        <f>10100&amp;" npa "&amp;AS22&amp;" npe "&amp;AT22&amp;" sno 2"</f>
        <v>0</v>
      </c>
      <c r="P102">
        <f>10300&amp;" npa "&amp;AS22&amp;" npe "&amp;AT3&amp;" sno 2"</f>
        <v>0</v>
      </c>
      <c r="R102">
        <f>10500&amp;" npa "&amp;AT22&amp;" npe "&amp;AS3&amp;" sno 2"</f>
        <v>0</v>
      </c>
    </row>
    <row r="103" spans="1:18">
      <c r="A103">
        <f>G78</f>
        <v>0</v>
      </c>
      <c r="B103">
        <f>G78</f>
        <v>0</v>
      </c>
      <c r="C103">
        <f>F78</f>
        <v>0</v>
      </c>
      <c r="F103">
        <f>'wysokość 25.959'!F23</f>
        <v>0</v>
      </c>
      <c r="G103">
        <f>'wysokość 25.959'!F2</f>
        <v>0</v>
      </c>
      <c r="K103">
        <f>'wysokość 25.959'!I2</f>
        <v>0</v>
      </c>
      <c r="N103">
        <f>10101&amp;" npa "&amp;AT3&amp;" npe "&amp;AU3&amp;" sno 2"</f>
        <v>0</v>
      </c>
      <c r="P103">
        <f>10301&amp;" npa "&amp;AT3&amp;" npe "&amp;AU4&amp;" sno 2"</f>
        <v>0</v>
      </c>
      <c r="R103">
        <f>10501&amp;" npa "&amp;AT3&amp;" npe "&amp;AU4&amp;" sno 2"</f>
        <v>0</v>
      </c>
    </row>
    <row r="104" spans="1:18">
      <c r="A104">
        <f>G79</f>
        <v>0</v>
      </c>
      <c r="B104">
        <f>G79</f>
        <v>0</v>
      </c>
      <c r="C104">
        <f>F79</f>
        <v>0</v>
      </c>
      <c r="F104">
        <f>'wysokość 25.959'!F24</f>
        <v>0</v>
      </c>
      <c r="G104">
        <f>'wysokość 25.959'!F3</f>
        <v>0</v>
      </c>
      <c r="K104">
        <f>'wysokość 25.959'!I3</f>
        <v>0</v>
      </c>
      <c r="N104">
        <f>10102&amp;" npa "&amp;AT4&amp;" npe "&amp;AU4&amp;" sno 2"</f>
        <v>0</v>
      </c>
      <c r="P104">
        <f>10302&amp;" npa "&amp;AT4&amp;" npe "&amp;AU5&amp;" sno 2"</f>
        <v>0</v>
      </c>
      <c r="R104">
        <f>10502&amp;" npa "&amp;AT4&amp;" npe "&amp;AU5&amp;" sno 2"</f>
        <v>0</v>
      </c>
    </row>
    <row r="105" spans="1:18">
      <c r="A105">
        <f>G80</f>
        <v>0</v>
      </c>
      <c r="B105">
        <f>G80</f>
        <v>0</v>
      </c>
      <c r="C105">
        <f>F80</f>
        <v>0</v>
      </c>
      <c r="F105">
        <f>'wysokość 25.959'!F25</f>
        <v>0</v>
      </c>
      <c r="G105">
        <f>'wysokość 25.959'!F4</f>
        <v>0</v>
      </c>
      <c r="K105">
        <f>'wysokość 25.959'!I4</f>
        <v>0</v>
      </c>
      <c r="N105">
        <f>10103&amp;" npa "&amp;AT5&amp;" npe "&amp;AU5&amp;" sno 2"</f>
        <v>0</v>
      </c>
      <c r="P105">
        <f>10303&amp;" npa "&amp;AT5&amp;" npe "&amp;AU6&amp;" sno 2"</f>
        <v>0</v>
      </c>
      <c r="R105">
        <f>10503&amp;" npa "&amp;AT5&amp;" npe "&amp;AU6&amp;" sno 2"</f>
        <v>0</v>
      </c>
    </row>
    <row r="106" spans="1:18">
      <c r="A106">
        <f>G81</f>
        <v>0</v>
      </c>
      <c r="B106">
        <f>G81</f>
        <v>0</v>
      </c>
      <c r="C106">
        <f>F81</f>
        <v>0</v>
      </c>
      <c r="F106">
        <f>'wysokość 25.959'!F26</f>
        <v>0</v>
      </c>
      <c r="G106">
        <f>'wysokość 25.959'!F5</f>
        <v>0</v>
      </c>
      <c r="K106">
        <f>'wysokość 25.959'!I5</f>
        <v>0</v>
      </c>
      <c r="N106">
        <f>10104&amp;" npa "&amp;AT6&amp;" npe "&amp;AU6&amp;" sno 2"</f>
        <v>0</v>
      </c>
      <c r="P106">
        <f>10304&amp;" npa "&amp;AT6&amp;" npe "&amp;AU7&amp;" sno 2"</f>
        <v>0</v>
      </c>
      <c r="R106">
        <f>10504&amp;" npa "&amp;AT6&amp;" npe "&amp;AU7&amp;" sno 2"</f>
        <v>0</v>
      </c>
    </row>
    <row r="107" spans="1:18">
      <c r="A107">
        <f>G82</f>
        <v>0</v>
      </c>
      <c r="B107">
        <f>G82</f>
        <v>0</v>
      </c>
      <c r="C107">
        <f>F82</f>
        <v>0</v>
      </c>
      <c r="F107">
        <f>'wysokość 25.959'!F27</f>
        <v>0</v>
      </c>
      <c r="G107">
        <f>'wysokość 25.959'!F6</f>
        <v>0</v>
      </c>
      <c r="K107">
        <f>'wysokość 25.959'!I6</f>
        <v>0</v>
      </c>
      <c r="N107">
        <f>10105&amp;" npa "&amp;AT7&amp;" npe "&amp;AU7&amp;" sno 2"</f>
        <v>0</v>
      </c>
      <c r="P107">
        <f>10305&amp;" npa "&amp;AT7&amp;" npe "&amp;AU8&amp;" sno 2"</f>
        <v>0</v>
      </c>
      <c r="R107">
        <f>10505&amp;" npa "&amp;AT7&amp;" npe "&amp;AU8&amp;" sno 2"</f>
        <v>0</v>
      </c>
    </row>
    <row r="108" spans="1:18">
      <c r="A108">
        <f>G83</f>
        <v>0</v>
      </c>
      <c r="B108">
        <f>G83</f>
        <v>0</v>
      </c>
      <c r="C108">
        <f>F83</f>
        <v>0</v>
      </c>
      <c r="F108">
        <f>'wysokość 25.959'!F28</f>
        <v>0</v>
      </c>
      <c r="G108">
        <f>'wysokość 25.959'!F7</f>
        <v>0</v>
      </c>
      <c r="K108">
        <f>'wysokość 25.959'!I7</f>
        <v>0</v>
      </c>
      <c r="N108">
        <f>10106&amp;" npa "&amp;AT8&amp;" npe "&amp;AU8&amp;" sno 2"</f>
        <v>0</v>
      </c>
      <c r="P108">
        <f>10306&amp;" npa "&amp;AT8&amp;" npe "&amp;AU9&amp;" sno 2"</f>
        <v>0</v>
      </c>
      <c r="R108">
        <f>10506&amp;" npa "&amp;AT8&amp;" npe "&amp;AU9&amp;" sno 2"</f>
        <v>0</v>
      </c>
    </row>
    <row r="109" spans="1:18">
      <c r="A109">
        <f>G84</f>
        <v>0</v>
      </c>
      <c r="B109">
        <f>G84</f>
        <v>0</v>
      </c>
      <c r="C109">
        <f>F84</f>
        <v>0</v>
      </c>
      <c r="F109">
        <f>'wysokość 25.959'!F29</f>
        <v>0</v>
      </c>
      <c r="G109">
        <f>'wysokość 25.959'!F8</f>
        <v>0</v>
      </c>
      <c r="K109">
        <f>'wysokość 25.959'!I8</f>
        <v>0</v>
      </c>
      <c r="N109">
        <f>10107&amp;" npa "&amp;AT9&amp;" npe "&amp;AU9&amp;" sno 2"</f>
        <v>0</v>
      </c>
      <c r="P109">
        <f>10307&amp;" npa "&amp;AT9&amp;" npe "&amp;AU10&amp;" sno 2"</f>
        <v>0</v>
      </c>
      <c r="R109">
        <f>10507&amp;" npa "&amp;AT9&amp;" npe "&amp;AU10&amp;" sno 2"</f>
        <v>0</v>
      </c>
    </row>
    <row r="110" spans="1:18">
      <c r="A110">
        <f>G85</f>
        <v>0</v>
      </c>
      <c r="B110">
        <f>G85</f>
        <v>0</v>
      </c>
      <c r="C110">
        <f>F85</f>
        <v>0</v>
      </c>
      <c r="F110">
        <f>'wysokość 25.959'!F30</f>
        <v>0</v>
      </c>
      <c r="G110">
        <f>'wysokość 25.959'!F9</f>
        <v>0</v>
      </c>
      <c r="K110">
        <f>'wysokość 25.959'!I9</f>
        <v>0</v>
      </c>
      <c r="N110">
        <f>10108&amp;" npa "&amp;AT10&amp;" npe "&amp;AU10&amp;" sno 2"</f>
        <v>0</v>
      </c>
      <c r="P110">
        <f>10308&amp;" npa "&amp;AT10&amp;" npe "&amp;AU11&amp;" sno 2"</f>
        <v>0</v>
      </c>
      <c r="R110">
        <f>10508&amp;" npa "&amp;AT10&amp;" npe "&amp;AU11&amp;" sno 2"</f>
        <v>0</v>
      </c>
    </row>
    <row r="111" spans="1:18">
      <c r="A111">
        <f>G86</f>
        <v>0</v>
      </c>
      <c r="B111">
        <f>G86</f>
        <v>0</v>
      </c>
      <c r="C111">
        <f>F86</f>
        <v>0</v>
      </c>
      <c r="F111">
        <f>'wysokość 25.959'!F31</f>
        <v>0</v>
      </c>
      <c r="G111">
        <f>'wysokość 25.959'!F10</f>
        <v>0</v>
      </c>
      <c r="K111">
        <f>'wysokość 25.959'!I10</f>
        <v>0</v>
      </c>
      <c r="N111">
        <f>10109&amp;" npa "&amp;AT11&amp;" npe "&amp;AU11&amp;" sno 2"</f>
        <v>0</v>
      </c>
      <c r="P111">
        <f>10309&amp;" npa "&amp;AT11&amp;" npe "&amp;AU12&amp;" sno 2"</f>
        <v>0</v>
      </c>
      <c r="R111">
        <f>10509&amp;" npa "&amp;AT11&amp;" npe "&amp;AU12&amp;" sno 2"</f>
        <v>0</v>
      </c>
    </row>
    <row r="112" spans="1:18">
      <c r="A112">
        <f>G87</f>
        <v>0</v>
      </c>
      <c r="B112">
        <f>G87</f>
        <v>0</v>
      </c>
      <c r="C112">
        <f>F87</f>
        <v>0</v>
      </c>
      <c r="F112">
        <f>'wysokość 25.959'!F32</f>
        <v>0</v>
      </c>
      <c r="G112">
        <f>'wysokość 25.959'!F11</f>
        <v>0</v>
      </c>
      <c r="K112">
        <f>'wysokość 25.959'!I11</f>
        <v>0</v>
      </c>
      <c r="N112">
        <f>10110&amp;" npa "&amp;AT12&amp;" npe "&amp;AU12&amp;" sno 2"</f>
        <v>0</v>
      </c>
      <c r="P112">
        <f>10310&amp;" npa "&amp;AT12&amp;" npe "&amp;AU13&amp;" sno 2"</f>
        <v>0</v>
      </c>
      <c r="R112">
        <f>10510&amp;" npa "&amp;AT12&amp;" npe "&amp;AU13&amp;" sno 2"</f>
        <v>0</v>
      </c>
    </row>
    <row r="113" spans="1:18">
      <c r="A113">
        <f>G88</f>
        <v>0</v>
      </c>
      <c r="B113">
        <f>G88</f>
        <v>0</v>
      </c>
      <c r="C113">
        <f>F88</f>
        <v>0</v>
      </c>
      <c r="F113">
        <f>'wysokość 25.959'!F33</f>
        <v>0</v>
      </c>
      <c r="G113">
        <f>'wysokość 25.959'!F12</f>
        <v>0</v>
      </c>
      <c r="K113">
        <f>'wysokość 25.959'!I12</f>
        <v>0</v>
      </c>
      <c r="N113">
        <f>10111&amp;" npa "&amp;AT13&amp;" npe "&amp;AU13&amp;" sno 2"</f>
        <v>0</v>
      </c>
      <c r="P113">
        <f>10311&amp;" npa "&amp;AT13&amp;" npe "&amp;AU14&amp;" sno 2"</f>
        <v>0</v>
      </c>
      <c r="R113">
        <f>10511&amp;" npa "&amp;AT13&amp;" npe "&amp;AU14&amp;" sno 2"</f>
        <v>0</v>
      </c>
    </row>
    <row r="114" spans="1:18">
      <c r="A114">
        <f>G89</f>
        <v>0</v>
      </c>
      <c r="B114">
        <f>G89</f>
        <v>0</v>
      </c>
      <c r="C114">
        <f>F89</f>
        <v>0</v>
      </c>
      <c r="F114">
        <f>'wysokość 25.959'!F34</f>
        <v>0</v>
      </c>
      <c r="G114">
        <f>'wysokość 25.959'!F13</f>
        <v>0</v>
      </c>
      <c r="K114">
        <f>'wysokość 25.959'!I13</f>
        <v>0</v>
      </c>
      <c r="N114">
        <f>10112&amp;" npa "&amp;AT14&amp;" npe "&amp;AU14&amp;" sno 2"</f>
        <v>0</v>
      </c>
      <c r="P114">
        <f>10312&amp;" npa "&amp;AT14&amp;" npe "&amp;AU15&amp;" sno 2"</f>
        <v>0</v>
      </c>
      <c r="R114">
        <f>10512&amp;" npa "&amp;AT14&amp;" npe "&amp;AU15&amp;" sno 2"</f>
        <v>0</v>
      </c>
    </row>
    <row r="115" spans="1:18">
      <c r="A115">
        <f>G90</f>
        <v>0</v>
      </c>
      <c r="B115">
        <f>G90</f>
        <v>0</v>
      </c>
      <c r="C115">
        <f>F90</f>
        <v>0</v>
      </c>
      <c r="F115">
        <f>'wysokość 25.959'!F35</f>
        <v>0</v>
      </c>
      <c r="G115">
        <f>'wysokość 25.959'!F14</f>
        <v>0</v>
      </c>
      <c r="K115">
        <f>'wysokość 25.959'!I14</f>
        <v>0</v>
      </c>
      <c r="N115">
        <f>10113&amp;" npa "&amp;AT15&amp;" npe "&amp;AU15&amp;" sno 2"</f>
        <v>0</v>
      </c>
      <c r="P115">
        <f>10313&amp;" npa "&amp;AT15&amp;" npe "&amp;AU16&amp;" sno 2"</f>
        <v>0</v>
      </c>
      <c r="R115">
        <f>10513&amp;" npa "&amp;AT15&amp;" npe "&amp;AU16&amp;" sno 2"</f>
        <v>0</v>
      </c>
    </row>
    <row r="116" spans="1:18">
      <c r="A116">
        <f>G91</f>
        <v>0</v>
      </c>
      <c r="B116">
        <f>G91</f>
        <v>0</v>
      </c>
      <c r="C116">
        <f>F91</f>
        <v>0</v>
      </c>
      <c r="F116">
        <f>'wysokość 25.959'!F36</f>
        <v>0</v>
      </c>
      <c r="G116">
        <f>'wysokość 25.959'!F15</f>
        <v>0</v>
      </c>
      <c r="K116">
        <f>'wysokość 25.959'!I15</f>
        <v>0</v>
      </c>
      <c r="N116">
        <f>10114&amp;" npa "&amp;AT16&amp;" npe "&amp;AU16&amp;" sno 2"</f>
        <v>0</v>
      </c>
      <c r="P116">
        <f>10314&amp;" npa "&amp;AT16&amp;" npe "&amp;AU17&amp;" sno 2"</f>
        <v>0</v>
      </c>
      <c r="R116">
        <f>10514&amp;" npa "&amp;AT16&amp;" npe "&amp;AU17&amp;" sno 2"</f>
        <v>0</v>
      </c>
    </row>
    <row r="117" spans="1:18">
      <c r="A117">
        <f>G92</f>
        <v>0</v>
      </c>
      <c r="B117">
        <f>G92</f>
        <v>0</v>
      </c>
      <c r="C117">
        <f>F92</f>
        <v>0</v>
      </c>
      <c r="F117">
        <f>'wysokość 25.959'!F37</f>
        <v>0</v>
      </c>
      <c r="G117">
        <f>'wysokość 25.959'!F16</f>
        <v>0</v>
      </c>
      <c r="K117">
        <f>'wysokość 25.959'!I16</f>
        <v>0</v>
      </c>
      <c r="N117">
        <f>10115&amp;" npa "&amp;AT17&amp;" npe "&amp;AU17&amp;" sno 2"</f>
        <v>0</v>
      </c>
      <c r="P117">
        <f>10315&amp;" npa "&amp;AT17&amp;" npe "&amp;AU18&amp;" sno 2"</f>
        <v>0</v>
      </c>
      <c r="R117">
        <f>10515&amp;" npa "&amp;AT17&amp;" npe "&amp;AU18&amp;" sno 2"</f>
        <v>0</v>
      </c>
    </row>
    <row r="118" spans="1:18">
      <c r="A118">
        <f>G93</f>
        <v>0</v>
      </c>
      <c r="B118">
        <f>G93</f>
        <v>0</v>
      </c>
      <c r="C118">
        <f>F93</f>
        <v>0</v>
      </c>
      <c r="F118">
        <f>'wysokość 25.959'!F38</f>
        <v>0</v>
      </c>
      <c r="G118">
        <f>'wysokość 25.959'!F17</f>
        <v>0</v>
      </c>
      <c r="K118">
        <f>'wysokość 25.959'!I17</f>
        <v>0</v>
      </c>
      <c r="N118">
        <f>10116&amp;" npa "&amp;AT18&amp;" npe "&amp;AU18&amp;" sno 2"</f>
        <v>0</v>
      </c>
      <c r="P118">
        <f>10316&amp;" npa "&amp;AT18&amp;" npe "&amp;AU19&amp;" sno 2"</f>
        <v>0</v>
      </c>
      <c r="R118">
        <f>10516&amp;" npa "&amp;AT18&amp;" npe "&amp;AU19&amp;" sno 2"</f>
        <v>0</v>
      </c>
    </row>
    <row r="119" spans="1:18">
      <c r="A119">
        <f>G94</f>
        <v>0</v>
      </c>
      <c r="B119">
        <f>G94</f>
        <v>0</v>
      </c>
      <c r="C119">
        <f>F94</f>
        <v>0</v>
      </c>
      <c r="F119">
        <f>'wysokość 25.959'!F39</f>
        <v>0</v>
      </c>
      <c r="G119">
        <f>'wysokość 25.959'!F18</f>
        <v>0</v>
      </c>
      <c r="K119">
        <f>'wysokość 25.959'!I18</f>
        <v>0</v>
      </c>
      <c r="N119">
        <f>10117&amp;" npa "&amp;AT19&amp;" npe "&amp;AU19&amp;" sno 2"</f>
        <v>0</v>
      </c>
      <c r="P119">
        <f>10317&amp;" npa "&amp;AT19&amp;" npe "&amp;AU20&amp;" sno 2"</f>
        <v>0</v>
      </c>
      <c r="R119">
        <f>10517&amp;" npa "&amp;AT19&amp;" npe "&amp;AU20&amp;" sno 2"</f>
        <v>0</v>
      </c>
    </row>
    <row r="120" spans="1:18">
      <c r="A120">
        <f>G95</f>
        <v>0</v>
      </c>
      <c r="B120">
        <f>G95</f>
        <v>0</v>
      </c>
      <c r="C120">
        <f>F95</f>
        <v>0</v>
      </c>
      <c r="F120">
        <f>'wysokość 25.959'!F40</f>
        <v>0</v>
      </c>
      <c r="G120">
        <f>'wysokość 25.959'!F19</f>
        <v>0</v>
      </c>
      <c r="K120">
        <f>'wysokość 25.959'!I19</f>
        <v>0</v>
      </c>
      <c r="N120">
        <f>10118&amp;" npa "&amp;AT20&amp;" npe "&amp;AU20&amp;" sno 2"</f>
        <v>0</v>
      </c>
      <c r="P120">
        <f>10318&amp;" npa "&amp;AT20&amp;" npe "&amp;AU21&amp;" sno 2"</f>
        <v>0</v>
      </c>
      <c r="R120">
        <f>10518&amp;" npa "&amp;AT20&amp;" npe "&amp;AU21&amp;" sno 2"</f>
        <v>0</v>
      </c>
    </row>
    <row r="121" spans="1:18">
      <c r="A121">
        <f>G96</f>
        <v>0</v>
      </c>
      <c r="B121">
        <f>G96</f>
        <v>0</v>
      </c>
      <c r="C121">
        <f>F96</f>
        <v>0</v>
      </c>
      <c r="F121">
        <f>'wysokość 25.959'!F41</f>
        <v>0</v>
      </c>
      <c r="G121">
        <f>'wysokość 25.959'!F20</f>
        <v>0</v>
      </c>
      <c r="K121">
        <f>'wysokość 25.959'!I20</f>
        <v>0</v>
      </c>
      <c r="N121">
        <f>10119&amp;" npa "&amp;AT21&amp;" npe "&amp;AU21&amp;" sno 2"</f>
        <v>0</v>
      </c>
      <c r="P121">
        <f>10319&amp;" npa "&amp;AT21&amp;" npe "&amp;AU22&amp;" sno 2"</f>
        <v>0</v>
      </c>
      <c r="R121">
        <f>10519&amp;" npa "&amp;AT21&amp;" npe "&amp;AU22&amp;" sno 2"</f>
        <v>0</v>
      </c>
    </row>
    <row r="122" spans="1:18">
      <c r="A122">
        <f>G97</f>
        <v>0</v>
      </c>
      <c r="B122">
        <f>G97</f>
        <v>0</v>
      </c>
      <c r="C122">
        <f>F97</f>
        <v>0</v>
      </c>
      <c r="F122">
        <f>'wysokość 25.959'!F42</f>
        <v>0</v>
      </c>
      <c r="G122">
        <f>'wysokość 25.959'!F21</f>
        <v>0</v>
      </c>
      <c r="K122">
        <f>'wysokość 25.959'!I21</f>
        <v>0</v>
      </c>
      <c r="N122">
        <f>10120&amp;" npa "&amp;AT22&amp;" npe "&amp;AU22&amp;" sno 2"</f>
        <v>0</v>
      </c>
      <c r="P122">
        <f>10320&amp;" npa "&amp;AT22&amp;" npe "&amp;AU3&amp;" sno 2"</f>
        <v>0</v>
      </c>
      <c r="R122">
        <f>10520&amp;" npa "&amp;AT22&amp;" npe "&amp;AU3&amp;" sno 2"</f>
        <v>0</v>
      </c>
    </row>
    <row r="123" spans="1:18">
      <c r="A123">
        <f>G98</f>
        <v>0</v>
      </c>
      <c r="B123">
        <f>G98</f>
        <v>0</v>
      </c>
      <c r="C123">
        <f>F98</f>
        <v>0</v>
      </c>
      <c r="F123">
        <f>'wysokość 27.747'!F23</f>
        <v>0</v>
      </c>
      <c r="G123">
        <f>'wysokość 27.747'!F2</f>
        <v>0</v>
      </c>
      <c r="K123">
        <f>'wysokość 27.747'!I2</f>
        <v>0</v>
      </c>
      <c r="N123">
        <f>10121&amp;" npa "&amp;AU3&amp;" npe "&amp;AV3&amp;" sno 2"</f>
        <v>0</v>
      </c>
      <c r="P123">
        <f>10321&amp;" npa "&amp;AU3&amp;" npe "&amp;AV4&amp;" sno 2"</f>
        <v>0</v>
      </c>
      <c r="R123">
        <f>10521&amp;" npa "&amp;AV3&amp;" npe "&amp;AU4&amp;" sno 2"</f>
        <v>0</v>
      </c>
    </row>
    <row r="124" spans="1:18">
      <c r="A124">
        <f>G99</f>
        <v>0</v>
      </c>
      <c r="B124">
        <f>G99</f>
        <v>0</v>
      </c>
      <c r="C124">
        <f>F99</f>
        <v>0</v>
      </c>
      <c r="F124">
        <f>'wysokość 27.747'!F24</f>
        <v>0</v>
      </c>
      <c r="G124">
        <f>'wysokość 27.747'!F3</f>
        <v>0</v>
      </c>
      <c r="K124">
        <f>'wysokość 27.747'!I3</f>
        <v>0</v>
      </c>
      <c r="N124">
        <f>10122&amp;" npa "&amp;AU4&amp;" npe "&amp;AV4&amp;" sno 2"</f>
        <v>0</v>
      </c>
      <c r="P124">
        <f>10322&amp;" npa "&amp;AU4&amp;" npe "&amp;AV5&amp;" sno 2"</f>
        <v>0</v>
      </c>
      <c r="R124">
        <f>10522&amp;" npa "&amp;AV4&amp;" npe "&amp;AU5&amp;" sno 2"</f>
        <v>0</v>
      </c>
    </row>
    <row r="125" spans="1:18">
      <c r="A125">
        <f>G100</f>
        <v>0</v>
      </c>
      <c r="B125">
        <f>G100</f>
        <v>0</v>
      </c>
      <c r="C125">
        <f>F100</f>
        <v>0</v>
      </c>
      <c r="F125">
        <f>'wysokość 27.747'!F25</f>
        <v>0</v>
      </c>
      <c r="G125">
        <f>'wysokość 27.747'!F4</f>
        <v>0</v>
      </c>
      <c r="K125">
        <f>'wysokość 27.747'!I4</f>
        <v>0</v>
      </c>
      <c r="N125">
        <f>10123&amp;" npa "&amp;AU5&amp;" npe "&amp;AV5&amp;" sno 2"</f>
        <v>0</v>
      </c>
      <c r="P125">
        <f>10323&amp;" npa "&amp;AU5&amp;" npe "&amp;AV6&amp;" sno 2"</f>
        <v>0</v>
      </c>
      <c r="R125">
        <f>10523&amp;" npa "&amp;AV5&amp;" npe "&amp;AU6&amp;" sno 2"</f>
        <v>0</v>
      </c>
    </row>
    <row r="126" spans="1:18">
      <c r="A126">
        <f>G101</f>
        <v>0</v>
      </c>
      <c r="B126">
        <f>G101</f>
        <v>0</v>
      </c>
      <c r="C126">
        <f>F101</f>
        <v>0</v>
      </c>
      <c r="F126">
        <f>'wysokość 27.747'!F26</f>
        <v>0</v>
      </c>
      <c r="G126">
        <f>'wysokość 27.747'!F5</f>
        <v>0</v>
      </c>
      <c r="K126">
        <f>'wysokość 27.747'!I5</f>
        <v>0</v>
      </c>
      <c r="N126">
        <f>10124&amp;" npa "&amp;AU6&amp;" npe "&amp;AV6&amp;" sno 2"</f>
        <v>0</v>
      </c>
      <c r="P126">
        <f>10324&amp;" npa "&amp;AU6&amp;" npe "&amp;AV7&amp;" sno 2"</f>
        <v>0</v>
      </c>
      <c r="R126">
        <f>10524&amp;" npa "&amp;AV6&amp;" npe "&amp;AU7&amp;" sno 2"</f>
        <v>0</v>
      </c>
    </row>
    <row r="127" spans="1:18">
      <c r="A127">
        <f>G102</f>
        <v>0</v>
      </c>
      <c r="B127">
        <f>G102</f>
        <v>0</v>
      </c>
      <c r="C127">
        <f>F102</f>
        <v>0</v>
      </c>
      <c r="F127">
        <f>'wysokość 27.747'!F27</f>
        <v>0</v>
      </c>
      <c r="G127">
        <f>'wysokość 27.747'!F6</f>
        <v>0</v>
      </c>
      <c r="K127">
        <f>'wysokość 27.747'!I6</f>
        <v>0</v>
      </c>
      <c r="N127">
        <f>10125&amp;" npa "&amp;AU7&amp;" npe "&amp;AV7&amp;" sno 2"</f>
        <v>0</v>
      </c>
      <c r="P127">
        <f>10325&amp;" npa "&amp;AU7&amp;" npe "&amp;AV8&amp;" sno 2"</f>
        <v>0</v>
      </c>
      <c r="R127">
        <f>10525&amp;" npa "&amp;AV7&amp;" npe "&amp;AU8&amp;" sno 2"</f>
        <v>0</v>
      </c>
    </row>
    <row r="128" spans="1:18">
      <c r="A128">
        <f>G103</f>
        <v>0</v>
      </c>
      <c r="B128">
        <f>G103</f>
        <v>0</v>
      </c>
      <c r="C128">
        <f>F103</f>
        <v>0</v>
      </c>
      <c r="F128">
        <f>'wysokość 27.747'!F28</f>
        <v>0</v>
      </c>
      <c r="G128">
        <f>'wysokość 27.747'!F7</f>
        <v>0</v>
      </c>
      <c r="K128">
        <f>'wysokość 27.747'!I7</f>
        <v>0</v>
      </c>
      <c r="N128">
        <f>10126&amp;" npa "&amp;AU8&amp;" npe "&amp;AV8&amp;" sno 2"</f>
        <v>0</v>
      </c>
      <c r="P128">
        <f>10326&amp;" npa "&amp;AU8&amp;" npe "&amp;AV9&amp;" sno 2"</f>
        <v>0</v>
      </c>
      <c r="R128">
        <f>10526&amp;" npa "&amp;AV8&amp;" npe "&amp;AU9&amp;" sno 2"</f>
        <v>0</v>
      </c>
    </row>
    <row r="129" spans="1:18">
      <c r="A129">
        <f>G104</f>
        <v>0</v>
      </c>
      <c r="B129">
        <f>G104</f>
        <v>0</v>
      </c>
      <c r="C129">
        <f>F104</f>
        <v>0</v>
      </c>
      <c r="F129">
        <f>'wysokość 27.747'!F29</f>
        <v>0</v>
      </c>
      <c r="G129">
        <f>'wysokość 27.747'!F8</f>
        <v>0</v>
      </c>
      <c r="K129">
        <f>'wysokość 27.747'!I8</f>
        <v>0</v>
      </c>
      <c r="N129">
        <f>10127&amp;" npa "&amp;AU9&amp;" npe "&amp;AV9&amp;" sno 2"</f>
        <v>0</v>
      </c>
      <c r="P129">
        <f>10327&amp;" npa "&amp;AU9&amp;" npe "&amp;AV10&amp;" sno 2"</f>
        <v>0</v>
      </c>
      <c r="R129">
        <f>10527&amp;" npa "&amp;AV9&amp;" npe "&amp;AU10&amp;" sno 2"</f>
        <v>0</v>
      </c>
    </row>
    <row r="130" spans="1:18">
      <c r="A130">
        <f>G105</f>
        <v>0</v>
      </c>
      <c r="B130">
        <f>G105</f>
        <v>0</v>
      </c>
      <c r="C130">
        <f>F105</f>
        <v>0</v>
      </c>
      <c r="F130">
        <f>'wysokość 27.747'!F30</f>
        <v>0</v>
      </c>
      <c r="G130">
        <f>'wysokość 27.747'!F9</f>
        <v>0</v>
      </c>
      <c r="K130">
        <f>'wysokość 27.747'!I9</f>
        <v>0</v>
      </c>
      <c r="N130">
        <f>10128&amp;" npa "&amp;AU10&amp;" npe "&amp;AV10&amp;" sno 2"</f>
        <v>0</v>
      </c>
      <c r="P130">
        <f>10328&amp;" npa "&amp;AU10&amp;" npe "&amp;AV11&amp;" sno 2"</f>
        <v>0</v>
      </c>
      <c r="R130">
        <f>10528&amp;" npa "&amp;AV10&amp;" npe "&amp;AU11&amp;" sno 2"</f>
        <v>0</v>
      </c>
    </row>
    <row r="131" spans="1:18">
      <c r="A131">
        <f>G106</f>
        <v>0</v>
      </c>
      <c r="B131">
        <f>G106</f>
        <v>0</v>
      </c>
      <c r="C131">
        <f>F106</f>
        <v>0</v>
      </c>
      <c r="F131">
        <f>'wysokość 27.747'!F31</f>
        <v>0</v>
      </c>
      <c r="G131">
        <f>'wysokość 27.747'!F10</f>
        <v>0</v>
      </c>
      <c r="K131">
        <f>'wysokość 27.747'!I10</f>
        <v>0</v>
      </c>
      <c r="N131">
        <f>10129&amp;" npa "&amp;AU11&amp;" npe "&amp;AV11&amp;" sno 2"</f>
        <v>0</v>
      </c>
      <c r="P131">
        <f>10329&amp;" npa "&amp;AU11&amp;" npe "&amp;AV12&amp;" sno 2"</f>
        <v>0</v>
      </c>
      <c r="R131">
        <f>10529&amp;" npa "&amp;AV11&amp;" npe "&amp;AU12&amp;" sno 2"</f>
        <v>0</v>
      </c>
    </row>
    <row r="132" spans="1:18">
      <c r="A132">
        <f>G107</f>
        <v>0</v>
      </c>
      <c r="B132">
        <f>G107</f>
        <v>0</v>
      </c>
      <c r="C132">
        <f>F107</f>
        <v>0</v>
      </c>
      <c r="F132">
        <f>'wysokość 27.747'!F32</f>
        <v>0</v>
      </c>
      <c r="G132">
        <f>'wysokość 27.747'!F11</f>
        <v>0</v>
      </c>
      <c r="K132">
        <f>'wysokość 27.747'!I11</f>
        <v>0</v>
      </c>
      <c r="N132">
        <f>10130&amp;" npa "&amp;AU12&amp;" npe "&amp;AV12&amp;" sno 2"</f>
        <v>0</v>
      </c>
      <c r="P132">
        <f>10330&amp;" npa "&amp;AU12&amp;" npe "&amp;AV13&amp;" sno 2"</f>
        <v>0</v>
      </c>
      <c r="R132">
        <f>10530&amp;" npa "&amp;AV12&amp;" npe "&amp;AU13&amp;" sno 2"</f>
        <v>0</v>
      </c>
    </row>
    <row r="133" spans="1:18">
      <c r="A133">
        <f>G108</f>
        <v>0</v>
      </c>
      <c r="B133">
        <f>G108</f>
        <v>0</v>
      </c>
      <c r="C133">
        <f>F108</f>
        <v>0</v>
      </c>
      <c r="F133">
        <f>'wysokość 27.747'!F33</f>
        <v>0</v>
      </c>
      <c r="G133">
        <f>'wysokość 27.747'!F12</f>
        <v>0</v>
      </c>
      <c r="K133">
        <f>'wysokość 27.747'!I12</f>
        <v>0</v>
      </c>
      <c r="N133">
        <f>10131&amp;" npa "&amp;AU13&amp;" npe "&amp;AV13&amp;" sno 2"</f>
        <v>0</v>
      </c>
      <c r="P133">
        <f>10331&amp;" npa "&amp;AU13&amp;" npe "&amp;AV14&amp;" sno 2"</f>
        <v>0</v>
      </c>
      <c r="R133">
        <f>10531&amp;" npa "&amp;AV13&amp;" npe "&amp;AU14&amp;" sno 2"</f>
        <v>0</v>
      </c>
    </row>
    <row r="134" spans="1:18">
      <c r="A134">
        <f>G109</f>
        <v>0</v>
      </c>
      <c r="B134">
        <f>G109</f>
        <v>0</v>
      </c>
      <c r="C134">
        <f>F109</f>
        <v>0</v>
      </c>
      <c r="F134">
        <f>'wysokość 27.747'!F34</f>
        <v>0</v>
      </c>
      <c r="G134">
        <f>'wysokość 27.747'!F13</f>
        <v>0</v>
      </c>
      <c r="K134">
        <f>'wysokość 27.747'!I13</f>
        <v>0</v>
      </c>
      <c r="N134">
        <f>10132&amp;" npa "&amp;AU14&amp;" npe "&amp;AV14&amp;" sno 2"</f>
        <v>0</v>
      </c>
      <c r="P134">
        <f>10332&amp;" npa "&amp;AU14&amp;" npe "&amp;AV15&amp;" sno 2"</f>
        <v>0</v>
      </c>
      <c r="R134">
        <f>10532&amp;" npa "&amp;AV14&amp;" npe "&amp;AU15&amp;" sno 2"</f>
        <v>0</v>
      </c>
    </row>
    <row r="135" spans="1:18">
      <c r="A135">
        <f>G110</f>
        <v>0</v>
      </c>
      <c r="B135">
        <f>G110</f>
        <v>0</v>
      </c>
      <c r="C135">
        <f>F110</f>
        <v>0</v>
      </c>
      <c r="F135">
        <f>'wysokość 27.747'!F35</f>
        <v>0</v>
      </c>
      <c r="G135">
        <f>'wysokość 27.747'!F14</f>
        <v>0</v>
      </c>
      <c r="K135">
        <f>'wysokość 27.747'!I14</f>
        <v>0</v>
      </c>
      <c r="N135">
        <f>10133&amp;" npa "&amp;AU15&amp;" npe "&amp;AV15&amp;" sno 2"</f>
        <v>0</v>
      </c>
      <c r="P135">
        <f>10333&amp;" npa "&amp;AU15&amp;" npe "&amp;AV16&amp;" sno 2"</f>
        <v>0</v>
      </c>
      <c r="R135">
        <f>10533&amp;" npa "&amp;AV15&amp;" npe "&amp;AU16&amp;" sno 2"</f>
        <v>0</v>
      </c>
    </row>
    <row r="136" spans="1:18">
      <c r="A136">
        <f>G111</f>
        <v>0</v>
      </c>
      <c r="B136">
        <f>G111</f>
        <v>0</v>
      </c>
      <c r="C136">
        <f>F111</f>
        <v>0</v>
      </c>
      <c r="F136">
        <f>'wysokość 27.747'!F36</f>
        <v>0</v>
      </c>
      <c r="G136">
        <f>'wysokość 27.747'!F15</f>
        <v>0</v>
      </c>
      <c r="K136">
        <f>'wysokość 27.747'!I15</f>
        <v>0</v>
      </c>
      <c r="N136">
        <f>10134&amp;" npa "&amp;AU16&amp;" npe "&amp;AV16&amp;" sno 2"</f>
        <v>0</v>
      </c>
      <c r="P136">
        <f>10334&amp;" npa "&amp;AU16&amp;" npe "&amp;AV17&amp;" sno 2"</f>
        <v>0</v>
      </c>
      <c r="R136">
        <f>10534&amp;" npa "&amp;AV16&amp;" npe "&amp;AU17&amp;" sno 2"</f>
        <v>0</v>
      </c>
    </row>
    <row r="137" spans="1:18">
      <c r="A137">
        <f>G112</f>
        <v>0</v>
      </c>
      <c r="B137">
        <f>G112</f>
        <v>0</v>
      </c>
      <c r="C137">
        <f>F112</f>
        <v>0</v>
      </c>
      <c r="F137">
        <f>'wysokość 27.747'!F37</f>
        <v>0</v>
      </c>
      <c r="G137">
        <f>'wysokość 27.747'!F16</f>
        <v>0</v>
      </c>
      <c r="K137">
        <f>'wysokość 27.747'!I16</f>
        <v>0</v>
      </c>
      <c r="N137">
        <f>10135&amp;" npa "&amp;AU17&amp;" npe "&amp;AV17&amp;" sno 2"</f>
        <v>0</v>
      </c>
      <c r="P137">
        <f>10335&amp;" npa "&amp;AU17&amp;" npe "&amp;AV18&amp;" sno 2"</f>
        <v>0</v>
      </c>
      <c r="R137">
        <f>10535&amp;" npa "&amp;AV17&amp;" npe "&amp;AU18&amp;" sno 2"</f>
        <v>0</v>
      </c>
    </row>
    <row r="138" spans="1:18">
      <c r="A138">
        <f>G113</f>
        <v>0</v>
      </c>
      <c r="B138">
        <f>G113</f>
        <v>0</v>
      </c>
      <c r="C138">
        <f>F113</f>
        <v>0</v>
      </c>
      <c r="F138">
        <f>'wysokość 27.747'!F38</f>
        <v>0</v>
      </c>
      <c r="G138">
        <f>'wysokość 27.747'!F17</f>
        <v>0</v>
      </c>
      <c r="K138">
        <f>'wysokość 27.747'!I17</f>
        <v>0</v>
      </c>
      <c r="N138">
        <f>10136&amp;" npa "&amp;AU18&amp;" npe "&amp;AV18&amp;" sno 2"</f>
        <v>0</v>
      </c>
      <c r="P138">
        <f>10336&amp;" npa "&amp;AU18&amp;" npe "&amp;AV19&amp;" sno 2"</f>
        <v>0</v>
      </c>
      <c r="R138">
        <f>10536&amp;" npa "&amp;AV18&amp;" npe "&amp;AU19&amp;" sno 2"</f>
        <v>0</v>
      </c>
    </row>
    <row r="139" spans="1:18">
      <c r="A139">
        <f>G114</f>
        <v>0</v>
      </c>
      <c r="B139">
        <f>G114</f>
        <v>0</v>
      </c>
      <c r="C139">
        <f>F114</f>
        <v>0</v>
      </c>
      <c r="F139">
        <f>'wysokość 27.747'!F39</f>
        <v>0</v>
      </c>
      <c r="G139">
        <f>'wysokość 27.747'!F18</f>
        <v>0</v>
      </c>
      <c r="K139">
        <f>'wysokość 27.747'!I18</f>
        <v>0</v>
      </c>
      <c r="N139">
        <f>10137&amp;" npa "&amp;AU19&amp;" npe "&amp;AV19&amp;" sno 2"</f>
        <v>0</v>
      </c>
      <c r="P139">
        <f>10337&amp;" npa "&amp;AU19&amp;" npe "&amp;AV20&amp;" sno 2"</f>
        <v>0</v>
      </c>
      <c r="R139">
        <f>10537&amp;" npa "&amp;AV19&amp;" npe "&amp;AU20&amp;" sno 2"</f>
        <v>0</v>
      </c>
    </row>
    <row r="140" spans="1:18">
      <c r="A140">
        <f>G115</f>
        <v>0</v>
      </c>
      <c r="B140">
        <f>G115</f>
        <v>0</v>
      </c>
      <c r="C140">
        <f>F115</f>
        <v>0</v>
      </c>
      <c r="F140">
        <f>'wysokość 27.747'!F40</f>
        <v>0</v>
      </c>
      <c r="G140">
        <f>'wysokość 27.747'!F19</f>
        <v>0</v>
      </c>
      <c r="K140">
        <f>'wysokość 27.747'!I19</f>
        <v>0</v>
      </c>
      <c r="N140">
        <f>10138&amp;" npa "&amp;AU20&amp;" npe "&amp;AV20&amp;" sno 2"</f>
        <v>0</v>
      </c>
      <c r="P140">
        <f>10338&amp;" npa "&amp;AU20&amp;" npe "&amp;AV21&amp;" sno 2"</f>
        <v>0</v>
      </c>
      <c r="R140">
        <f>10538&amp;" npa "&amp;AV20&amp;" npe "&amp;AU21&amp;" sno 2"</f>
        <v>0</v>
      </c>
    </row>
    <row r="141" spans="1:18">
      <c r="A141">
        <f>G116</f>
        <v>0</v>
      </c>
      <c r="B141">
        <f>G116</f>
        <v>0</v>
      </c>
      <c r="C141">
        <f>F116</f>
        <v>0</v>
      </c>
      <c r="F141">
        <f>'wysokość 27.747'!F41</f>
        <v>0</v>
      </c>
      <c r="G141">
        <f>'wysokość 27.747'!F20</f>
        <v>0</v>
      </c>
      <c r="K141">
        <f>'wysokość 27.747'!I20</f>
        <v>0</v>
      </c>
      <c r="N141">
        <f>10139&amp;" npa "&amp;AU21&amp;" npe "&amp;AV21&amp;" sno 2"</f>
        <v>0</v>
      </c>
      <c r="P141">
        <f>10339&amp;" npa "&amp;AU21&amp;" npe "&amp;AV22&amp;" sno 2"</f>
        <v>0</v>
      </c>
      <c r="R141">
        <f>10539&amp;" npa "&amp;AV21&amp;" npe "&amp;AU22&amp;" sno 2"</f>
        <v>0</v>
      </c>
    </row>
    <row r="142" spans="1:18">
      <c r="A142">
        <f>G117</f>
        <v>0</v>
      </c>
      <c r="B142">
        <f>G117</f>
        <v>0</v>
      </c>
      <c r="C142">
        <f>F117</f>
        <v>0</v>
      </c>
      <c r="F142">
        <f>'wysokość 27.747'!F42</f>
        <v>0</v>
      </c>
      <c r="G142">
        <f>'wysokość 27.747'!F21</f>
        <v>0</v>
      </c>
      <c r="K142">
        <f>'wysokość 27.747'!I21</f>
        <v>0</v>
      </c>
      <c r="N142">
        <f>10140&amp;" npa "&amp;AU22&amp;" npe "&amp;AV22&amp;" sno 2"</f>
        <v>0</v>
      </c>
      <c r="P142">
        <f>10340&amp;" npa "&amp;AU22&amp;" npe "&amp;AV3&amp;" sno 2"</f>
        <v>0</v>
      </c>
      <c r="R142">
        <f>10540&amp;" npa "&amp;AV22&amp;" npe "&amp;AU3&amp;" sno 2"</f>
        <v>0</v>
      </c>
    </row>
    <row r="143" spans="1:18">
      <c r="A143">
        <f>G118</f>
        <v>0</v>
      </c>
      <c r="B143">
        <f>G118</f>
        <v>0</v>
      </c>
      <c r="C143">
        <f>F118</f>
        <v>0</v>
      </c>
      <c r="F143">
        <f>'wysokość 29.361'!F23</f>
        <v>0</v>
      </c>
      <c r="G143">
        <f>'wysokość 29.361'!F2</f>
        <v>0</v>
      </c>
      <c r="K143">
        <f>'wysokość 29.361'!I2</f>
        <v>0</v>
      </c>
      <c r="N143">
        <f>10141&amp;" npa "&amp;AV3&amp;" npe "&amp;AW3&amp;" sno 2"</f>
        <v>0</v>
      </c>
      <c r="P143">
        <f>10341&amp;" npa "&amp;AU23&amp;" npe "&amp;AV24&amp;" sno 2"</f>
        <v>0</v>
      </c>
      <c r="R143">
        <f>10541&amp;" npa "&amp;AV23&amp;" npe "&amp;AU24&amp;" sno 2"</f>
        <v>0</v>
      </c>
    </row>
    <row r="144" spans="1:18">
      <c r="A144">
        <f>G119</f>
        <v>0</v>
      </c>
      <c r="B144">
        <f>G119</f>
        <v>0</v>
      </c>
      <c r="C144">
        <f>F119</f>
        <v>0</v>
      </c>
      <c r="F144">
        <f>'wysokość 29.361'!F24</f>
        <v>0</v>
      </c>
      <c r="G144">
        <f>'wysokość 29.361'!F3</f>
        <v>0</v>
      </c>
      <c r="K144">
        <f>'wysokość 29.361'!I3</f>
        <v>0</v>
      </c>
      <c r="N144">
        <f>10142&amp;" npa "&amp;AV4&amp;" npe "&amp;AW3&amp;" sno 2"</f>
        <v>0</v>
      </c>
      <c r="P144">
        <f>10342&amp;" npa "&amp;AU24&amp;" npe "&amp;AV25&amp;" sno 2"</f>
        <v>0</v>
      </c>
      <c r="R144">
        <f>10542&amp;" npa "&amp;AV24&amp;" npe "&amp;AU25&amp;" sno 2"</f>
        <v>0</v>
      </c>
    </row>
    <row r="145" spans="1:18">
      <c r="A145">
        <f>G120</f>
        <v>0</v>
      </c>
      <c r="B145">
        <f>G120</f>
        <v>0</v>
      </c>
      <c r="C145">
        <f>F120</f>
        <v>0</v>
      </c>
      <c r="F145">
        <f>'wysokość 29.361'!F25</f>
        <v>0</v>
      </c>
      <c r="G145">
        <f>'wysokość 29.361'!F4</f>
        <v>0</v>
      </c>
      <c r="K145">
        <f>'wysokość 29.361'!I4</f>
        <v>0</v>
      </c>
      <c r="N145">
        <f>10143&amp;" npa "&amp;AV5&amp;" npe "&amp;AW3&amp;" sno 2"</f>
        <v>0</v>
      </c>
      <c r="P145">
        <f>10343&amp;" npa "&amp;AU25&amp;" npe "&amp;AV26&amp;" sno 2"</f>
        <v>0</v>
      </c>
      <c r="R145">
        <f>10543&amp;" npa "&amp;AV25&amp;" npe "&amp;AU26&amp;" sno 2"</f>
        <v>0</v>
      </c>
    </row>
    <row r="146" spans="1:18">
      <c r="A146">
        <f>G121</f>
        <v>0</v>
      </c>
      <c r="B146">
        <f>G121</f>
        <v>0</v>
      </c>
      <c r="C146">
        <f>F121</f>
        <v>0</v>
      </c>
      <c r="F146">
        <f>'wysokość 29.361'!F26</f>
        <v>0</v>
      </c>
      <c r="G146">
        <f>'wysokość 29.361'!F5</f>
        <v>0</v>
      </c>
      <c r="K146">
        <f>'wysokość 29.361'!I5</f>
        <v>0</v>
      </c>
      <c r="N146">
        <f>10144&amp;" npa "&amp;AV6&amp;" npe "&amp;AW3&amp;" sno 2"</f>
        <v>0</v>
      </c>
      <c r="P146">
        <f>10344&amp;" npa "&amp;AU26&amp;" npe "&amp;AV27&amp;" sno 2"</f>
        <v>0</v>
      </c>
      <c r="R146">
        <f>10544&amp;" npa "&amp;AV26&amp;" npe "&amp;AU27&amp;" sno 2"</f>
        <v>0</v>
      </c>
    </row>
    <row r="147" spans="1:18">
      <c r="A147">
        <f>G122</f>
        <v>0</v>
      </c>
      <c r="B147">
        <f>G122</f>
        <v>0</v>
      </c>
      <c r="C147">
        <f>F122</f>
        <v>0</v>
      </c>
      <c r="F147">
        <f>'wysokość 29.361'!F27</f>
        <v>0</v>
      </c>
      <c r="G147">
        <f>'wysokość 29.361'!F6</f>
        <v>0</v>
      </c>
      <c r="K147">
        <f>'wysokość 29.361'!I6</f>
        <v>0</v>
      </c>
      <c r="N147">
        <f>10145&amp;" npa "&amp;AV7&amp;" npe "&amp;AW3&amp;" sno 2"</f>
        <v>0</v>
      </c>
      <c r="P147">
        <f>10345&amp;" npa "&amp;AU27&amp;" npe "&amp;AV28&amp;" sno 2"</f>
        <v>0</v>
      </c>
      <c r="R147">
        <f>10545&amp;" npa "&amp;AV27&amp;" npe "&amp;AU28&amp;" sno 2"</f>
        <v>0</v>
      </c>
    </row>
    <row r="148" spans="1:18">
      <c r="A148">
        <f>G123</f>
        <v>0</v>
      </c>
      <c r="B148">
        <f>G123</f>
        <v>0</v>
      </c>
      <c r="C148">
        <f>F123</f>
        <v>0</v>
      </c>
      <c r="F148">
        <f>'wysokość 29.361'!F28</f>
        <v>0</v>
      </c>
      <c r="G148">
        <f>'wysokość 29.361'!F7</f>
        <v>0</v>
      </c>
      <c r="K148">
        <f>'wysokość 29.361'!I7</f>
        <v>0</v>
      </c>
      <c r="N148">
        <f>10146&amp;" npa "&amp;AV8&amp;" npe "&amp;AW3&amp;" sno 2"</f>
        <v>0</v>
      </c>
      <c r="P148">
        <f>10346&amp;" npa "&amp;AU28&amp;" npe "&amp;AV29&amp;" sno 2"</f>
        <v>0</v>
      </c>
      <c r="R148">
        <f>10546&amp;" npa "&amp;AV28&amp;" npe "&amp;AU29&amp;" sno 2"</f>
        <v>0</v>
      </c>
    </row>
    <row r="149" spans="1:18">
      <c r="A149">
        <f>G124</f>
        <v>0</v>
      </c>
      <c r="B149">
        <f>G124</f>
        <v>0</v>
      </c>
      <c r="C149">
        <f>F124</f>
        <v>0</v>
      </c>
      <c r="F149">
        <f>'wysokość 29.361'!F29</f>
        <v>0</v>
      </c>
      <c r="G149">
        <f>'wysokość 29.361'!F8</f>
        <v>0</v>
      </c>
      <c r="K149">
        <f>'wysokość 29.361'!I8</f>
        <v>0</v>
      </c>
      <c r="N149">
        <f>10147&amp;" npa "&amp;AV9&amp;" npe "&amp;AW3&amp;" sno 2"</f>
        <v>0</v>
      </c>
      <c r="P149">
        <f>10347&amp;" npa "&amp;AU29&amp;" npe "&amp;AV30&amp;" sno 2"</f>
        <v>0</v>
      </c>
      <c r="R149">
        <f>10547&amp;" npa "&amp;AV29&amp;" npe "&amp;AU30&amp;" sno 2"</f>
        <v>0</v>
      </c>
    </row>
    <row r="150" spans="1:18">
      <c r="A150">
        <f>G125</f>
        <v>0</v>
      </c>
      <c r="B150">
        <f>G125</f>
        <v>0</v>
      </c>
      <c r="C150">
        <f>F125</f>
        <v>0</v>
      </c>
      <c r="F150">
        <f>'wysokość 29.361'!F30</f>
        <v>0</v>
      </c>
      <c r="G150">
        <f>'wysokość 29.361'!F9</f>
        <v>0</v>
      </c>
      <c r="K150">
        <f>'wysokość 29.361'!I9</f>
        <v>0</v>
      </c>
      <c r="N150">
        <f>10148&amp;" npa "&amp;AV10&amp;" npe "&amp;AW3&amp;" sno 2"</f>
        <v>0</v>
      </c>
      <c r="P150">
        <f>10348&amp;" npa "&amp;AU30&amp;" npe "&amp;AV31&amp;" sno 2"</f>
        <v>0</v>
      </c>
      <c r="R150">
        <f>10548&amp;" npa "&amp;AV30&amp;" npe "&amp;AU31&amp;" sno 2"</f>
        <v>0</v>
      </c>
    </row>
    <row r="151" spans="1:18">
      <c r="A151">
        <f>G126</f>
        <v>0</v>
      </c>
      <c r="B151">
        <f>G126</f>
        <v>0</v>
      </c>
      <c r="C151">
        <f>F126</f>
        <v>0</v>
      </c>
      <c r="F151">
        <f>'wysokość 29.361'!F31</f>
        <v>0</v>
      </c>
      <c r="G151">
        <f>'wysokość 29.361'!F10</f>
        <v>0</v>
      </c>
      <c r="K151">
        <f>'wysokość 29.361'!I10</f>
        <v>0</v>
      </c>
      <c r="N151">
        <f>10149&amp;" npa "&amp;AV11&amp;" npe "&amp;AW3&amp;" sno 2"</f>
        <v>0</v>
      </c>
      <c r="P151">
        <f>10349&amp;" npa "&amp;AU31&amp;" npe "&amp;AV32&amp;" sno 2"</f>
        <v>0</v>
      </c>
      <c r="R151">
        <f>10549&amp;" npa "&amp;AV31&amp;" npe "&amp;AU32&amp;" sno 2"</f>
        <v>0</v>
      </c>
    </row>
    <row r="152" spans="1:18">
      <c r="A152">
        <f>G127</f>
        <v>0</v>
      </c>
      <c r="B152">
        <f>G127</f>
        <v>0</v>
      </c>
      <c r="C152">
        <f>F127</f>
        <v>0</v>
      </c>
      <c r="F152">
        <f>'wysokość 29.361'!F32</f>
        <v>0</v>
      </c>
      <c r="G152">
        <f>'wysokość 29.361'!F11</f>
        <v>0</v>
      </c>
      <c r="K152">
        <f>'wysokość 29.361'!I11</f>
        <v>0</v>
      </c>
      <c r="N152">
        <f>10150&amp;" npa "&amp;AV12&amp;" npe "&amp;AW3&amp;" sno 2"</f>
        <v>0</v>
      </c>
      <c r="P152">
        <f>10350&amp;" npa "&amp;AU32&amp;" npe "&amp;AV33&amp;" sno 2"</f>
        <v>0</v>
      </c>
      <c r="R152">
        <f>10550&amp;" npa "&amp;AV32&amp;" npe "&amp;AU33&amp;" sno 2"</f>
        <v>0</v>
      </c>
    </row>
    <row r="153" spans="1:18">
      <c r="A153">
        <f>G128</f>
        <v>0</v>
      </c>
      <c r="B153">
        <f>G128</f>
        <v>0</v>
      </c>
      <c r="C153">
        <f>F128</f>
        <v>0</v>
      </c>
      <c r="F153">
        <f>'wysokość 29.361'!F33</f>
        <v>0</v>
      </c>
      <c r="G153">
        <f>'wysokość 29.361'!F12</f>
        <v>0</v>
      </c>
      <c r="K153">
        <f>'wysokość 29.361'!I12</f>
        <v>0</v>
      </c>
      <c r="N153">
        <f>10151&amp;" npa "&amp;AV13&amp;" npe "&amp;AW3&amp;" sno 2"</f>
        <v>0</v>
      </c>
      <c r="P153">
        <f>10351&amp;" npa "&amp;AU33&amp;" npe "&amp;AV34&amp;" sno 2"</f>
        <v>0</v>
      </c>
      <c r="R153">
        <f>10551&amp;" npa "&amp;AV33&amp;" npe "&amp;AU34&amp;" sno 2"</f>
        <v>0</v>
      </c>
    </row>
    <row r="154" spans="1:18">
      <c r="A154">
        <f>G129</f>
        <v>0</v>
      </c>
      <c r="B154">
        <f>G129</f>
        <v>0</v>
      </c>
      <c r="C154">
        <f>F129</f>
        <v>0</v>
      </c>
      <c r="F154">
        <f>'wysokość 29.361'!F34</f>
        <v>0</v>
      </c>
      <c r="G154">
        <f>'wysokość 29.361'!F13</f>
        <v>0</v>
      </c>
      <c r="K154">
        <f>'wysokość 29.361'!I13</f>
        <v>0</v>
      </c>
      <c r="N154">
        <f>10152&amp;" npa "&amp;AV14&amp;" npe "&amp;AW3&amp;" sno 2"</f>
        <v>0</v>
      </c>
      <c r="P154">
        <f>10352&amp;" npa "&amp;AU34&amp;" npe "&amp;AV35&amp;" sno 2"</f>
        <v>0</v>
      </c>
      <c r="R154">
        <f>10552&amp;" npa "&amp;AV34&amp;" npe "&amp;AU35&amp;" sno 2"</f>
        <v>0</v>
      </c>
    </row>
    <row r="155" spans="1:18">
      <c r="A155">
        <f>G130</f>
        <v>0</v>
      </c>
      <c r="B155">
        <f>G130</f>
        <v>0</v>
      </c>
      <c r="C155">
        <f>F130</f>
        <v>0</v>
      </c>
      <c r="F155">
        <f>'wysokość 29.361'!F35</f>
        <v>0</v>
      </c>
      <c r="G155">
        <f>'wysokość 29.361'!F14</f>
        <v>0</v>
      </c>
      <c r="K155">
        <f>'wysokość 29.361'!I14</f>
        <v>0</v>
      </c>
      <c r="N155">
        <f>10153&amp;" npa "&amp;AV15&amp;" npe "&amp;AW3&amp;" sno 2"</f>
        <v>0</v>
      </c>
      <c r="P155">
        <f>10353&amp;" npa "&amp;AU35&amp;" npe "&amp;AV36&amp;" sno 2"</f>
        <v>0</v>
      </c>
      <c r="R155">
        <f>10553&amp;" npa "&amp;AV35&amp;" npe "&amp;AU36&amp;" sno 2"</f>
        <v>0</v>
      </c>
    </row>
    <row r="156" spans="1:18">
      <c r="A156">
        <f>G131</f>
        <v>0</v>
      </c>
      <c r="B156">
        <f>G131</f>
        <v>0</v>
      </c>
      <c r="C156">
        <f>F131</f>
        <v>0</v>
      </c>
      <c r="F156">
        <f>'wysokość 29.361'!F36</f>
        <v>0</v>
      </c>
      <c r="G156">
        <f>'wysokość 29.361'!F15</f>
        <v>0</v>
      </c>
      <c r="K156">
        <f>'wysokość 29.361'!I15</f>
        <v>0</v>
      </c>
      <c r="N156">
        <f>10154&amp;" npa "&amp;AV16&amp;" npe "&amp;AW3&amp;" sno 2"</f>
        <v>0</v>
      </c>
      <c r="P156">
        <f>10354&amp;" npa "&amp;AU36&amp;" npe "&amp;AV37&amp;" sno 2"</f>
        <v>0</v>
      </c>
      <c r="R156">
        <f>10554&amp;" npa "&amp;AV36&amp;" npe "&amp;AU37&amp;" sno 2"</f>
        <v>0</v>
      </c>
    </row>
    <row r="157" spans="1:18">
      <c r="A157">
        <f>G132</f>
        <v>0</v>
      </c>
      <c r="B157">
        <f>G132</f>
        <v>0</v>
      </c>
      <c r="C157">
        <f>F132</f>
        <v>0</v>
      </c>
      <c r="F157">
        <f>'wysokość 29.361'!F37</f>
        <v>0</v>
      </c>
      <c r="G157">
        <f>'wysokość 29.361'!F16</f>
        <v>0</v>
      </c>
      <c r="K157">
        <f>'wysokość 29.361'!I16</f>
        <v>0</v>
      </c>
      <c r="N157">
        <f>10155&amp;" npa "&amp;AV17&amp;" npe "&amp;AW3&amp;" sno 2"</f>
        <v>0</v>
      </c>
      <c r="P157">
        <f>10355&amp;" npa "&amp;AU37&amp;" npe "&amp;AV38&amp;" sno 2"</f>
        <v>0</v>
      </c>
      <c r="R157">
        <f>10555&amp;" npa "&amp;AV37&amp;" npe "&amp;AU38&amp;" sno 2"</f>
        <v>0</v>
      </c>
    </row>
    <row r="158" spans="1:18">
      <c r="A158">
        <f>G133</f>
        <v>0</v>
      </c>
      <c r="B158">
        <f>G133</f>
        <v>0</v>
      </c>
      <c r="C158">
        <f>F133</f>
        <v>0</v>
      </c>
      <c r="F158">
        <f>'wysokość 29.361'!F38</f>
        <v>0</v>
      </c>
      <c r="G158">
        <f>'wysokość 29.361'!F17</f>
        <v>0</v>
      </c>
      <c r="K158">
        <f>'wysokość 29.361'!I17</f>
        <v>0</v>
      </c>
      <c r="N158">
        <f>10156&amp;" npa "&amp;AV18&amp;" npe "&amp;AW3&amp;" sno 2"</f>
        <v>0</v>
      </c>
      <c r="P158">
        <f>10356&amp;" npa "&amp;AU38&amp;" npe "&amp;AV39&amp;" sno 2"</f>
        <v>0</v>
      </c>
      <c r="R158">
        <f>10556&amp;" npa "&amp;AV38&amp;" npe "&amp;AU39&amp;" sno 2"</f>
        <v>0</v>
      </c>
    </row>
    <row r="159" spans="1:18">
      <c r="A159">
        <f>G134</f>
        <v>0</v>
      </c>
      <c r="B159">
        <f>G134</f>
        <v>0</v>
      </c>
      <c r="C159">
        <f>F134</f>
        <v>0</v>
      </c>
      <c r="F159">
        <f>'wysokość 29.361'!F39</f>
        <v>0</v>
      </c>
      <c r="G159">
        <f>'wysokość 29.361'!F18</f>
        <v>0</v>
      </c>
      <c r="K159">
        <f>'wysokość 29.361'!I18</f>
        <v>0</v>
      </c>
      <c r="N159">
        <f>10157&amp;" npa "&amp;AV19&amp;" npe "&amp;AW3&amp;" sno 2"</f>
        <v>0</v>
      </c>
      <c r="P159">
        <f>10357&amp;" npa "&amp;AU39&amp;" npe "&amp;AV40&amp;" sno 2"</f>
        <v>0</v>
      </c>
      <c r="R159">
        <f>10557&amp;" npa "&amp;AV39&amp;" npe "&amp;AU40&amp;" sno 2"</f>
        <v>0</v>
      </c>
    </row>
    <row r="160" spans="1:18">
      <c r="A160">
        <f>G135</f>
        <v>0</v>
      </c>
      <c r="B160">
        <f>G135</f>
        <v>0</v>
      </c>
      <c r="C160">
        <f>F135</f>
        <v>0</v>
      </c>
      <c r="F160">
        <f>'wysokość 29.361'!F40</f>
        <v>0</v>
      </c>
      <c r="G160">
        <f>'wysokość 29.361'!F19</f>
        <v>0</v>
      </c>
      <c r="K160">
        <f>'wysokość 29.361'!I19</f>
        <v>0</v>
      </c>
      <c r="N160">
        <f>10158&amp;" npa "&amp;AV20&amp;" npe "&amp;AW3&amp;" sno 2"</f>
        <v>0</v>
      </c>
      <c r="P160">
        <f>10358&amp;" npa "&amp;AU40&amp;" npe "&amp;AV41&amp;" sno 2"</f>
        <v>0</v>
      </c>
      <c r="R160">
        <f>10558&amp;" npa "&amp;AV40&amp;" npe "&amp;AU41&amp;" sno 2"</f>
        <v>0</v>
      </c>
    </row>
    <row r="161" spans="1:18">
      <c r="A161">
        <f>G136</f>
        <v>0</v>
      </c>
      <c r="B161">
        <f>G136</f>
        <v>0</v>
      </c>
      <c r="C161">
        <f>F136</f>
        <v>0</v>
      </c>
      <c r="F161">
        <f>'wysokość 29.361'!F41</f>
        <v>0</v>
      </c>
      <c r="G161">
        <f>'wysokość 29.361'!F20</f>
        <v>0</v>
      </c>
      <c r="K161">
        <f>'wysokość 29.361'!I20</f>
        <v>0</v>
      </c>
      <c r="N161">
        <f>10159&amp;" npa "&amp;AV21&amp;" npe "&amp;AW3&amp;" sno 2"</f>
        <v>0</v>
      </c>
      <c r="P161">
        <f>10359&amp;" npa "&amp;AU41&amp;" npe "&amp;AV42&amp;" sno 2"</f>
        <v>0</v>
      </c>
      <c r="R161">
        <f>10559&amp;" npa "&amp;AV41&amp;" npe "&amp;AU42&amp;" sno 2"</f>
        <v>0</v>
      </c>
    </row>
    <row r="162" spans="1:18">
      <c r="A162">
        <f>G137</f>
        <v>0</v>
      </c>
      <c r="B162">
        <f>G137</f>
        <v>0</v>
      </c>
      <c r="C162">
        <f>F137</f>
        <v>0</v>
      </c>
      <c r="F162">
        <f>'wysokość 29.361'!F42</f>
        <v>0</v>
      </c>
      <c r="G162">
        <f>'wysokość 29.361'!F21</f>
        <v>0</v>
      </c>
      <c r="K162">
        <f>'wysokość 29.361'!I21</f>
        <v>0</v>
      </c>
      <c r="N162">
        <f>10160&amp;" npa "&amp;AV22&amp;" npe "&amp;AW3&amp;" sno 2"</f>
        <v>0</v>
      </c>
      <c r="P162">
        <f>10360&amp;" npa "&amp;AU42&amp;" npe "&amp;AV43&amp;" sno 2"</f>
        <v>0</v>
      </c>
      <c r="R162">
        <f>10560&amp;" npa "&amp;AV42&amp;" npe "&amp;AU43&amp;" sno 2"</f>
        <v>0</v>
      </c>
    </row>
    <row r="163" spans="1:18">
      <c r="A163">
        <f>G138</f>
        <v>0</v>
      </c>
      <c r="B163">
        <f>G138</f>
        <v>0</v>
      </c>
      <c r="C163">
        <f>F138</f>
        <v>0</v>
      </c>
      <c r="F163">
        <f>'wysokość 30.0'!F23</f>
        <v>0</v>
      </c>
      <c r="G163">
        <f>'wysokość 30.0'!F2</f>
        <v>0</v>
      </c>
    </row>
    <row r="164" spans="1:18">
      <c r="A164">
        <f>G139</f>
        <v>0</v>
      </c>
      <c r="B164">
        <f>G139</f>
        <v>0</v>
      </c>
      <c r="C164">
        <f>F139</f>
        <v>0</v>
      </c>
    </row>
    <row r="165" spans="1:18">
      <c r="A165">
        <f>G140</f>
        <v>0</v>
      </c>
      <c r="B165">
        <f>G140</f>
        <v>0</v>
      </c>
      <c r="C165">
        <f>F140</f>
        <v>0</v>
      </c>
    </row>
    <row r="166" spans="1:18">
      <c r="A166">
        <f>G141</f>
        <v>0</v>
      </c>
      <c r="B166">
        <f>G141</f>
        <v>0</v>
      </c>
      <c r="C166">
        <f>F141</f>
        <v>0</v>
      </c>
    </row>
    <row r="167" spans="1:18">
      <c r="A167">
        <f>G142</f>
        <v>0</v>
      </c>
      <c r="B167">
        <f>G142</f>
        <v>0</v>
      </c>
      <c r="C167">
        <f>F142</f>
        <v>0</v>
      </c>
    </row>
    <row r="168" spans="1:18">
      <c r="A168">
        <f>G143</f>
        <v>0</v>
      </c>
      <c r="B168">
        <f>G143</f>
        <v>0</v>
      </c>
      <c r="C168">
        <f>F143</f>
        <v>0</v>
      </c>
    </row>
    <row r="169" spans="1:18">
      <c r="A169">
        <f>G144</f>
        <v>0</v>
      </c>
      <c r="B169">
        <f>G144</f>
        <v>0</v>
      </c>
      <c r="C169">
        <f>F144</f>
        <v>0</v>
      </c>
    </row>
    <row r="170" spans="1:18">
      <c r="A170">
        <f>G145</f>
        <v>0</v>
      </c>
      <c r="B170">
        <f>G145</f>
        <v>0</v>
      </c>
      <c r="C170">
        <f>F145</f>
        <v>0</v>
      </c>
    </row>
    <row r="171" spans="1:18">
      <c r="A171">
        <f>G146</f>
        <v>0</v>
      </c>
      <c r="B171">
        <f>G146</f>
        <v>0</v>
      </c>
      <c r="C171">
        <f>F146</f>
        <v>0</v>
      </c>
    </row>
    <row r="172" spans="1:18">
      <c r="A172">
        <f>G147</f>
        <v>0</v>
      </c>
      <c r="B172">
        <f>G147</f>
        <v>0</v>
      </c>
      <c r="C172">
        <f>F147</f>
        <v>0</v>
      </c>
    </row>
    <row r="173" spans="1:18">
      <c r="A173">
        <f>G148</f>
        <v>0</v>
      </c>
      <c r="B173">
        <f>G148</f>
        <v>0</v>
      </c>
      <c r="C173">
        <f>F148</f>
        <v>0</v>
      </c>
    </row>
    <row r="174" spans="1:18">
      <c r="A174">
        <f>G149</f>
        <v>0</v>
      </c>
      <c r="B174">
        <f>G149</f>
        <v>0</v>
      </c>
      <c r="C174">
        <f>F149</f>
        <v>0</v>
      </c>
    </row>
    <row r="175" spans="1:18">
      <c r="A175">
        <f>G150</f>
        <v>0</v>
      </c>
      <c r="B175">
        <f>G150</f>
        <v>0</v>
      </c>
      <c r="C175">
        <f>F150</f>
        <v>0</v>
      </c>
    </row>
    <row r="176" spans="1:18">
      <c r="A176">
        <f>G151</f>
        <v>0</v>
      </c>
      <c r="B176">
        <f>G151</f>
        <v>0</v>
      </c>
      <c r="C176">
        <f>F151</f>
        <v>0</v>
      </c>
    </row>
    <row r="177" spans="1:3">
      <c r="A177">
        <f>G152</f>
        <v>0</v>
      </c>
      <c r="B177">
        <f>G152</f>
        <v>0</v>
      </c>
      <c r="C177">
        <f>F152</f>
        <v>0</v>
      </c>
    </row>
    <row r="178" spans="1:3">
      <c r="A178">
        <f>G153</f>
        <v>0</v>
      </c>
      <c r="B178">
        <f>G153</f>
        <v>0</v>
      </c>
      <c r="C178">
        <f>F153</f>
        <v>0</v>
      </c>
    </row>
    <row r="179" spans="1:3">
      <c r="A179">
        <f>G154</f>
        <v>0</v>
      </c>
      <c r="B179">
        <f>G154</f>
        <v>0</v>
      </c>
      <c r="C179">
        <f>F154</f>
        <v>0</v>
      </c>
    </row>
    <row r="180" spans="1:3">
      <c r="A180">
        <f>G155</f>
        <v>0</v>
      </c>
      <c r="B180">
        <f>G155</f>
        <v>0</v>
      </c>
      <c r="C180">
        <f>F155</f>
        <v>0</v>
      </c>
    </row>
    <row r="181" spans="1:3">
      <c r="A181">
        <f>G156</f>
        <v>0</v>
      </c>
      <c r="B181">
        <f>G156</f>
        <v>0</v>
      </c>
      <c r="C181">
        <f>F156</f>
        <v>0</v>
      </c>
    </row>
    <row r="182" spans="1:3">
      <c r="A182">
        <f>G157</f>
        <v>0</v>
      </c>
      <c r="B182">
        <f>G157</f>
        <v>0</v>
      </c>
      <c r="C182">
        <f>F157</f>
        <v>0</v>
      </c>
    </row>
    <row r="183" spans="1:3">
      <c r="A183">
        <f>G158</f>
        <v>0</v>
      </c>
      <c r="B183">
        <f>G158</f>
        <v>0</v>
      </c>
      <c r="C183">
        <f>F158</f>
        <v>0</v>
      </c>
    </row>
    <row r="184" spans="1:3">
      <c r="A184">
        <f>G159</f>
        <v>0</v>
      </c>
      <c r="B184">
        <f>G159</f>
        <v>0</v>
      </c>
      <c r="C184">
        <f>F159</f>
        <v>0</v>
      </c>
    </row>
    <row r="185" spans="1:3">
      <c r="A185">
        <f>G160</f>
        <v>0</v>
      </c>
      <c r="B185">
        <f>G160</f>
        <v>0</v>
      </c>
      <c r="C185">
        <f>F160</f>
        <v>0</v>
      </c>
    </row>
    <row r="186" spans="1:3">
      <c r="A186">
        <f>G161</f>
        <v>0</v>
      </c>
      <c r="B186">
        <f>G161</f>
        <v>0</v>
      </c>
      <c r="C186">
        <f>F161</f>
        <v>0</v>
      </c>
    </row>
    <row r="187" spans="1:3">
      <c r="A187">
        <f>G162</f>
        <v>0</v>
      </c>
      <c r="B187">
        <f>G162</f>
        <v>0</v>
      </c>
      <c r="C187">
        <f>F162</f>
        <v>0</v>
      </c>
    </row>
    <row r="188" spans="1:3">
      <c r="A188">
        <f>G163</f>
        <v>0</v>
      </c>
      <c r="B188">
        <f>G163</f>
        <v>0</v>
      </c>
      <c r="C188">
        <f>F163</f>
        <v>0</v>
      </c>
    </row>
    <row r="200" spans="1:3">
      <c r="A200" t="s">
        <v>188</v>
      </c>
      <c r="B200" t="s">
        <v>188</v>
      </c>
      <c r="C200" t="s">
        <v>188</v>
      </c>
    </row>
    <row r="201" spans="1:3">
      <c r="A201">
        <f>"sln no "&amp;K23</f>
        <v>0</v>
      </c>
      <c r="B201">
        <f>"sln no "&amp;K23</f>
        <v>0</v>
      </c>
      <c r="C201">
        <f>"sln no "&amp;K23</f>
        <v>0</v>
      </c>
    </row>
    <row r="202" spans="1:3">
      <c r="A202">
        <f>K24</f>
        <v>0</v>
      </c>
      <c r="B202">
        <f>K24</f>
        <v>0</v>
      </c>
      <c r="C202">
        <f>K24</f>
        <v>0</v>
      </c>
    </row>
    <row r="203" spans="1:3">
      <c r="A203">
        <f>K25</f>
        <v>0</v>
      </c>
      <c r="B203">
        <f>K25</f>
        <v>0</v>
      </c>
      <c r="C203">
        <f>K25</f>
        <v>0</v>
      </c>
    </row>
    <row r="204" spans="1:3">
      <c r="A204">
        <f>K26</f>
        <v>0</v>
      </c>
      <c r="B204">
        <f>K26</f>
        <v>0</v>
      </c>
      <c r="C204">
        <f>K26</f>
        <v>0</v>
      </c>
    </row>
    <row r="205" spans="1:3">
      <c r="A205">
        <f>K27</f>
        <v>0</v>
      </c>
      <c r="B205">
        <f>K27</f>
        <v>0</v>
      </c>
      <c r="C205">
        <f>K27</f>
        <v>0</v>
      </c>
    </row>
    <row r="206" spans="1:3">
      <c r="A206">
        <f>K28</f>
        <v>0</v>
      </c>
      <c r="B206">
        <f>K28</f>
        <v>0</v>
      </c>
      <c r="C206">
        <f>K28</f>
        <v>0</v>
      </c>
    </row>
    <row r="207" spans="1:3">
      <c r="A207">
        <f>K29</f>
        <v>0</v>
      </c>
      <c r="B207">
        <f>K29</f>
        <v>0</v>
      </c>
      <c r="C207">
        <f>K29</f>
        <v>0</v>
      </c>
    </row>
    <row r="208" spans="1:3">
      <c r="A208">
        <f>K30</f>
        <v>0</v>
      </c>
      <c r="B208">
        <f>K30</f>
        <v>0</v>
      </c>
      <c r="C208">
        <f>K30</f>
        <v>0</v>
      </c>
    </row>
    <row r="209" spans="1:3">
      <c r="A209">
        <f>K31</f>
        <v>0</v>
      </c>
      <c r="B209">
        <f>K31</f>
        <v>0</v>
      </c>
      <c r="C209">
        <f>K31</f>
        <v>0</v>
      </c>
    </row>
    <row r="210" spans="1:3">
      <c r="A210">
        <f>K32</f>
        <v>0</v>
      </c>
      <c r="B210">
        <f>K32</f>
        <v>0</v>
      </c>
      <c r="C210">
        <f>K32</f>
        <v>0</v>
      </c>
    </row>
    <row r="211" spans="1:3">
      <c r="A211">
        <f>K33</f>
        <v>0</v>
      </c>
      <c r="B211">
        <f>K33</f>
        <v>0</v>
      </c>
      <c r="C211">
        <f>K33</f>
        <v>0</v>
      </c>
    </row>
    <row r="212" spans="1:3">
      <c r="A212">
        <f>K34</f>
        <v>0</v>
      </c>
      <c r="B212">
        <f>K34</f>
        <v>0</v>
      </c>
      <c r="C212">
        <f>K34</f>
        <v>0</v>
      </c>
    </row>
    <row r="213" spans="1:3">
      <c r="A213">
        <f>K35</f>
        <v>0</v>
      </c>
      <c r="B213">
        <f>K35</f>
        <v>0</v>
      </c>
      <c r="C213">
        <f>K35</f>
        <v>0</v>
      </c>
    </row>
    <row r="214" spans="1:3">
      <c r="A214">
        <f>K36</f>
        <v>0</v>
      </c>
      <c r="B214">
        <f>K36</f>
        <v>0</v>
      </c>
      <c r="C214">
        <f>K36</f>
        <v>0</v>
      </c>
    </row>
    <row r="215" spans="1:3">
      <c r="A215">
        <f>K37</f>
        <v>0</v>
      </c>
      <c r="B215">
        <f>K37</f>
        <v>0</v>
      </c>
      <c r="C215">
        <f>K37</f>
        <v>0</v>
      </c>
    </row>
    <row r="216" spans="1:3">
      <c r="A216">
        <f>K38</f>
        <v>0</v>
      </c>
      <c r="B216">
        <f>K38</f>
        <v>0</v>
      </c>
      <c r="C216">
        <f>K38</f>
        <v>0</v>
      </c>
    </row>
    <row r="217" spans="1:3">
      <c r="A217">
        <f>K39</f>
        <v>0</v>
      </c>
      <c r="B217">
        <f>K39</f>
        <v>0</v>
      </c>
      <c r="C217">
        <f>K39</f>
        <v>0</v>
      </c>
    </row>
    <row r="218" spans="1:3">
      <c r="A218">
        <f>K40</f>
        <v>0</v>
      </c>
      <c r="B218">
        <f>K40</f>
        <v>0</v>
      </c>
      <c r="C218">
        <f>K40</f>
        <v>0</v>
      </c>
    </row>
    <row r="219" spans="1:3">
      <c r="A219">
        <f>K41</f>
        <v>0</v>
      </c>
      <c r="B219">
        <f>K41</f>
        <v>0</v>
      </c>
      <c r="C219">
        <f>K41</f>
        <v>0</v>
      </c>
    </row>
    <row r="220" spans="1:3">
      <c r="A220">
        <f>K42</f>
        <v>0</v>
      </c>
      <c r="B220">
        <f>K42</f>
        <v>0</v>
      </c>
      <c r="C220">
        <f>K42</f>
        <v>0</v>
      </c>
    </row>
    <row r="221" spans="1:3">
      <c r="A221">
        <f>K43</f>
        <v>0</v>
      </c>
      <c r="B221">
        <f>K43</f>
        <v>0</v>
      </c>
      <c r="C221">
        <f>K43</f>
        <v>0</v>
      </c>
    </row>
    <row r="222" spans="1:3">
      <c r="A222">
        <f>K44</f>
        <v>0</v>
      </c>
      <c r="B222">
        <f>K44</f>
        <v>0</v>
      </c>
      <c r="C222">
        <f>K44</f>
        <v>0</v>
      </c>
    </row>
    <row r="223" spans="1:3">
      <c r="A223">
        <f>K45</f>
        <v>0</v>
      </c>
      <c r="B223">
        <f>K45</f>
        <v>0</v>
      </c>
      <c r="C223">
        <f>K45</f>
        <v>0</v>
      </c>
    </row>
    <row r="224" spans="1:3">
      <c r="A224">
        <f>K46</f>
        <v>0</v>
      </c>
      <c r="B224">
        <f>K46</f>
        <v>0</v>
      </c>
      <c r="C224">
        <f>K46</f>
        <v>0</v>
      </c>
    </row>
    <row r="225" spans="1:3">
      <c r="A225">
        <f>K47</f>
        <v>0</v>
      </c>
      <c r="B225">
        <f>K47</f>
        <v>0</v>
      </c>
      <c r="C225">
        <f>K47</f>
        <v>0</v>
      </c>
    </row>
    <row r="226" spans="1:3">
      <c r="A226">
        <f>K48</f>
        <v>0</v>
      </c>
      <c r="B226">
        <f>K48</f>
        <v>0</v>
      </c>
      <c r="C226">
        <f>K48</f>
        <v>0</v>
      </c>
    </row>
    <row r="227" spans="1:3">
      <c r="A227">
        <f>K49</f>
        <v>0</v>
      </c>
      <c r="B227">
        <f>K49</f>
        <v>0</v>
      </c>
      <c r="C227">
        <f>K49</f>
        <v>0</v>
      </c>
    </row>
    <row r="228" spans="1:3">
      <c r="A228">
        <f>K50</f>
        <v>0</v>
      </c>
      <c r="B228">
        <f>K50</f>
        <v>0</v>
      </c>
      <c r="C228">
        <f>K50</f>
        <v>0</v>
      </c>
    </row>
    <row r="229" spans="1:3">
      <c r="A229">
        <f>K51</f>
        <v>0</v>
      </c>
      <c r="B229">
        <f>K51</f>
        <v>0</v>
      </c>
      <c r="C229">
        <f>K51</f>
        <v>0</v>
      </c>
    </row>
    <row r="230" spans="1:3">
      <c r="A230">
        <f>K52</f>
        <v>0</v>
      </c>
      <c r="B230">
        <f>K52</f>
        <v>0</v>
      </c>
      <c r="C230">
        <f>K52</f>
        <v>0</v>
      </c>
    </row>
    <row r="231" spans="1:3">
      <c r="A231">
        <f>K53</f>
        <v>0</v>
      </c>
      <c r="B231">
        <f>K53</f>
        <v>0</v>
      </c>
      <c r="C231">
        <f>K53</f>
        <v>0</v>
      </c>
    </row>
    <row r="232" spans="1:3">
      <c r="A232">
        <f>K54</f>
        <v>0</v>
      </c>
      <c r="B232">
        <f>K54</f>
        <v>0</v>
      </c>
      <c r="C232">
        <f>K54</f>
        <v>0</v>
      </c>
    </row>
    <row r="233" spans="1:3">
      <c r="A233">
        <f>K55</f>
        <v>0</v>
      </c>
      <c r="B233">
        <f>K55</f>
        <v>0</v>
      </c>
      <c r="C233">
        <f>K55</f>
        <v>0</v>
      </c>
    </row>
    <row r="234" spans="1:3">
      <c r="A234">
        <f>K56</f>
        <v>0</v>
      </c>
      <c r="B234">
        <f>K56</f>
        <v>0</v>
      </c>
      <c r="C234">
        <f>K56</f>
        <v>0</v>
      </c>
    </row>
    <row r="235" spans="1:3">
      <c r="A235">
        <f>K57</f>
        <v>0</v>
      </c>
      <c r="B235">
        <f>K57</f>
        <v>0</v>
      </c>
      <c r="C235">
        <f>K57</f>
        <v>0</v>
      </c>
    </row>
    <row r="236" spans="1:3">
      <c r="A236">
        <f>K58</f>
        <v>0</v>
      </c>
      <c r="B236">
        <f>K58</f>
        <v>0</v>
      </c>
      <c r="C236">
        <f>K58</f>
        <v>0</v>
      </c>
    </row>
    <row r="237" spans="1:3">
      <c r="A237">
        <f>K59</f>
        <v>0</v>
      </c>
      <c r="B237">
        <f>K59</f>
        <v>0</v>
      </c>
      <c r="C237">
        <f>K59</f>
        <v>0</v>
      </c>
    </row>
    <row r="238" spans="1:3">
      <c r="A238">
        <f>K60</f>
        <v>0</v>
      </c>
      <c r="B238">
        <f>K60</f>
        <v>0</v>
      </c>
      <c r="C238">
        <f>K60</f>
        <v>0</v>
      </c>
    </row>
    <row r="239" spans="1:3">
      <c r="A239">
        <f>K61</f>
        <v>0</v>
      </c>
      <c r="B239">
        <f>K61</f>
        <v>0</v>
      </c>
      <c r="C239">
        <f>K61</f>
        <v>0</v>
      </c>
    </row>
    <row r="240" spans="1:3">
      <c r="A240">
        <f>K62</f>
        <v>0</v>
      </c>
      <c r="B240">
        <f>K62</f>
        <v>0</v>
      </c>
      <c r="C240">
        <f>K62</f>
        <v>0</v>
      </c>
    </row>
    <row r="241" spans="1:3">
      <c r="A241">
        <f>K63</f>
        <v>0</v>
      </c>
      <c r="B241">
        <f>K63</f>
        <v>0</v>
      </c>
      <c r="C241">
        <f>K63</f>
        <v>0</v>
      </c>
    </row>
    <row r="242" spans="1:3">
      <c r="A242">
        <f>K64</f>
        <v>0</v>
      </c>
      <c r="B242">
        <f>K64</f>
        <v>0</v>
      </c>
      <c r="C242">
        <f>K64</f>
        <v>0</v>
      </c>
    </row>
    <row r="243" spans="1:3">
      <c r="A243">
        <f>K65</f>
        <v>0</v>
      </c>
      <c r="B243">
        <f>K65</f>
        <v>0</v>
      </c>
      <c r="C243">
        <f>K65</f>
        <v>0</v>
      </c>
    </row>
    <row r="244" spans="1:3">
      <c r="A244">
        <f>K66</f>
        <v>0</v>
      </c>
      <c r="B244">
        <f>K66</f>
        <v>0</v>
      </c>
      <c r="C244">
        <f>K66</f>
        <v>0</v>
      </c>
    </row>
    <row r="245" spans="1:3">
      <c r="A245">
        <f>K67</f>
        <v>0</v>
      </c>
      <c r="B245">
        <f>K67</f>
        <v>0</v>
      </c>
      <c r="C245">
        <f>K67</f>
        <v>0</v>
      </c>
    </row>
    <row r="246" spans="1:3">
      <c r="A246">
        <f>K68</f>
        <v>0</v>
      </c>
      <c r="B246">
        <f>K68</f>
        <v>0</v>
      </c>
      <c r="C246">
        <f>K68</f>
        <v>0</v>
      </c>
    </row>
    <row r="247" spans="1:3">
      <c r="A247">
        <f>K69</f>
        <v>0</v>
      </c>
      <c r="B247">
        <f>K69</f>
        <v>0</v>
      </c>
      <c r="C247">
        <f>K69</f>
        <v>0</v>
      </c>
    </row>
    <row r="248" spans="1:3">
      <c r="A248">
        <f>K70</f>
        <v>0</v>
      </c>
      <c r="B248">
        <f>K70</f>
        <v>0</v>
      </c>
      <c r="C248">
        <f>K70</f>
        <v>0</v>
      </c>
    </row>
    <row r="249" spans="1:3">
      <c r="A249">
        <f>K71</f>
        <v>0</v>
      </c>
      <c r="B249">
        <f>K71</f>
        <v>0</v>
      </c>
      <c r="C249">
        <f>K71</f>
        <v>0</v>
      </c>
    </row>
    <row r="250" spans="1:3">
      <c r="A250">
        <f>K72</f>
        <v>0</v>
      </c>
      <c r="B250">
        <f>K72</f>
        <v>0</v>
      </c>
      <c r="C250">
        <f>K72</f>
        <v>0</v>
      </c>
    </row>
    <row r="251" spans="1:3">
      <c r="A251">
        <f>K73</f>
        <v>0</v>
      </c>
      <c r="B251">
        <f>K73</f>
        <v>0</v>
      </c>
      <c r="C251">
        <f>K73</f>
        <v>0</v>
      </c>
    </row>
    <row r="252" spans="1:3">
      <c r="A252">
        <f>K74</f>
        <v>0</v>
      </c>
      <c r="B252">
        <f>K74</f>
        <v>0</v>
      </c>
      <c r="C252">
        <f>K74</f>
        <v>0</v>
      </c>
    </row>
    <row r="253" spans="1:3">
      <c r="A253">
        <f>K75</f>
        <v>0</v>
      </c>
      <c r="B253">
        <f>K75</f>
        <v>0</v>
      </c>
      <c r="C253">
        <f>K75</f>
        <v>0</v>
      </c>
    </row>
    <row r="254" spans="1:3">
      <c r="A254">
        <f>K76</f>
        <v>0</v>
      </c>
      <c r="B254">
        <f>K76</f>
        <v>0</v>
      </c>
      <c r="C254">
        <f>K76</f>
        <v>0</v>
      </c>
    </row>
    <row r="255" spans="1:3">
      <c r="A255">
        <f>K77</f>
        <v>0</v>
      </c>
      <c r="B255">
        <f>K77</f>
        <v>0</v>
      </c>
      <c r="C255">
        <f>K77</f>
        <v>0</v>
      </c>
    </row>
    <row r="256" spans="1:3">
      <c r="A256">
        <f>K78</f>
        <v>0</v>
      </c>
      <c r="B256">
        <f>K78</f>
        <v>0</v>
      </c>
      <c r="C256">
        <f>K78</f>
        <v>0</v>
      </c>
    </row>
    <row r="257" spans="1:3">
      <c r="A257">
        <f>K79</f>
        <v>0</v>
      </c>
      <c r="B257">
        <f>K79</f>
        <v>0</v>
      </c>
      <c r="C257">
        <f>K79</f>
        <v>0</v>
      </c>
    </row>
    <row r="258" spans="1:3">
      <c r="A258">
        <f>K80</f>
        <v>0</v>
      </c>
      <c r="B258">
        <f>K80</f>
        <v>0</v>
      </c>
      <c r="C258">
        <f>K80</f>
        <v>0</v>
      </c>
    </row>
    <row r="259" spans="1:3">
      <c r="A259">
        <f>K81</f>
        <v>0</v>
      </c>
      <c r="B259">
        <f>K81</f>
        <v>0</v>
      </c>
      <c r="C259">
        <f>K81</f>
        <v>0</v>
      </c>
    </row>
    <row r="260" spans="1:3">
      <c r="A260">
        <f>K82</f>
        <v>0</v>
      </c>
      <c r="B260">
        <f>K82</f>
        <v>0</v>
      </c>
      <c r="C260">
        <f>K82</f>
        <v>0</v>
      </c>
    </row>
    <row r="261" spans="1:3">
      <c r="A261">
        <f>K83</f>
        <v>0</v>
      </c>
      <c r="B261">
        <f>K83</f>
        <v>0</v>
      </c>
      <c r="C261">
        <f>K83</f>
        <v>0</v>
      </c>
    </row>
    <row r="262" spans="1:3">
      <c r="A262">
        <f>K84</f>
        <v>0</v>
      </c>
      <c r="B262">
        <f>K84</f>
        <v>0</v>
      </c>
      <c r="C262">
        <f>K84</f>
        <v>0</v>
      </c>
    </row>
    <row r="263" spans="1:3">
      <c r="A263">
        <f>K85</f>
        <v>0</v>
      </c>
      <c r="B263">
        <f>K85</f>
        <v>0</v>
      </c>
      <c r="C263">
        <f>K85</f>
        <v>0</v>
      </c>
    </row>
    <row r="264" spans="1:3">
      <c r="A264">
        <f>K86</f>
        <v>0</v>
      </c>
      <c r="B264">
        <f>K86</f>
        <v>0</v>
      </c>
      <c r="C264">
        <f>K86</f>
        <v>0</v>
      </c>
    </row>
    <row r="265" spans="1:3">
      <c r="A265">
        <f>K87</f>
        <v>0</v>
      </c>
      <c r="B265">
        <f>K87</f>
        <v>0</v>
      </c>
      <c r="C265">
        <f>K87</f>
        <v>0</v>
      </c>
    </row>
    <row r="266" spans="1:3">
      <c r="A266">
        <f>K88</f>
        <v>0</v>
      </c>
      <c r="B266">
        <f>K88</f>
        <v>0</v>
      </c>
      <c r="C266">
        <f>K88</f>
        <v>0</v>
      </c>
    </row>
    <row r="267" spans="1:3">
      <c r="A267">
        <f>K89</f>
        <v>0</v>
      </c>
      <c r="B267">
        <f>K89</f>
        <v>0</v>
      </c>
      <c r="C267">
        <f>K89</f>
        <v>0</v>
      </c>
    </row>
    <row r="268" spans="1:3">
      <c r="A268">
        <f>K90</f>
        <v>0</v>
      </c>
      <c r="B268">
        <f>K90</f>
        <v>0</v>
      </c>
      <c r="C268">
        <f>K90</f>
        <v>0</v>
      </c>
    </row>
    <row r="269" spans="1:3">
      <c r="A269">
        <f>K91</f>
        <v>0</v>
      </c>
      <c r="B269">
        <f>K91</f>
        <v>0</v>
      </c>
      <c r="C269">
        <f>K91</f>
        <v>0</v>
      </c>
    </row>
    <row r="270" spans="1:3">
      <c r="A270">
        <f>K92</f>
        <v>0</v>
      </c>
      <c r="B270">
        <f>K92</f>
        <v>0</v>
      </c>
      <c r="C270">
        <f>K92</f>
        <v>0</v>
      </c>
    </row>
    <row r="271" spans="1:3">
      <c r="A271">
        <f>K93</f>
        <v>0</v>
      </c>
      <c r="B271">
        <f>K93</f>
        <v>0</v>
      </c>
      <c r="C271">
        <f>K93</f>
        <v>0</v>
      </c>
    </row>
    <row r="272" spans="1:3">
      <c r="A272">
        <f>K94</f>
        <v>0</v>
      </c>
      <c r="B272">
        <f>K94</f>
        <v>0</v>
      </c>
      <c r="C272">
        <f>K94</f>
        <v>0</v>
      </c>
    </row>
    <row r="273" spans="1:3">
      <c r="A273">
        <f>K95</f>
        <v>0</v>
      </c>
      <c r="B273">
        <f>K95</f>
        <v>0</v>
      </c>
      <c r="C273">
        <f>K95</f>
        <v>0</v>
      </c>
    </row>
    <row r="274" spans="1:3">
      <c r="A274">
        <f>K96</f>
        <v>0</v>
      </c>
      <c r="B274">
        <f>K96</f>
        <v>0</v>
      </c>
      <c r="C274">
        <f>K96</f>
        <v>0</v>
      </c>
    </row>
    <row r="275" spans="1:3">
      <c r="A275">
        <f>K97</f>
        <v>0</v>
      </c>
      <c r="B275">
        <f>K97</f>
        <v>0</v>
      </c>
      <c r="C275">
        <f>K97</f>
        <v>0</v>
      </c>
    </row>
    <row r="276" spans="1:3">
      <c r="A276">
        <f>K98</f>
        <v>0</v>
      </c>
      <c r="B276">
        <f>K98</f>
        <v>0</v>
      </c>
      <c r="C276">
        <f>K98</f>
        <v>0</v>
      </c>
    </row>
    <row r="277" spans="1:3">
      <c r="A277">
        <f>K99</f>
        <v>0</v>
      </c>
      <c r="B277">
        <f>K99</f>
        <v>0</v>
      </c>
      <c r="C277">
        <f>K99</f>
        <v>0</v>
      </c>
    </row>
    <row r="278" spans="1:3">
      <c r="A278">
        <f>K100</f>
        <v>0</v>
      </c>
      <c r="B278">
        <f>K100</f>
        <v>0</v>
      </c>
      <c r="C278">
        <f>K100</f>
        <v>0</v>
      </c>
    </row>
    <row r="279" spans="1:3">
      <c r="A279">
        <f>K101</f>
        <v>0</v>
      </c>
      <c r="B279">
        <f>K101</f>
        <v>0</v>
      </c>
      <c r="C279">
        <f>K101</f>
        <v>0</v>
      </c>
    </row>
    <row r="280" spans="1:3">
      <c r="A280">
        <f>K102</f>
        <v>0</v>
      </c>
      <c r="B280">
        <f>K102</f>
        <v>0</v>
      </c>
      <c r="C280">
        <f>K102</f>
        <v>0</v>
      </c>
    </row>
    <row r="281" spans="1:3">
      <c r="A281">
        <f>K103</f>
        <v>0</v>
      </c>
      <c r="B281">
        <f>K103</f>
        <v>0</v>
      </c>
      <c r="C281">
        <f>K103</f>
        <v>0</v>
      </c>
    </row>
    <row r="282" spans="1:3">
      <c r="A282">
        <f>K104</f>
        <v>0</v>
      </c>
      <c r="B282">
        <f>K104</f>
        <v>0</v>
      </c>
      <c r="C282">
        <f>K104</f>
        <v>0</v>
      </c>
    </row>
    <row r="283" spans="1:3">
      <c r="A283">
        <f>K105</f>
        <v>0</v>
      </c>
      <c r="B283">
        <f>K105</f>
        <v>0</v>
      </c>
      <c r="C283">
        <f>K105</f>
        <v>0</v>
      </c>
    </row>
    <row r="284" spans="1:3">
      <c r="A284">
        <f>K106</f>
        <v>0</v>
      </c>
      <c r="B284">
        <f>K106</f>
        <v>0</v>
      </c>
      <c r="C284">
        <f>K106</f>
        <v>0</v>
      </c>
    </row>
    <row r="285" spans="1:3">
      <c r="A285">
        <f>K107</f>
        <v>0</v>
      </c>
      <c r="B285">
        <f>K107</f>
        <v>0</v>
      </c>
      <c r="C285">
        <f>K107</f>
        <v>0</v>
      </c>
    </row>
    <row r="286" spans="1:3">
      <c r="A286">
        <f>K108</f>
        <v>0</v>
      </c>
      <c r="B286">
        <f>K108</f>
        <v>0</v>
      </c>
      <c r="C286">
        <f>K108</f>
        <v>0</v>
      </c>
    </row>
    <row r="287" spans="1:3">
      <c r="A287">
        <f>K109</f>
        <v>0</v>
      </c>
      <c r="B287">
        <f>K109</f>
        <v>0</v>
      </c>
      <c r="C287">
        <f>K109</f>
        <v>0</v>
      </c>
    </row>
    <row r="288" spans="1:3">
      <c r="A288">
        <f>K110</f>
        <v>0</v>
      </c>
      <c r="B288">
        <f>K110</f>
        <v>0</v>
      </c>
      <c r="C288">
        <f>K110</f>
        <v>0</v>
      </c>
    </row>
    <row r="289" spans="1:3">
      <c r="A289">
        <f>K111</f>
        <v>0</v>
      </c>
      <c r="B289">
        <f>K111</f>
        <v>0</v>
      </c>
      <c r="C289">
        <f>K111</f>
        <v>0</v>
      </c>
    </row>
    <row r="290" spans="1:3">
      <c r="A290">
        <f>K112</f>
        <v>0</v>
      </c>
      <c r="B290">
        <f>K112</f>
        <v>0</v>
      </c>
      <c r="C290">
        <f>K112</f>
        <v>0</v>
      </c>
    </row>
    <row r="291" spans="1:3">
      <c r="A291">
        <f>K113</f>
        <v>0</v>
      </c>
      <c r="B291">
        <f>K113</f>
        <v>0</v>
      </c>
      <c r="C291">
        <f>K113</f>
        <v>0</v>
      </c>
    </row>
    <row r="292" spans="1:3">
      <c r="A292">
        <f>K114</f>
        <v>0</v>
      </c>
      <c r="B292">
        <f>K114</f>
        <v>0</v>
      </c>
      <c r="C292">
        <f>K114</f>
        <v>0</v>
      </c>
    </row>
    <row r="293" spans="1:3">
      <c r="A293">
        <f>K115</f>
        <v>0</v>
      </c>
      <c r="B293">
        <f>K115</f>
        <v>0</v>
      </c>
      <c r="C293">
        <f>K115</f>
        <v>0</v>
      </c>
    </row>
    <row r="294" spans="1:3">
      <c r="A294">
        <f>K116</f>
        <v>0</v>
      </c>
      <c r="B294">
        <f>K116</f>
        <v>0</v>
      </c>
      <c r="C294">
        <f>K116</f>
        <v>0</v>
      </c>
    </row>
    <row r="295" spans="1:3">
      <c r="A295">
        <f>K117</f>
        <v>0</v>
      </c>
      <c r="B295">
        <f>K117</f>
        <v>0</v>
      </c>
      <c r="C295">
        <f>K117</f>
        <v>0</v>
      </c>
    </row>
    <row r="296" spans="1:3">
      <c r="A296">
        <f>K118</f>
        <v>0</v>
      </c>
      <c r="B296">
        <f>K118</f>
        <v>0</v>
      </c>
      <c r="C296">
        <f>K118</f>
        <v>0</v>
      </c>
    </row>
    <row r="297" spans="1:3">
      <c r="A297">
        <f>K119</f>
        <v>0</v>
      </c>
      <c r="B297">
        <f>K119</f>
        <v>0</v>
      </c>
      <c r="C297">
        <f>K119</f>
        <v>0</v>
      </c>
    </row>
    <row r="298" spans="1:3">
      <c r="A298">
        <f>K120</f>
        <v>0</v>
      </c>
      <c r="B298">
        <f>K120</f>
        <v>0</v>
      </c>
      <c r="C298">
        <f>K120</f>
        <v>0</v>
      </c>
    </row>
    <row r="299" spans="1:3">
      <c r="A299">
        <f>K121</f>
        <v>0</v>
      </c>
      <c r="B299">
        <f>K121</f>
        <v>0</v>
      </c>
      <c r="C299">
        <f>K121</f>
        <v>0</v>
      </c>
    </row>
    <row r="300" spans="1:3">
      <c r="A300">
        <f>K122</f>
        <v>0</v>
      </c>
      <c r="B300">
        <f>K122</f>
        <v>0</v>
      </c>
      <c r="C300">
        <f>K122</f>
        <v>0</v>
      </c>
    </row>
    <row r="301" spans="1:3">
      <c r="A301">
        <f>K123</f>
        <v>0</v>
      </c>
      <c r="B301">
        <f>K123</f>
        <v>0</v>
      </c>
      <c r="C301">
        <f>K123</f>
        <v>0</v>
      </c>
    </row>
    <row r="302" spans="1:3">
      <c r="A302">
        <f>K124</f>
        <v>0</v>
      </c>
      <c r="B302">
        <f>K124</f>
        <v>0</v>
      </c>
      <c r="C302">
        <f>K124</f>
        <v>0</v>
      </c>
    </row>
    <row r="303" spans="1:3">
      <c r="A303">
        <f>K125</f>
        <v>0</v>
      </c>
      <c r="B303">
        <f>K125</f>
        <v>0</v>
      </c>
      <c r="C303">
        <f>K125</f>
        <v>0</v>
      </c>
    </row>
    <row r="304" spans="1:3">
      <c r="A304">
        <f>K126</f>
        <v>0</v>
      </c>
      <c r="B304">
        <f>K126</f>
        <v>0</v>
      </c>
      <c r="C304">
        <f>K126</f>
        <v>0</v>
      </c>
    </row>
    <row r="305" spans="1:3">
      <c r="A305">
        <f>K127</f>
        <v>0</v>
      </c>
      <c r="B305">
        <f>K127</f>
        <v>0</v>
      </c>
      <c r="C305">
        <f>K127</f>
        <v>0</v>
      </c>
    </row>
    <row r="306" spans="1:3">
      <c r="A306">
        <f>K128</f>
        <v>0</v>
      </c>
      <c r="B306">
        <f>K128</f>
        <v>0</v>
      </c>
      <c r="C306">
        <f>K128</f>
        <v>0</v>
      </c>
    </row>
    <row r="307" spans="1:3">
      <c r="A307">
        <f>K129</f>
        <v>0</v>
      </c>
      <c r="B307">
        <f>K129</f>
        <v>0</v>
      </c>
      <c r="C307">
        <f>K129</f>
        <v>0</v>
      </c>
    </row>
    <row r="308" spans="1:3">
      <c r="A308">
        <f>K130</f>
        <v>0</v>
      </c>
      <c r="B308">
        <f>K130</f>
        <v>0</v>
      </c>
      <c r="C308">
        <f>K130</f>
        <v>0</v>
      </c>
    </row>
    <row r="309" spans="1:3">
      <c r="A309">
        <f>K131</f>
        <v>0</v>
      </c>
      <c r="B309">
        <f>K131</f>
        <v>0</v>
      </c>
      <c r="C309">
        <f>K131</f>
        <v>0</v>
      </c>
    </row>
    <row r="310" spans="1:3">
      <c r="A310">
        <f>K132</f>
        <v>0</v>
      </c>
      <c r="B310">
        <f>K132</f>
        <v>0</v>
      </c>
      <c r="C310">
        <f>K132</f>
        <v>0</v>
      </c>
    </row>
    <row r="311" spans="1:3">
      <c r="A311">
        <f>K133</f>
        <v>0</v>
      </c>
      <c r="B311">
        <f>K133</f>
        <v>0</v>
      </c>
      <c r="C311">
        <f>K133</f>
        <v>0</v>
      </c>
    </row>
    <row r="312" spans="1:3">
      <c r="A312">
        <f>K134</f>
        <v>0</v>
      </c>
      <c r="B312">
        <f>K134</f>
        <v>0</v>
      </c>
      <c r="C312">
        <f>K134</f>
        <v>0</v>
      </c>
    </row>
    <row r="313" spans="1:3">
      <c r="A313">
        <f>K135</f>
        <v>0</v>
      </c>
      <c r="B313">
        <f>K135</f>
        <v>0</v>
      </c>
      <c r="C313">
        <f>K135</f>
        <v>0</v>
      </c>
    </row>
    <row r="314" spans="1:3">
      <c r="A314">
        <f>K136</f>
        <v>0</v>
      </c>
      <c r="B314">
        <f>K136</f>
        <v>0</v>
      </c>
      <c r="C314">
        <f>K136</f>
        <v>0</v>
      </c>
    </row>
    <row r="315" spans="1:3">
      <c r="A315">
        <f>K137</f>
        <v>0</v>
      </c>
      <c r="B315">
        <f>K137</f>
        <v>0</v>
      </c>
      <c r="C315">
        <f>K137</f>
        <v>0</v>
      </c>
    </row>
    <row r="316" spans="1:3">
      <c r="A316">
        <f>K138</f>
        <v>0</v>
      </c>
      <c r="B316">
        <f>K138</f>
        <v>0</v>
      </c>
      <c r="C316">
        <f>K138</f>
        <v>0</v>
      </c>
    </row>
    <row r="317" spans="1:3">
      <c r="A317">
        <f>K139</f>
        <v>0</v>
      </c>
      <c r="B317">
        <f>K139</f>
        <v>0</v>
      </c>
      <c r="C317">
        <f>K139</f>
        <v>0</v>
      </c>
    </row>
    <row r="318" spans="1:3">
      <c r="A318">
        <f>K140</f>
        <v>0</v>
      </c>
      <c r="B318">
        <f>K140</f>
        <v>0</v>
      </c>
      <c r="C318">
        <f>K140</f>
        <v>0</v>
      </c>
    </row>
    <row r="319" spans="1:3">
      <c r="A319">
        <f>K141</f>
        <v>0</v>
      </c>
      <c r="B319">
        <f>K141</f>
        <v>0</v>
      </c>
      <c r="C319">
        <f>K141</f>
        <v>0</v>
      </c>
    </row>
    <row r="320" spans="1:3">
      <c r="A320">
        <f>K142</f>
        <v>0</v>
      </c>
      <c r="B320">
        <f>K142</f>
        <v>0</v>
      </c>
      <c r="C320">
        <f>K142</f>
        <v>0</v>
      </c>
    </row>
    <row r="321" spans="1:3">
      <c r="A321">
        <f>K143</f>
        <v>0</v>
      </c>
      <c r="B321">
        <f>K143</f>
        <v>0</v>
      </c>
      <c r="C321">
        <f>K143</f>
        <v>0</v>
      </c>
    </row>
    <row r="322" spans="1:3">
      <c r="A322">
        <f>K144</f>
        <v>0</v>
      </c>
      <c r="B322">
        <f>K144</f>
        <v>0</v>
      </c>
      <c r="C322">
        <f>K144</f>
        <v>0</v>
      </c>
    </row>
    <row r="323" spans="1:3">
      <c r="A323">
        <f>K145</f>
        <v>0</v>
      </c>
      <c r="B323">
        <f>K145</f>
        <v>0</v>
      </c>
      <c r="C323">
        <f>K145</f>
        <v>0</v>
      </c>
    </row>
    <row r="324" spans="1:3">
      <c r="A324">
        <f>K146</f>
        <v>0</v>
      </c>
      <c r="B324">
        <f>K146</f>
        <v>0</v>
      </c>
      <c r="C324">
        <f>K146</f>
        <v>0</v>
      </c>
    </row>
    <row r="325" spans="1:3">
      <c r="A325">
        <f>K147</f>
        <v>0</v>
      </c>
      <c r="B325">
        <f>K147</f>
        <v>0</v>
      </c>
      <c r="C325">
        <f>K147</f>
        <v>0</v>
      </c>
    </row>
    <row r="326" spans="1:3">
      <c r="A326">
        <f>K148</f>
        <v>0</v>
      </c>
      <c r="B326">
        <f>K148</f>
        <v>0</v>
      </c>
      <c r="C326">
        <f>K148</f>
        <v>0</v>
      </c>
    </row>
    <row r="327" spans="1:3">
      <c r="A327">
        <f>K149</f>
        <v>0</v>
      </c>
      <c r="B327">
        <f>K149</f>
        <v>0</v>
      </c>
      <c r="C327">
        <f>K149</f>
        <v>0</v>
      </c>
    </row>
    <row r="328" spans="1:3">
      <c r="A328">
        <f>K150</f>
        <v>0</v>
      </c>
      <c r="B328">
        <f>K150</f>
        <v>0</v>
      </c>
      <c r="C328">
        <f>K150</f>
        <v>0</v>
      </c>
    </row>
    <row r="329" spans="1:3">
      <c r="A329">
        <f>K151</f>
        <v>0</v>
      </c>
      <c r="B329">
        <f>K151</f>
        <v>0</v>
      </c>
      <c r="C329">
        <f>K151</f>
        <v>0</v>
      </c>
    </row>
    <row r="330" spans="1:3">
      <c r="A330">
        <f>K152</f>
        <v>0</v>
      </c>
      <c r="B330">
        <f>K152</f>
        <v>0</v>
      </c>
      <c r="C330">
        <f>K152</f>
        <v>0</v>
      </c>
    </row>
    <row r="331" spans="1:3">
      <c r="A331">
        <f>K153</f>
        <v>0</v>
      </c>
      <c r="B331">
        <f>K153</f>
        <v>0</v>
      </c>
      <c r="C331">
        <f>K153</f>
        <v>0</v>
      </c>
    </row>
    <row r="332" spans="1:3">
      <c r="A332">
        <f>K154</f>
        <v>0</v>
      </c>
      <c r="B332">
        <f>K154</f>
        <v>0</v>
      </c>
      <c r="C332">
        <f>K154</f>
        <v>0</v>
      </c>
    </row>
    <row r="333" spans="1:3">
      <c r="A333">
        <f>K155</f>
        <v>0</v>
      </c>
      <c r="B333">
        <f>K155</f>
        <v>0</v>
      </c>
      <c r="C333">
        <f>K155</f>
        <v>0</v>
      </c>
    </row>
    <row r="334" spans="1:3">
      <c r="A334">
        <f>K156</f>
        <v>0</v>
      </c>
      <c r="B334">
        <f>K156</f>
        <v>0</v>
      </c>
      <c r="C334">
        <f>K156</f>
        <v>0</v>
      </c>
    </row>
    <row r="335" spans="1:3">
      <c r="A335">
        <f>K157</f>
        <v>0</v>
      </c>
      <c r="B335">
        <f>K157</f>
        <v>0</v>
      </c>
      <c r="C335">
        <f>K157</f>
        <v>0</v>
      </c>
    </row>
    <row r="336" spans="1:3">
      <c r="A336">
        <f>K158</f>
        <v>0</v>
      </c>
      <c r="B336">
        <f>K158</f>
        <v>0</v>
      </c>
      <c r="C336">
        <f>K158</f>
        <v>0</v>
      </c>
    </row>
    <row r="337" spans="1:3">
      <c r="A337">
        <f>K159</f>
        <v>0</v>
      </c>
      <c r="B337">
        <f>K159</f>
        <v>0</v>
      </c>
      <c r="C337">
        <f>K159</f>
        <v>0</v>
      </c>
    </row>
    <row r="338" spans="1:3">
      <c r="A338">
        <f>K160</f>
        <v>0</v>
      </c>
      <c r="B338">
        <f>K160</f>
        <v>0</v>
      </c>
      <c r="C338">
        <f>K160</f>
        <v>0</v>
      </c>
    </row>
    <row r="339" spans="1:3">
      <c r="A339">
        <f>K161</f>
        <v>0</v>
      </c>
      <c r="B339">
        <f>K161</f>
        <v>0</v>
      </c>
      <c r="C339">
        <f>K161</f>
        <v>0</v>
      </c>
    </row>
    <row r="340" spans="1:3">
      <c r="A340">
        <f>K162</f>
        <v>0</v>
      </c>
      <c r="B340">
        <f>K162</f>
        <v>0</v>
      </c>
      <c r="C340">
        <f>K162</f>
        <v>0</v>
      </c>
    </row>
    <row r="341" spans="1:3">
      <c r="A341">
        <f>K163</f>
        <v>0</v>
      </c>
      <c r="B341">
        <f>K163</f>
        <v>0</v>
      </c>
      <c r="C341">
        <f>K163</f>
        <v>0</v>
      </c>
    </row>
    <row r="342" spans="1:3">
      <c r="A342">
        <f>K164</f>
        <v>0</v>
      </c>
      <c r="B342">
        <f>K164</f>
        <v>0</v>
      </c>
      <c r="C342">
        <f>K164</f>
        <v>0</v>
      </c>
    </row>
    <row r="343" spans="1:3">
      <c r="A343">
        <f>K165</f>
        <v>0</v>
      </c>
      <c r="B343">
        <f>K165</f>
        <v>0</v>
      </c>
      <c r="C343">
        <f>K165</f>
        <v>0</v>
      </c>
    </row>
    <row r="344" spans="1:3">
      <c r="A344">
        <f>K166</f>
        <v>0</v>
      </c>
      <c r="B344">
        <f>K166</f>
        <v>0</v>
      </c>
      <c r="C344">
        <f>K166</f>
        <v>0</v>
      </c>
    </row>
    <row r="345" spans="1:3">
      <c r="A345">
        <f>K167</f>
        <v>0</v>
      </c>
      <c r="B345">
        <f>K167</f>
        <v>0</v>
      </c>
      <c r="C345">
        <f>K167</f>
        <v>0</v>
      </c>
    </row>
    <row r="346" spans="1:3">
      <c r="A346">
        <f>K168</f>
        <v>0</v>
      </c>
      <c r="B346">
        <f>K168</f>
        <v>0</v>
      </c>
      <c r="C346">
        <f>K168</f>
        <v>0</v>
      </c>
    </row>
    <row r="347" spans="1:3">
      <c r="A347">
        <f>K169</f>
        <v>0</v>
      </c>
      <c r="B347">
        <f>K169</f>
        <v>0</v>
      </c>
      <c r="C347">
        <f>K169</f>
        <v>0</v>
      </c>
    </row>
    <row r="348" spans="1:3">
      <c r="A348">
        <f>K170</f>
        <v>0</v>
      </c>
      <c r="B348">
        <f>K170</f>
        <v>0</v>
      </c>
      <c r="C348">
        <f>K170</f>
        <v>0</v>
      </c>
    </row>
    <row r="349" spans="1:3">
      <c r="A349">
        <f>K171</f>
        <v>0</v>
      </c>
      <c r="B349">
        <f>K171</f>
        <v>0</v>
      </c>
      <c r="C349">
        <f>K171</f>
        <v>0</v>
      </c>
    </row>
    <row r="350" spans="1:3">
      <c r="A350">
        <f>K172</f>
        <v>0</v>
      </c>
      <c r="B350">
        <f>K172</f>
        <v>0</v>
      </c>
      <c r="C350">
        <f>K172</f>
        <v>0</v>
      </c>
    </row>
    <row r="351" spans="1:3">
      <c r="A351">
        <f>K173</f>
        <v>0</v>
      </c>
      <c r="B351">
        <f>K173</f>
        <v>0</v>
      </c>
      <c r="C351">
        <f>K173</f>
        <v>0</v>
      </c>
    </row>
    <row r="352" spans="1:3">
      <c r="A352">
        <f>K174</f>
        <v>0</v>
      </c>
      <c r="B352">
        <f>K174</f>
        <v>0</v>
      </c>
      <c r="C352">
        <f>K174</f>
        <v>0</v>
      </c>
    </row>
    <row r="353" spans="1:3">
      <c r="A353">
        <f>K175</f>
        <v>0</v>
      </c>
      <c r="B353">
        <f>K175</f>
        <v>0</v>
      </c>
      <c r="C353">
        <f>K175</f>
        <v>0</v>
      </c>
    </row>
    <row r="354" spans="1:3">
      <c r="A354">
        <f>K176</f>
        <v>0</v>
      </c>
      <c r="B354">
        <f>K176</f>
        <v>0</v>
      </c>
      <c r="C354">
        <f>K176</f>
        <v>0</v>
      </c>
    </row>
    <row r="355" spans="1:3">
      <c r="A355">
        <f>K177</f>
        <v>0</v>
      </c>
      <c r="B355">
        <f>K177</f>
        <v>0</v>
      </c>
      <c r="C355">
        <f>K177</f>
        <v>0</v>
      </c>
    </row>
    <row r="356" spans="1:3">
      <c r="A356">
        <f>K178</f>
        <v>0</v>
      </c>
      <c r="B356">
        <f>K178</f>
        <v>0</v>
      </c>
      <c r="C356">
        <f>K178</f>
        <v>0</v>
      </c>
    </row>
    <row r="357" spans="1:3">
      <c r="A357">
        <f>K179</f>
        <v>0</v>
      </c>
      <c r="B357">
        <f>K179</f>
        <v>0</v>
      </c>
      <c r="C357">
        <f>K179</f>
        <v>0</v>
      </c>
    </row>
    <row r="358" spans="1:3">
      <c r="A358">
        <f>K180</f>
        <v>0</v>
      </c>
      <c r="B358">
        <f>K180</f>
        <v>0</v>
      </c>
      <c r="C358">
        <f>K180</f>
        <v>0</v>
      </c>
    </row>
    <row r="359" spans="1:3">
      <c r="A359">
        <f>K181</f>
        <v>0</v>
      </c>
      <c r="B359">
        <f>K181</f>
        <v>0</v>
      </c>
      <c r="C359">
        <f>K181</f>
        <v>0</v>
      </c>
    </row>
    <row r="360" spans="1:3">
      <c r="A360">
        <f>K182</f>
        <v>0</v>
      </c>
      <c r="B360">
        <f>K182</f>
        <v>0</v>
      </c>
      <c r="C360">
        <f>K182</f>
        <v>0</v>
      </c>
    </row>
    <row r="361" spans="1:3">
      <c r="A361">
        <f>N3</f>
        <v>0</v>
      </c>
      <c r="B361">
        <f>N3</f>
        <v>0</v>
      </c>
      <c r="C361">
        <f>N3</f>
        <v>0</v>
      </c>
    </row>
    <row r="362" spans="1:3">
      <c r="A362">
        <f>N4</f>
        <v>0</v>
      </c>
      <c r="B362">
        <f>N4</f>
        <v>0</v>
      </c>
      <c r="C362">
        <f>N4</f>
        <v>0</v>
      </c>
    </row>
    <row r="363" spans="1:3">
      <c r="A363">
        <f>N5</f>
        <v>0</v>
      </c>
      <c r="B363">
        <f>N5</f>
        <v>0</v>
      </c>
      <c r="C363">
        <f>N5</f>
        <v>0</v>
      </c>
    </row>
    <row r="364" spans="1:3">
      <c r="A364">
        <f>N6</f>
        <v>0</v>
      </c>
      <c r="B364">
        <f>N6</f>
        <v>0</v>
      </c>
      <c r="C364">
        <f>N6</f>
        <v>0</v>
      </c>
    </row>
    <row r="365" spans="1:3">
      <c r="A365">
        <f>N7</f>
        <v>0</v>
      </c>
      <c r="B365">
        <f>N7</f>
        <v>0</v>
      </c>
      <c r="C365">
        <f>N7</f>
        <v>0</v>
      </c>
    </row>
    <row r="366" spans="1:3">
      <c r="A366">
        <f>N8</f>
        <v>0</v>
      </c>
      <c r="B366">
        <f>N8</f>
        <v>0</v>
      </c>
      <c r="C366">
        <f>N8</f>
        <v>0</v>
      </c>
    </row>
    <row r="367" spans="1:3">
      <c r="A367">
        <f>N9</f>
        <v>0</v>
      </c>
      <c r="B367">
        <f>N9</f>
        <v>0</v>
      </c>
      <c r="C367">
        <f>N9</f>
        <v>0</v>
      </c>
    </row>
    <row r="368" spans="1:3">
      <c r="A368">
        <f>N10</f>
        <v>0</v>
      </c>
      <c r="B368">
        <f>N10</f>
        <v>0</v>
      </c>
      <c r="C368">
        <f>N10</f>
        <v>0</v>
      </c>
    </row>
    <row r="369" spans="1:3">
      <c r="A369">
        <f>N11</f>
        <v>0</v>
      </c>
      <c r="B369">
        <f>N11</f>
        <v>0</v>
      </c>
      <c r="C369">
        <f>N11</f>
        <v>0</v>
      </c>
    </row>
    <row r="370" spans="1:3">
      <c r="A370">
        <f>N12</f>
        <v>0</v>
      </c>
      <c r="B370">
        <f>N12</f>
        <v>0</v>
      </c>
      <c r="C370">
        <f>N12</f>
        <v>0</v>
      </c>
    </row>
    <row r="371" spans="1:3">
      <c r="A371">
        <f>N13</f>
        <v>0</v>
      </c>
      <c r="B371">
        <f>N13</f>
        <v>0</v>
      </c>
      <c r="C371">
        <f>N13</f>
        <v>0</v>
      </c>
    </row>
    <row r="372" spans="1:3">
      <c r="A372">
        <f>N14</f>
        <v>0</v>
      </c>
      <c r="B372">
        <f>N14</f>
        <v>0</v>
      </c>
      <c r="C372">
        <f>N14</f>
        <v>0</v>
      </c>
    </row>
    <row r="373" spans="1:3">
      <c r="A373">
        <f>N15</f>
        <v>0</v>
      </c>
      <c r="B373">
        <f>N15</f>
        <v>0</v>
      </c>
      <c r="C373">
        <f>N15</f>
        <v>0</v>
      </c>
    </row>
    <row r="374" spans="1:3">
      <c r="A374">
        <f>N16</f>
        <v>0</v>
      </c>
      <c r="B374">
        <f>N16</f>
        <v>0</v>
      </c>
      <c r="C374">
        <f>N16</f>
        <v>0</v>
      </c>
    </row>
    <row r="375" spans="1:3">
      <c r="A375">
        <f>N17</f>
        <v>0</v>
      </c>
      <c r="B375">
        <f>N17</f>
        <v>0</v>
      </c>
      <c r="C375">
        <f>N17</f>
        <v>0</v>
      </c>
    </row>
    <row r="376" spans="1:3">
      <c r="A376">
        <f>N18</f>
        <v>0</v>
      </c>
      <c r="B376">
        <f>N18</f>
        <v>0</v>
      </c>
      <c r="C376">
        <f>N18</f>
        <v>0</v>
      </c>
    </row>
    <row r="377" spans="1:3">
      <c r="A377">
        <f>N19</f>
        <v>0</v>
      </c>
      <c r="B377">
        <f>N19</f>
        <v>0</v>
      </c>
      <c r="C377">
        <f>N19</f>
        <v>0</v>
      </c>
    </row>
    <row r="378" spans="1:3">
      <c r="A378">
        <f>N20</f>
        <v>0</v>
      </c>
      <c r="B378">
        <f>N20</f>
        <v>0</v>
      </c>
      <c r="C378">
        <f>N20</f>
        <v>0</v>
      </c>
    </row>
    <row r="379" spans="1:3">
      <c r="A379">
        <f>N21</f>
        <v>0</v>
      </c>
      <c r="B379">
        <f>N21</f>
        <v>0</v>
      </c>
      <c r="C379">
        <f>N21</f>
        <v>0</v>
      </c>
    </row>
    <row r="380" spans="1:3">
      <c r="A380">
        <f>N22</f>
        <v>0</v>
      </c>
      <c r="B380">
        <f>N22</f>
        <v>0</v>
      </c>
      <c r="C380">
        <f>N22</f>
        <v>0</v>
      </c>
    </row>
    <row r="381" spans="1:3">
      <c r="A381">
        <f>N23</f>
        <v>0</v>
      </c>
      <c r="B381">
        <f>N23</f>
        <v>0</v>
      </c>
      <c r="C381">
        <f>N23</f>
        <v>0</v>
      </c>
    </row>
    <row r="382" spans="1:3">
      <c r="A382">
        <f>N24</f>
        <v>0</v>
      </c>
      <c r="B382">
        <f>N24</f>
        <v>0</v>
      </c>
      <c r="C382">
        <f>N24</f>
        <v>0</v>
      </c>
    </row>
    <row r="383" spans="1:3">
      <c r="A383">
        <f>N25</f>
        <v>0</v>
      </c>
      <c r="B383">
        <f>N25</f>
        <v>0</v>
      </c>
      <c r="C383">
        <f>N25</f>
        <v>0</v>
      </c>
    </row>
    <row r="384" spans="1:3">
      <c r="A384">
        <f>N26</f>
        <v>0</v>
      </c>
      <c r="B384">
        <f>N26</f>
        <v>0</v>
      </c>
      <c r="C384">
        <f>N26</f>
        <v>0</v>
      </c>
    </row>
    <row r="385" spans="1:3">
      <c r="A385">
        <f>N27</f>
        <v>0</v>
      </c>
      <c r="B385">
        <f>N27</f>
        <v>0</v>
      </c>
      <c r="C385">
        <f>N27</f>
        <v>0</v>
      </c>
    </row>
    <row r="386" spans="1:3">
      <c r="A386">
        <f>N28</f>
        <v>0</v>
      </c>
      <c r="B386">
        <f>N28</f>
        <v>0</v>
      </c>
      <c r="C386">
        <f>N28</f>
        <v>0</v>
      </c>
    </row>
    <row r="387" spans="1:3">
      <c r="A387">
        <f>N29</f>
        <v>0</v>
      </c>
      <c r="B387">
        <f>N29</f>
        <v>0</v>
      </c>
      <c r="C387">
        <f>N29</f>
        <v>0</v>
      </c>
    </row>
    <row r="388" spans="1:3">
      <c r="A388">
        <f>N30</f>
        <v>0</v>
      </c>
      <c r="B388">
        <f>N30</f>
        <v>0</v>
      </c>
      <c r="C388">
        <f>N30</f>
        <v>0</v>
      </c>
    </row>
    <row r="389" spans="1:3">
      <c r="A389">
        <f>N31</f>
        <v>0</v>
      </c>
      <c r="B389">
        <f>N31</f>
        <v>0</v>
      </c>
      <c r="C389">
        <f>N31</f>
        <v>0</v>
      </c>
    </row>
    <row r="390" spans="1:3">
      <c r="A390">
        <f>N32</f>
        <v>0</v>
      </c>
      <c r="B390">
        <f>N32</f>
        <v>0</v>
      </c>
      <c r="C390">
        <f>N32</f>
        <v>0</v>
      </c>
    </row>
    <row r="391" spans="1:3">
      <c r="A391">
        <f>N33</f>
        <v>0</v>
      </c>
      <c r="B391">
        <f>N33</f>
        <v>0</v>
      </c>
      <c r="C391">
        <f>N33</f>
        <v>0</v>
      </c>
    </row>
    <row r="392" spans="1:3">
      <c r="A392">
        <f>N34</f>
        <v>0</v>
      </c>
      <c r="B392">
        <f>N34</f>
        <v>0</v>
      </c>
      <c r="C392">
        <f>N34</f>
        <v>0</v>
      </c>
    </row>
    <row r="393" spans="1:3">
      <c r="A393">
        <f>N35</f>
        <v>0</v>
      </c>
      <c r="B393">
        <f>N35</f>
        <v>0</v>
      </c>
      <c r="C393">
        <f>N35</f>
        <v>0</v>
      </c>
    </row>
    <row r="394" spans="1:3">
      <c r="A394">
        <f>N36</f>
        <v>0</v>
      </c>
      <c r="B394">
        <f>N36</f>
        <v>0</v>
      </c>
      <c r="C394">
        <f>N36</f>
        <v>0</v>
      </c>
    </row>
    <row r="395" spans="1:3">
      <c r="A395">
        <f>N37</f>
        <v>0</v>
      </c>
      <c r="B395">
        <f>N37</f>
        <v>0</v>
      </c>
      <c r="C395">
        <f>N37</f>
        <v>0</v>
      </c>
    </row>
    <row r="396" spans="1:3">
      <c r="A396">
        <f>N38</f>
        <v>0</v>
      </c>
      <c r="B396">
        <f>N38</f>
        <v>0</v>
      </c>
      <c r="C396">
        <f>N38</f>
        <v>0</v>
      </c>
    </row>
    <row r="397" spans="1:3">
      <c r="A397">
        <f>N39</f>
        <v>0</v>
      </c>
      <c r="B397">
        <f>N39</f>
        <v>0</v>
      </c>
      <c r="C397">
        <f>N39</f>
        <v>0</v>
      </c>
    </row>
    <row r="398" spans="1:3">
      <c r="A398">
        <f>N40</f>
        <v>0</v>
      </c>
      <c r="B398">
        <f>N40</f>
        <v>0</v>
      </c>
      <c r="C398">
        <f>N40</f>
        <v>0</v>
      </c>
    </row>
    <row r="399" spans="1:3">
      <c r="A399">
        <f>N41</f>
        <v>0</v>
      </c>
      <c r="B399">
        <f>N41</f>
        <v>0</v>
      </c>
      <c r="C399">
        <f>N41</f>
        <v>0</v>
      </c>
    </row>
    <row r="400" spans="1:3">
      <c r="A400">
        <f>N42</f>
        <v>0</v>
      </c>
      <c r="B400">
        <f>N42</f>
        <v>0</v>
      </c>
      <c r="C400">
        <f>N42</f>
        <v>0</v>
      </c>
    </row>
    <row r="401" spans="1:3">
      <c r="A401">
        <f>N43</f>
        <v>0</v>
      </c>
      <c r="B401">
        <f>N43</f>
        <v>0</v>
      </c>
      <c r="C401">
        <f>N43</f>
        <v>0</v>
      </c>
    </row>
    <row r="402" spans="1:3">
      <c r="A402">
        <f>N44</f>
        <v>0</v>
      </c>
      <c r="B402">
        <f>N44</f>
        <v>0</v>
      </c>
      <c r="C402">
        <f>N44</f>
        <v>0</v>
      </c>
    </row>
    <row r="403" spans="1:3">
      <c r="A403">
        <f>N45</f>
        <v>0</v>
      </c>
      <c r="B403">
        <f>N45</f>
        <v>0</v>
      </c>
      <c r="C403">
        <f>N45</f>
        <v>0</v>
      </c>
    </row>
    <row r="404" spans="1:3">
      <c r="A404">
        <f>N46</f>
        <v>0</v>
      </c>
      <c r="B404">
        <f>N46</f>
        <v>0</v>
      </c>
      <c r="C404">
        <f>N46</f>
        <v>0</v>
      </c>
    </row>
    <row r="405" spans="1:3">
      <c r="A405">
        <f>N47</f>
        <v>0</v>
      </c>
      <c r="B405">
        <f>N47</f>
        <v>0</v>
      </c>
      <c r="C405">
        <f>N47</f>
        <v>0</v>
      </c>
    </row>
    <row r="406" spans="1:3">
      <c r="A406">
        <f>N48</f>
        <v>0</v>
      </c>
      <c r="B406">
        <f>N48</f>
        <v>0</v>
      </c>
      <c r="C406">
        <f>N48</f>
        <v>0</v>
      </c>
    </row>
    <row r="407" spans="1:3">
      <c r="A407">
        <f>N49</f>
        <v>0</v>
      </c>
      <c r="B407">
        <f>N49</f>
        <v>0</v>
      </c>
      <c r="C407">
        <f>N49</f>
        <v>0</v>
      </c>
    </row>
    <row r="408" spans="1:3">
      <c r="A408">
        <f>N50</f>
        <v>0</v>
      </c>
      <c r="B408">
        <f>N50</f>
        <v>0</v>
      </c>
      <c r="C408">
        <f>N50</f>
        <v>0</v>
      </c>
    </row>
    <row r="409" spans="1:3">
      <c r="A409">
        <f>N51</f>
        <v>0</v>
      </c>
      <c r="B409">
        <f>N51</f>
        <v>0</v>
      </c>
      <c r="C409">
        <f>N51</f>
        <v>0</v>
      </c>
    </row>
    <row r="410" spans="1:3">
      <c r="A410">
        <f>N52</f>
        <v>0</v>
      </c>
      <c r="B410">
        <f>N52</f>
        <v>0</v>
      </c>
      <c r="C410">
        <f>N52</f>
        <v>0</v>
      </c>
    </row>
    <row r="411" spans="1:3">
      <c r="A411">
        <f>N53</f>
        <v>0</v>
      </c>
      <c r="B411">
        <f>N53</f>
        <v>0</v>
      </c>
      <c r="C411">
        <f>N53</f>
        <v>0</v>
      </c>
    </row>
    <row r="412" spans="1:3">
      <c r="A412">
        <f>N54</f>
        <v>0</v>
      </c>
      <c r="B412">
        <f>N54</f>
        <v>0</v>
      </c>
      <c r="C412">
        <f>N54</f>
        <v>0</v>
      </c>
    </row>
    <row r="413" spans="1:3">
      <c r="A413">
        <f>N55</f>
        <v>0</v>
      </c>
      <c r="B413">
        <f>N55</f>
        <v>0</v>
      </c>
      <c r="C413">
        <f>N55</f>
        <v>0</v>
      </c>
    </row>
    <row r="414" spans="1:3">
      <c r="A414">
        <f>N56</f>
        <v>0</v>
      </c>
      <c r="B414">
        <f>N56</f>
        <v>0</v>
      </c>
      <c r="C414">
        <f>N56</f>
        <v>0</v>
      </c>
    </row>
    <row r="415" spans="1:3">
      <c r="A415">
        <f>N57</f>
        <v>0</v>
      </c>
      <c r="B415">
        <f>N57</f>
        <v>0</v>
      </c>
      <c r="C415">
        <f>N57</f>
        <v>0</v>
      </c>
    </row>
    <row r="416" spans="1:3">
      <c r="A416">
        <f>N58</f>
        <v>0</v>
      </c>
      <c r="B416">
        <f>N58</f>
        <v>0</v>
      </c>
      <c r="C416">
        <f>N58</f>
        <v>0</v>
      </c>
    </row>
    <row r="417" spans="1:3">
      <c r="A417">
        <f>N59</f>
        <v>0</v>
      </c>
      <c r="B417">
        <f>N59</f>
        <v>0</v>
      </c>
      <c r="C417">
        <f>N59</f>
        <v>0</v>
      </c>
    </row>
    <row r="418" spans="1:3">
      <c r="A418">
        <f>N60</f>
        <v>0</v>
      </c>
      <c r="B418">
        <f>N60</f>
        <v>0</v>
      </c>
      <c r="C418">
        <f>N60</f>
        <v>0</v>
      </c>
    </row>
    <row r="419" spans="1:3">
      <c r="A419">
        <f>N61</f>
        <v>0</v>
      </c>
      <c r="B419">
        <f>N61</f>
        <v>0</v>
      </c>
      <c r="C419">
        <f>N61</f>
        <v>0</v>
      </c>
    </row>
    <row r="420" spans="1:3">
      <c r="A420">
        <f>N62</f>
        <v>0</v>
      </c>
      <c r="B420">
        <f>N62</f>
        <v>0</v>
      </c>
      <c r="C420">
        <f>N62</f>
        <v>0</v>
      </c>
    </row>
    <row r="421" spans="1:3">
      <c r="A421">
        <f>N63</f>
        <v>0</v>
      </c>
      <c r="B421">
        <f>N63</f>
        <v>0</v>
      </c>
      <c r="C421">
        <f>N63</f>
        <v>0</v>
      </c>
    </row>
    <row r="422" spans="1:3">
      <c r="A422">
        <f>N64</f>
        <v>0</v>
      </c>
      <c r="B422">
        <f>N64</f>
        <v>0</v>
      </c>
      <c r="C422">
        <f>N64</f>
        <v>0</v>
      </c>
    </row>
    <row r="423" spans="1:3">
      <c r="A423">
        <f>N65</f>
        <v>0</v>
      </c>
      <c r="B423">
        <f>N65</f>
        <v>0</v>
      </c>
      <c r="C423">
        <f>N65</f>
        <v>0</v>
      </c>
    </row>
    <row r="424" spans="1:3">
      <c r="A424">
        <f>N66</f>
        <v>0</v>
      </c>
      <c r="B424">
        <f>N66</f>
        <v>0</v>
      </c>
      <c r="C424">
        <f>N66</f>
        <v>0</v>
      </c>
    </row>
    <row r="425" spans="1:3">
      <c r="A425">
        <f>N67</f>
        <v>0</v>
      </c>
      <c r="B425">
        <f>N67</f>
        <v>0</v>
      </c>
      <c r="C425">
        <f>N67</f>
        <v>0</v>
      </c>
    </row>
    <row r="426" spans="1:3">
      <c r="A426">
        <f>N68</f>
        <v>0</v>
      </c>
      <c r="B426">
        <f>N68</f>
        <v>0</v>
      </c>
      <c r="C426">
        <f>N68</f>
        <v>0</v>
      </c>
    </row>
    <row r="427" spans="1:3">
      <c r="A427">
        <f>N69</f>
        <v>0</v>
      </c>
      <c r="B427">
        <f>N69</f>
        <v>0</v>
      </c>
      <c r="C427">
        <f>N69</f>
        <v>0</v>
      </c>
    </row>
    <row r="428" spans="1:3">
      <c r="A428">
        <f>N70</f>
        <v>0</v>
      </c>
      <c r="B428">
        <f>N70</f>
        <v>0</v>
      </c>
      <c r="C428">
        <f>N70</f>
        <v>0</v>
      </c>
    </row>
    <row r="429" spans="1:3">
      <c r="A429">
        <f>N71</f>
        <v>0</v>
      </c>
      <c r="B429">
        <f>N71</f>
        <v>0</v>
      </c>
      <c r="C429">
        <f>N71</f>
        <v>0</v>
      </c>
    </row>
    <row r="430" spans="1:3">
      <c r="A430">
        <f>N72</f>
        <v>0</v>
      </c>
      <c r="B430">
        <f>N72</f>
        <v>0</v>
      </c>
      <c r="C430">
        <f>N72</f>
        <v>0</v>
      </c>
    </row>
    <row r="431" spans="1:3">
      <c r="A431">
        <f>N73</f>
        <v>0</v>
      </c>
      <c r="B431">
        <f>N73</f>
        <v>0</v>
      </c>
      <c r="C431">
        <f>N73</f>
        <v>0</v>
      </c>
    </row>
    <row r="432" spans="1:3">
      <c r="A432">
        <f>N74</f>
        <v>0</v>
      </c>
      <c r="B432">
        <f>N74</f>
        <v>0</v>
      </c>
      <c r="C432">
        <f>N74</f>
        <v>0</v>
      </c>
    </row>
    <row r="433" spans="1:3">
      <c r="A433">
        <f>N75</f>
        <v>0</v>
      </c>
      <c r="B433">
        <f>N75</f>
        <v>0</v>
      </c>
      <c r="C433">
        <f>N75</f>
        <v>0</v>
      </c>
    </row>
    <row r="434" spans="1:3">
      <c r="A434">
        <f>N76</f>
        <v>0</v>
      </c>
      <c r="B434">
        <f>N76</f>
        <v>0</v>
      </c>
      <c r="C434">
        <f>N76</f>
        <v>0</v>
      </c>
    </row>
    <row r="435" spans="1:3">
      <c r="A435">
        <f>N77</f>
        <v>0</v>
      </c>
      <c r="B435">
        <f>N77</f>
        <v>0</v>
      </c>
      <c r="C435">
        <f>N77</f>
        <v>0</v>
      </c>
    </row>
    <row r="436" spans="1:3">
      <c r="A436">
        <f>N78</f>
        <v>0</v>
      </c>
      <c r="B436">
        <f>N78</f>
        <v>0</v>
      </c>
      <c r="C436">
        <f>N78</f>
        <v>0</v>
      </c>
    </row>
    <row r="437" spans="1:3">
      <c r="A437">
        <f>N79</f>
        <v>0</v>
      </c>
      <c r="B437">
        <f>N79</f>
        <v>0</v>
      </c>
      <c r="C437">
        <f>N79</f>
        <v>0</v>
      </c>
    </row>
    <row r="438" spans="1:3">
      <c r="A438">
        <f>N80</f>
        <v>0</v>
      </c>
      <c r="B438">
        <f>N80</f>
        <v>0</v>
      </c>
      <c r="C438">
        <f>N80</f>
        <v>0</v>
      </c>
    </row>
    <row r="439" spans="1:3">
      <c r="A439">
        <f>N81</f>
        <v>0</v>
      </c>
      <c r="B439">
        <f>N81</f>
        <v>0</v>
      </c>
      <c r="C439">
        <f>N81</f>
        <v>0</v>
      </c>
    </row>
    <row r="440" spans="1:3">
      <c r="A440">
        <f>N82</f>
        <v>0</v>
      </c>
      <c r="B440">
        <f>N82</f>
        <v>0</v>
      </c>
      <c r="C440">
        <f>N82</f>
        <v>0</v>
      </c>
    </row>
    <row r="441" spans="1:3">
      <c r="A441">
        <f>N83</f>
        <v>0</v>
      </c>
      <c r="B441">
        <f>N83</f>
        <v>0</v>
      </c>
      <c r="C441">
        <f>N83</f>
        <v>0</v>
      </c>
    </row>
    <row r="442" spans="1:3">
      <c r="A442">
        <f>N84</f>
        <v>0</v>
      </c>
      <c r="B442">
        <f>N84</f>
        <v>0</v>
      </c>
      <c r="C442">
        <f>N84</f>
        <v>0</v>
      </c>
    </row>
    <row r="443" spans="1:3">
      <c r="A443">
        <f>N85</f>
        <v>0</v>
      </c>
      <c r="B443">
        <f>N85</f>
        <v>0</v>
      </c>
      <c r="C443">
        <f>N85</f>
        <v>0</v>
      </c>
    </row>
    <row r="444" spans="1:3">
      <c r="A444">
        <f>N86</f>
        <v>0</v>
      </c>
      <c r="B444">
        <f>N86</f>
        <v>0</v>
      </c>
      <c r="C444">
        <f>N86</f>
        <v>0</v>
      </c>
    </row>
    <row r="445" spans="1:3">
      <c r="A445">
        <f>N87</f>
        <v>0</v>
      </c>
      <c r="B445">
        <f>N87</f>
        <v>0</v>
      </c>
      <c r="C445">
        <f>N87</f>
        <v>0</v>
      </c>
    </row>
    <row r="446" spans="1:3">
      <c r="A446">
        <f>N88</f>
        <v>0</v>
      </c>
      <c r="B446">
        <f>N88</f>
        <v>0</v>
      </c>
      <c r="C446">
        <f>N88</f>
        <v>0</v>
      </c>
    </row>
    <row r="447" spans="1:3">
      <c r="A447">
        <f>N89</f>
        <v>0</v>
      </c>
      <c r="B447">
        <f>N89</f>
        <v>0</v>
      </c>
      <c r="C447">
        <f>N89</f>
        <v>0</v>
      </c>
    </row>
    <row r="448" spans="1:3">
      <c r="A448">
        <f>N90</f>
        <v>0</v>
      </c>
      <c r="B448">
        <f>N90</f>
        <v>0</v>
      </c>
      <c r="C448">
        <f>N90</f>
        <v>0</v>
      </c>
    </row>
    <row r="449" spans="1:3">
      <c r="A449">
        <f>N91</f>
        <v>0</v>
      </c>
      <c r="B449">
        <f>N91</f>
        <v>0</v>
      </c>
      <c r="C449">
        <f>N91</f>
        <v>0</v>
      </c>
    </row>
    <row r="450" spans="1:3">
      <c r="A450">
        <f>N92</f>
        <v>0</v>
      </c>
      <c r="B450">
        <f>N92</f>
        <v>0</v>
      </c>
      <c r="C450">
        <f>N92</f>
        <v>0</v>
      </c>
    </row>
    <row r="451" spans="1:3">
      <c r="A451">
        <f>N93</f>
        <v>0</v>
      </c>
      <c r="B451">
        <f>N93</f>
        <v>0</v>
      </c>
      <c r="C451">
        <f>N93</f>
        <v>0</v>
      </c>
    </row>
    <row r="452" spans="1:3">
      <c r="A452">
        <f>N94</f>
        <v>0</v>
      </c>
      <c r="B452">
        <f>N94</f>
        <v>0</v>
      </c>
      <c r="C452">
        <f>N94</f>
        <v>0</v>
      </c>
    </row>
    <row r="453" spans="1:3">
      <c r="A453">
        <f>N95</f>
        <v>0</v>
      </c>
      <c r="B453">
        <f>N95</f>
        <v>0</v>
      </c>
      <c r="C453">
        <f>N95</f>
        <v>0</v>
      </c>
    </row>
    <row r="454" spans="1:3">
      <c r="A454">
        <f>N96</f>
        <v>0</v>
      </c>
      <c r="B454">
        <f>N96</f>
        <v>0</v>
      </c>
      <c r="C454">
        <f>N96</f>
        <v>0</v>
      </c>
    </row>
    <row r="455" spans="1:3">
      <c r="A455">
        <f>N97</f>
        <v>0</v>
      </c>
      <c r="B455">
        <f>N97</f>
        <v>0</v>
      </c>
      <c r="C455">
        <f>N97</f>
        <v>0</v>
      </c>
    </row>
    <row r="456" spans="1:3">
      <c r="A456">
        <f>N98</f>
        <v>0</v>
      </c>
      <c r="B456">
        <f>N98</f>
        <v>0</v>
      </c>
      <c r="C456">
        <f>N98</f>
        <v>0</v>
      </c>
    </row>
    <row r="457" spans="1:3">
      <c r="A457">
        <f>N99</f>
        <v>0</v>
      </c>
      <c r="B457">
        <f>N99</f>
        <v>0</v>
      </c>
      <c r="C457">
        <f>N99</f>
        <v>0</v>
      </c>
    </row>
    <row r="458" spans="1:3">
      <c r="A458">
        <f>N100</f>
        <v>0</v>
      </c>
      <c r="B458">
        <f>N100</f>
        <v>0</v>
      </c>
      <c r="C458">
        <f>N100</f>
        <v>0</v>
      </c>
    </row>
    <row r="459" spans="1:3">
      <c r="A459">
        <f>N101</f>
        <v>0</v>
      </c>
      <c r="B459">
        <f>N101</f>
        <v>0</v>
      </c>
      <c r="C459">
        <f>N101</f>
        <v>0</v>
      </c>
    </row>
    <row r="460" spans="1:3">
      <c r="A460">
        <f>N102</f>
        <v>0</v>
      </c>
      <c r="B460">
        <f>N102</f>
        <v>0</v>
      </c>
      <c r="C460">
        <f>N102</f>
        <v>0</v>
      </c>
    </row>
    <row r="461" spans="1:3">
      <c r="A461">
        <f>N103</f>
        <v>0</v>
      </c>
      <c r="B461">
        <f>N103</f>
        <v>0</v>
      </c>
      <c r="C461">
        <f>N103</f>
        <v>0</v>
      </c>
    </row>
    <row r="462" spans="1:3">
      <c r="A462">
        <f>N104</f>
        <v>0</v>
      </c>
      <c r="B462">
        <f>N104</f>
        <v>0</v>
      </c>
      <c r="C462">
        <f>N104</f>
        <v>0</v>
      </c>
    </row>
    <row r="463" spans="1:3">
      <c r="A463">
        <f>N105</f>
        <v>0</v>
      </c>
      <c r="B463">
        <f>N105</f>
        <v>0</v>
      </c>
      <c r="C463">
        <f>N105</f>
        <v>0</v>
      </c>
    </row>
    <row r="464" spans="1:3">
      <c r="A464">
        <f>N106</f>
        <v>0</v>
      </c>
      <c r="B464">
        <f>N106</f>
        <v>0</v>
      </c>
      <c r="C464">
        <f>N106</f>
        <v>0</v>
      </c>
    </row>
    <row r="465" spans="1:3">
      <c r="A465">
        <f>N107</f>
        <v>0</v>
      </c>
      <c r="B465">
        <f>N107</f>
        <v>0</v>
      </c>
      <c r="C465">
        <f>N107</f>
        <v>0</v>
      </c>
    </row>
    <row r="466" spans="1:3">
      <c r="A466">
        <f>N108</f>
        <v>0</v>
      </c>
      <c r="B466">
        <f>N108</f>
        <v>0</v>
      </c>
      <c r="C466">
        <f>N108</f>
        <v>0</v>
      </c>
    </row>
    <row r="467" spans="1:3">
      <c r="A467">
        <f>N109</f>
        <v>0</v>
      </c>
      <c r="B467">
        <f>N109</f>
        <v>0</v>
      </c>
      <c r="C467">
        <f>N109</f>
        <v>0</v>
      </c>
    </row>
    <row r="468" spans="1:3">
      <c r="A468">
        <f>N110</f>
        <v>0</v>
      </c>
      <c r="B468">
        <f>N110</f>
        <v>0</v>
      </c>
      <c r="C468">
        <f>N110</f>
        <v>0</v>
      </c>
    </row>
    <row r="469" spans="1:3">
      <c r="A469">
        <f>N111</f>
        <v>0</v>
      </c>
      <c r="B469">
        <f>N111</f>
        <v>0</v>
      </c>
      <c r="C469">
        <f>N111</f>
        <v>0</v>
      </c>
    </row>
    <row r="470" spans="1:3">
      <c r="A470">
        <f>N112</f>
        <v>0</v>
      </c>
      <c r="B470">
        <f>N112</f>
        <v>0</v>
      </c>
      <c r="C470">
        <f>N112</f>
        <v>0</v>
      </c>
    </row>
    <row r="471" spans="1:3">
      <c r="A471">
        <f>N113</f>
        <v>0</v>
      </c>
      <c r="B471">
        <f>N113</f>
        <v>0</v>
      </c>
      <c r="C471">
        <f>N113</f>
        <v>0</v>
      </c>
    </row>
    <row r="472" spans="1:3">
      <c r="A472">
        <f>N114</f>
        <v>0</v>
      </c>
      <c r="B472">
        <f>N114</f>
        <v>0</v>
      </c>
      <c r="C472">
        <f>N114</f>
        <v>0</v>
      </c>
    </row>
    <row r="473" spans="1:3">
      <c r="A473">
        <f>N115</f>
        <v>0</v>
      </c>
      <c r="B473">
        <f>N115</f>
        <v>0</v>
      </c>
      <c r="C473">
        <f>N115</f>
        <v>0</v>
      </c>
    </row>
    <row r="474" spans="1:3">
      <c r="A474">
        <f>N116</f>
        <v>0</v>
      </c>
      <c r="B474">
        <f>N116</f>
        <v>0</v>
      </c>
      <c r="C474">
        <f>N116</f>
        <v>0</v>
      </c>
    </row>
    <row r="475" spans="1:3">
      <c r="A475">
        <f>N117</f>
        <v>0</v>
      </c>
      <c r="B475">
        <f>N117</f>
        <v>0</v>
      </c>
      <c r="C475">
        <f>N117</f>
        <v>0</v>
      </c>
    </row>
    <row r="476" spans="1:3">
      <c r="A476">
        <f>N118</f>
        <v>0</v>
      </c>
      <c r="B476">
        <f>N118</f>
        <v>0</v>
      </c>
      <c r="C476">
        <f>N118</f>
        <v>0</v>
      </c>
    </row>
    <row r="477" spans="1:3">
      <c r="A477">
        <f>N119</f>
        <v>0</v>
      </c>
      <c r="B477">
        <f>N119</f>
        <v>0</v>
      </c>
      <c r="C477">
        <f>N119</f>
        <v>0</v>
      </c>
    </row>
    <row r="478" spans="1:3">
      <c r="A478">
        <f>N120</f>
        <v>0</v>
      </c>
      <c r="B478">
        <f>N120</f>
        <v>0</v>
      </c>
      <c r="C478">
        <f>N120</f>
        <v>0</v>
      </c>
    </row>
    <row r="479" spans="1:3">
      <c r="A479">
        <f>N121</f>
        <v>0</v>
      </c>
      <c r="B479">
        <f>N121</f>
        <v>0</v>
      </c>
      <c r="C479">
        <f>N121</f>
        <v>0</v>
      </c>
    </row>
    <row r="480" spans="1:3">
      <c r="A480">
        <f>N122</f>
        <v>0</v>
      </c>
      <c r="B480">
        <f>N122</f>
        <v>0</v>
      </c>
      <c r="C480">
        <f>N122</f>
        <v>0</v>
      </c>
    </row>
    <row r="481" spans="1:3">
      <c r="A481">
        <f>N123</f>
        <v>0</v>
      </c>
      <c r="B481">
        <f>N123</f>
        <v>0</v>
      </c>
      <c r="C481">
        <f>N123</f>
        <v>0</v>
      </c>
    </row>
    <row r="482" spans="1:3">
      <c r="A482">
        <f>N124</f>
        <v>0</v>
      </c>
      <c r="B482">
        <f>N124</f>
        <v>0</v>
      </c>
      <c r="C482">
        <f>N124</f>
        <v>0</v>
      </c>
    </row>
    <row r="483" spans="1:3">
      <c r="A483">
        <f>N125</f>
        <v>0</v>
      </c>
      <c r="B483">
        <f>N125</f>
        <v>0</v>
      </c>
      <c r="C483">
        <f>N125</f>
        <v>0</v>
      </c>
    </row>
    <row r="484" spans="1:3">
      <c r="A484">
        <f>N126</f>
        <v>0</v>
      </c>
      <c r="B484">
        <f>N126</f>
        <v>0</v>
      </c>
      <c r="C484">
        <f>N126</f>
        <v>0</v>
      </c>
    </row>
    <row r="485" spans="1:3">
      <c r="A485">
        <f>N127</f>
        <v>0</v>
      </c>
      <c r="B485">
        <f>N127</f>
        <v>0</v>
      </c>
      <c r="C485">
        <f>N127</f>
        <v>0</v>
      </c>
    </row>
    <row r="486" spans="1:3">
      <c r="A486">
        <f>N128</f>
        <v>0</v>
      </c>
      <c r="B486">
        <f>N128</f>
        <v>0</v>
      </c>
      <c r="C486">
        <f>N128</f>
        <v>0</v>
      </c>
    </row>
    <row r="487" spans="1:3">
      <c r="A487">
        <f>N129</f>
        <v>0</v>
      </c>
      <c r="B487">
        <f>N129</f>
        <v>0</v>
      </c>
      <c r="C487">
        <f>N129</f>
        <v>0</v>
      </c>
    </row>
    <row r="488" spans="1:3">
      <c r="A488">
        <f>N130</f>
        <v>0</v>
      </c>
      <c r="B488">
        <f>N130</f>
        <v>0</v>
      </c>
      <c r="C488">
        <f>N130</f>
        <v>0</v>
      </c>
    </row>
    <row r="489" spans="1:3">
      <c r="A489">
        <f>N131</f>
        <v>0</v>
      </c>
      <c r="B489">
        <f>N131</f>
        <v>0</v>
      </c>
      <c r="C489">
        <f>N131</f>
        <v>0</v>
      </c>
    </row>
    <row r="490" spans="1:3">
      <c r="A490">
        <f>N132</f>
        <v>0</v>
      </c>
      <c r="B490">
        <f>N132</f>
        <v>0</v>
      </c>
      <c r="C490">
        <f>N132</f>
        <v>0</v>
      </c>
    </row>
    <row r="491" spans="1:3">
      <c r="A491">
        <f>N133</f>
        <v>0</v>
      </c>
      <c r="B491">
        <f>N133</f>
        <v>0</v>
      </c>
      <c r="C491">
        <f>N133</f>
        <v>0</v>
      </c>
    </row>
    <row r="492" spans="1:3">
      <c r="A492">
        <f>N134</f>
        <v>0</v>
      </c>
      <c r="B492">
        <f>N134</f>
        <v>0</v>
      </c>
      <c r="C492">
        <f>N134</f>
        <v>0</v>
      </c>
    </row>
    <row r="493" spans="1:3">
      <c r="A493">
        <f>N135</f>
        <v>0</v>
      </c>
      <c r="B493">
        <f>N135</f>
        <v>0</v>
      </c>
      <c r="C493">
        <f>N135</f>
        <v>0</v>
      </c>
    </row>
    <row r="494" spans="1:3">
      <c r="A494">
        <f>N136</f>
        <v>0</v>
      </c>
      <c r="B494">
        <f>N136</f>
        <v>0</v>
      </c>
      <c r="C494">
        <f>N136</f>
        <v>0</v>
      </c>
    </row>
    <row r="495" spans="1:3">
      <c r="A495">
        <f>N137</f>
        <v>0</v>
      </c>
      <c r="B495">
        <f>N137</f>
        <v>0</v>
      </c>
      <c r="C495">
        <f>N137</f>
        <v>0</v>
      </c>
    </row>
    <row r="496" spans="1:3">
      <c r="A496">
        <f>N138</f>
        <v>0</v>
      </c>
      <c r="B496">
        <f>N138</f>
        <v>0</v>
      </c>
      <c r="C496">
        <f>N138</f>
        <v>0</v>
      </c>
    </row>
    <row r="497" spans="1:3">
      <c r="A497">
        <f>N139</f>
        <v>0</v>
      </c>
      <c r="B497">
        <f>N139</f>
        <v>0</v>
      </c>
      <c r="C497">
        <f>N139</f>
        <v>0</v>
      </c>
    </row>
    <row r="498" spans="1:3">
      <c r="A498">
        <f>N140</f>
        <v>0</v>
      </c>
      <c r="B498">
        <f>N140</f>
        <v>0</v>
      </c>
      <c r="C498">
        <f>N140</f>
        <v>0</v>
      </c>
    </row>
    <row r="499" spans="1:3">
      <c r="A499">
        <f>N141</f>
        <v>0</v>
      </c>
      <c r="B499">
        <f>N141</f>
        <v>0</v>
      </c>
      <c r="C499">
        <f>N141</f>
        <v>0</v>
      </c>
    </row>
    <row r="500" spans="1:3">
      <c r="A500">
        <f>N142</f>
        <v>0</v>
      </c>
      <c r="B500">
        <f>N142</f>
        <v>0</v>
      </c>
      <c r="C500">
        <f>N142</f>
        <v>0</v>
      </c>
    </row>
    <row r="501" spans="1:3">
      <c r="A501">
        <f>N143</f>
        <v>0</v>
      </c>
      <c r="B501">
        <f>N143</f>
        <v>0</v>
      </c>
      <c r="C501">
        <f>N143</f>
        <v>0</v>
      </c>
    </row>
    <row r="502" spans="1:3">
      <c r="A502">
        <f>N144</f>
        <v>0</v>
      </c>
      <c r="B502">
        <f>N144</f>
        <v>0</v>
      </c>
      <c r="C502">
        <f>N144</f>
        <v>0</v>
      </c>
    </row>
    <row r="503" spans="1:3">
      <c r="A503">
        <f>N145</f>
        <v>0</v>
      </c>
      <c r="B503">
        <f>N145</f>
        <v>0</v>
      </c>
      <c r="C503">
        <f>N145</f>
        <v>0</v>
      </c>
    </row>
    <row r="504" spans="1:3">
      <c r="A504">
        <f>N146</f>
        <v>0</v>
      </c>
      <c r="B504">
        <f>N146</f>
        <v>0</v>
      </c>
      <c r="C504">
        <f>N146</f>
        <v>0</v>
      </c>
    </row>
    <row r="505" spans="1:3">
      <c r="A505">
        <f>N147</f>
        <v>0</v>
      </c>
      <c r="B505">
        <f>N147</f>
        <v>0</v>
      </c>
      <c r="C505">
        <f>N147</f>
        <v>0</v>
      </c>
    </row>
    <row r="506" spans="1:3">
      <c r="A506">
        <f>N148</f>
        <v>0</v>
      </c>
      <c r="B506">
        <f>N148</f>
        <v>0</v>
      </c>
      <c r="C506">
        <f>N148</f>
        <v>0</v>
      </c>
    </row>
    <row r="507" spans="1:3">
      <c r="A507">
        <f>N149</f>
        <v>0</v>
      </c>
      <c r="B507">
        <f>N149</f>
        <v>0</v>
      </c>
      <c r="C507">
        <f>N149</f>
        <v>0</v>
      </c>
    </row>
    <row r="508" spans="1:3">
      <c r="A508">
        <f>N150</f>
        <v>0</v>
      </c>
      <c r="B508">
        <f>N150</f>
        <v>0</v>
      </c>
      <c r="C508">
        <f>N150</f>
        <v>0</v>
      </c>
    </row>
    <row r="509" spans="1:3">
      <c r="A509">
        <f>N151</f>
        <v>0</v>
      </c>
      <c r="B509">
        <f>N151</f>
        <v>0</v>
      </c>
      <c r="C509">
        <f>N151</f>
        <v>0</v>
      </c>
    </row>
    <row r="510" spans="1:3">
      <c r="A510">
        <f>N152</f>
        <v>0</v>
      </c>
      <c r="B510">
        <f>N152</f>
        <v>0</v>
      </c>
      <c r="C510">
        <f>N152</f>
        <v>0</v>
      </c>
    </row>
    <row r="511" spans="1:3">
      <c r="A511">
        <f>N153</f>
        <v>0</v>
      </c>
      <c r="B511">
        <f>N153</f>
        <v>0</v>
      </c>
      <c r="C511">
        <f>N153</f>
        <v>0</v>
      </c>
    </row>
    <row r="512" spans="1:3">
      <c r="A512">
        <f>N154</f>
        <v>0</v>
      </c>
      <c r="B512">
        <f>N154</f>
        <v>0</v>
      </c>
      <c r="C512">
        <f>N154</f>
        <v>0</v>
      </c>
    </row>
    <row r="513" spans="1:3">
      <c r="A513">
        <f>N155</f>
        <v>0</v>
      </c>
      <c r="B513">
        <f>N155</f>
        <v>0</v>
      </c>
      <c r="C513">
        <f>N155</f>
        <v>0</v>
      </c>
    </row>
    <row r="514" spans="1:3">
      <c r="A514">
        <f>N156</f>
        <v>0</v>
      </c>
      <c r="B514">
        <f>N156</f>
        <v>0</v>
      </c>
      <c r="C514">
        <f>N156</f>
        <v>0</v>
      </c>
    </row>
    <row r="515" spans="1:3">
      <c r="A515">
        <f>N157</f>
        <v>0</v>
      </c>
      <c r="B515">
        <f>N157</f>
        <v>0</v>
      </c>
      <c r="C515">
        <f>N157</f>
        <v>0</v>
      </c>
    </row>
    <row r="516" spans="1:3">
      <c r="A516">
        <f>N158</f>
        <v>0</v>
      </c>
      <c r="B516">
        <f>N158</f>
        <v>0</v>
      </c>
      <c r="C516">
        <f>N158</f>
        <v>0</v>
      </c>
    </row>
    <row r="517" spans="1:3">
      <c r="A517">
        <f>N159</f>
        <v>0</v>
      </c>
      <c r="B517">
        <f>N159</f>
        <v>0</v>
      </c>
      <c r="C517">
        <f>N159</f>
        <v>0</v>
      </c>
    </row>
    <row r="518" spans="1:3">
      <c r="A518">
        <f>N160</f>
        <v>0</v>
      </c>
      <c r="B518">
        <f>N160</f>
        <v>0</v>
      </c>
      <c r="C518">
        <f>N160</f>
        <v>0</v>
      </c>
    </row>
    <row r="519" spans="1:3">
      <c r="A519">
        <f>N161</f>
        <v>0</v>
      </c>
      <c r="B519">
        <f>N161</f>
        <v>0</v>
      </c>
      <c r="C519">
        <f>N161</f>
        <v>0</v>
      </c>
    </row>
    <row r="520" spans="1:3">
      <c r="A520">
        <f>N162</f>
        <v>0</v>
      </c>
      <c r="B520">
        <f>N162</f>
        <v>0</v>
      </c>
      <c r="C520">
        <f>N162</f>
        <v>0</v>
      </c>
    </row>
    <row r="521" spans="1:3">
      <c r="B521">
        <f>P3</f>
        <v>0</v>
      </c>
      <c r="C521">
        <f>R3</f>
        <v>0</v>
      </c>
    </row>
    <row r="522" spans="1:3">
      <c r="B522">
        <f>P4</f>
        <v>0</v>
      </c>
      <c r="C522">
        <f>R4</f>
        <v>0</v>
      </c>
    </row>
    <row r="523" spans="1:3">
      <c r="B523">
        <f>P5</f>
        <v>0</v>
      </c>
      <c r="C523">
        <f>R5</f>
        <v>0</v>
      </c>
    </row>
    <row r="524" spans="1:3">
      <c r="B524">
        <f>P6</f>
        <v>0</v>
      </c>
      <c r="C524">
        <f>R6</f>
        <v>0</v>
      </c>
    </row>
    <row r="525" spans="1:3">
      <c r="B525">
        <f>P7</f>
        <v>0</v>
      </c>
      <c r="C525">
        <f>R7</f>
        <v>0</v>
      </c>
    </row>
    <row r="526" spans="1:3">
      <c r="B526">
        <f>P8</f>
        <v>0</v>
      </c>
      <c r="C526">
        <f>R8</f>
        <v>0</v>
      </c>
    </row>
    <row r="527" spans="1:3">
      <c r="B527">
        <f>P9</f>
        <v>0</v>
      </c>
      <c r="C527">
        <f>R9</f>
        <v>0</v>
      </c>
    </row>
    <row r="528" spans="1:3">
      <c r="B528">
        <f>P10</f>
        <v>0</v>
      </c>
      <c r="C528">
        <f>R10</f>
        <v>0</v>
      </c>
    </row>
    <row r="529" spans="2:3">
      <c r="B529">
        <f>P11</f>
        <v>0</v>
      </c>
      <c r="C529">
        <f>R11</f>
        <v>0</v>
      </c>
    </row>
    <row r="530" spans="2:3">
      <c r="B530">
        <f>P12</f>
        <v>0</v>
      </c>
      <c r="C530">
        <f>R12</f>
        <v>0</v>
      </c>
    </row>
    <row r="531" spans="2:3">
      <c r="B531">
        <f>P13</f>
        <v>0</v>
      </c>
      <c r="C531">
        <f>R13</f>
        <v>0</v>
      </c>
    </row>
    <row r="532" spans="2:3">
      <c r="B532">
        <f>P14</f>
        <v>0</v>
      </c>
      <c r="C532">
        <f>R14</f>
        <v>0</v>
      </c>
    </row>
    <row r="533" spans="2:3">
      <c r="B533">
        <f>P15</f>
        <v>0</v>
      </c>
      <c r="C533">
        <f>R15</f>
        <v>0</v>
      </c>
    </row>
    <row r="534" spans="2:3">
      <c r="B534">
        <f>P16</f>
        <v>0</v>
      </c>
      <c r="C534">
        <f>R16</f>
        <v>0</v>
      </c>
    </row>
    <row r="535" spans="2:3">
      <c r="B535">
        <f>P17</f>
        <v>0</v>
      </c>
      <c r="C535">
        <f>R17</f>
        <v>0</v>
      </c>
    </row>
    <row r="536" spans="2:3">
      <c r="B536">
        <f>P18</f>
        <v>0</v>
      </c>
      <c r="C536">
        <f>R18</f>
        <v>0</v>
      </c>
    </row>
    <row r="537" spans="2:3">
      <c r="B537">
        <f>P19</f>
        <v>0</v>
      </c>
      <c r="C537">
        <f>R19</f>
        <v>0</v>
      </c>
    </row>
    <row r="538" spans="2:3">
      <c r="B538">
        <f>P20</f>
        <v>0</v>
      </c>
      <c r="C538">
        <f>R20</f>
        <v>0</v>
      </c>
    </row>
    <row r="539" spans="2:3">
      <c r="B539">
        <f>P21</f>
        <v>0</v>
      </c>
      <c r="C539">
        <f>R21</f>
        <v>0</v>
      </c>
    </row>
    <row r="540" spans="2:3">
      <c r="B540">
        <f>P22</f>
        <v>0</v>
      </c>
      <c r="C540">
        <f>R22</f>
        <v>0</v>
      </c>
    </row>
    <row r="541" spans="2:3">
      <c r="B541">
        <f>P23</f>
        <v>0</v>
      </c>
      <c r="C541">
        <f>R23</f>
        <v>0</v>
      </c>
    </row>
    <row r="542" spans="2:3">
      <c r="B542">
        <f>P24</f>
        <v>0</v>
      </c>
      <c r="C542">
        <f>R24</f>
        <v>0</v>
      </c>
    </row>
    <row r="543" spans="2:3">
      <c r="B543">
        <f>P25</f>
        <v>0</v>
      </c>
      <c r="C543">
        <f>R25</f>
        <v>0</v>
      </c>
    </row>
    <row r="544" spans="2:3">
      <c r="B544">
        <f>P26</f>
        <v>0</v>
      </c>
      <c r="C544">
        <f>R26</f>
        <v>0</v>
      </c>
    </row>
    <row r="545" spans="2:3">
      <c r="B545">
        <f>P27</f>
        <v>0</v>
      </c>
      <c r="C545">
        <f>R27</f>
        <v>0</v>
      </c>
    </row>
    <row r="546" spans="2:3">
      <c r="B546">
        <f>P28</f>
        <v>0</v>
      </c>
      <c r="C546">
        <f>R28</f>
        <v>0</v>
      </c>
    </row>
    <row r="547" spans="2:3">
      <c r="B547">
        <f>P29</f>
        <v>0</v>
      </c>
      <c r="C547">
        <f>R29</f>
        <v>0</v>
      </c>
    </row>
    <row r="548" spans="2:3">
      <c r="B548">
        <f>P30</f>
        <v>0</v>
      </c>
      <c r="C548">
        <f>R30</f>
        <v>0</v>
      </c>
    </row>
    <row r="549" spans="2:3">
      <c r="B549">
        <f>P31</f>
        <v>0</v>
      </c>
      <c r="C549">
        <f>R31</f>
        <v>0</v>
      </c>
    </row>
    <row r="550" spans="2:3">
      <c r="B550">
        <f>P32</f>
        <v>0</v>
      </c>
      <c r="C550">
        <f>R32</f>
        <v>0</v>
      </c>
    </row>
    <row r="551" spans="2:3">
      <c r="B551">
        <f>P33</f>
        <v>0</v>
      </c>
      <c r="C551">
        <f>R33</f>
        <v>0</v>
      </c>
    </row>
    <row r="552" spans="2:3">
      <c r="B552">
        <f>P34</f>
        <v>0</v>
      </c>
      <c r="C552">
        <f>R34</f>
        <v>0</v>
      </c>
    </row>
    <row r="553" spans="2:3">
      <c r="B553">
        <f>P35</f>
        <v>0</v>
      </c>
      <c r="C553">
        <f>R35</f>
        <v>0</v>
      </c>
    </row>
    <row r="554" spans="2:3">
      <c r="B554">
        <f>P36</f>
        <v>0</v>
      </c>
      <c r="C554">
        <f>R36</f>
        <v>0</v>
      </c>
    </row>
    <row r="555" spans="2:3">
      <c r="B555">
        <f>P37</f>
        <v>0</v>
      </c>
      <c r="C555">
        <f>R37</f>
        <v>0</v>
      </c>
    </row>
    <row r="556" spans="2:3">
      <c r="B556">
        <f>P38</f>
        <v>0</v>
      </c>
      <c r="C556">
        <f>R38</f>
        <v>0</v>
      </c>
    </row>
    <row r="557" spans="2:3">
      <c r="B557">
        <f>P39</f>
        <v>0</v>
      </c>
      <c r="C557">
        <f>R39</f>
        <v>0</v>
      </c>
    </row>
    <row r="558" spans="2:3">
      <c r="B558">
        <f>P40</f>
        <v>0</v>
      </c>
      <c r="C558">
        <f>R40</f>
        <v>0</v>
      </c>
    </row>
    <row r="559" spans="2:3">
      <c r="B559">
        <f>P41</f>
        <v>0</v>
      </c>
      <c r="C559">
        <f>R41</f>
        <v>0</v>
      </c>
    </row>
    <row r="560" spans="2:3">
      <c r="B560">
        <f>P42</f>
        <v>0</v>
      </c>
      <c r="C560">
        <f>R42</f>
        <v>0</v>
      </c>
    </row>
    <row r="561" spans="2:3">
      <c r="B561">
        <f>P43</f>
        <v>0</v>
      </c>
      <c r="C561">
        <f>R43</f>
        <v>0</v>
      </c>
    </row>
    <row r="562" spans="2:3">
      <c r="B562">
        <f>P44</f>
        <v>0</v>
      </c>
      <c r="C562">
        <f>R44</f>
        <v>0</v>
      </c>
    </row>
    <row r="563" spans="2:3">
      <c r="B563">
        <f>P45</f>
        <v>0</v>
      </c>
      <c r="C563">
        <f>R45</f>
        <v>0</v>
      </c>
    </row>
    <row r="564" spans="2:3">
      <c r="B564">
        <f>P46</f>
        <v>0</v>
      </c>
      <c r="C564">
        <f>R46</f>
        <v>0</v>
      </c>
    </row>
    <row r="565" spans="2:3">
      <c r="B565">
        <f>P47</f>
        <v>0</v>
      </c>
      <c r="C565">
        <f>R47</f>
        <v>0</v>
      </c>
    </row>
    <row r="566" spans="2:3">
      <c r="B566">
        <f>P48</f>
        <v>0</v>
      </c>
      <c r="C566">
        <f>R48</f>
        <v>0</v>
      </c>
    </row>
    <row r="567" spans="2:3">
      <c r="B567">
        <f>P49</f>
        <v>0</v>
      </c>
      <c r="C567">
        <f>R49</f>
        <v>0</v>
      </c>
    </row>
    <row r="568" spans="2:3">
      <c r="B568">
        <f>P50</f>
        <v>0</v>
      </c>
      <c r="C568">
        <f>R50</f>
        <v>0</v>
      </c>
    </row>
    <row r="569" spans="2:3">
      <c r="B569">
        <f>P51</f>
        <v>0</v>
      </c>
      <c r="C569">
        <f>R51</f>
        <v>0</v>
      </c>
    </row>
    <row r="570" spans="2:3">
      <c r="B570">
        <f>P52</f>
        <v>0</v>
      </c>
      <c r="C570">
        <f>R52</f>
        <v>0</v>
      </c>
    </row>
    <row r="571" spans="2:3">
      <c r="B571">
        <f>P53</f>
        <v>0</v>
      </c>
      <c r="C571">
        <f>R53</f>
        <v>0</v>
      </c>
    </row>
    <row r="572" spans="2:3">
      <c r="B572">
        <f>P54</f>
        <v>0</v>
      </c>
      <c r="C572">
        <f>R54</f>
        <v>0</v>
      </c>
    </row>
    <row r="573" spans="2:3">
      <c r="B573">
        <f>P55</f>
        <v>0</v>
      </c>
      <c r="C573">
        <f>R55</f>
        <v>0</v>
      </c>
    </row>
    <row r="574" spans="2:3">
      <c r="B574">
        <f>P56</f>
        <v>0</v>
      </c>
      <c r="C574">
        <f>R56</f>
        <v>0</v>
      </c>
    </row>
    <row r="575" spans="2:3">
      <c r="B575">
        <f>P57</f>
        <v>0</v>
      </c>
      <c r="C575">
        <f>R57</f>
        <v>0</v>
      </c>
    </row>
    <row r="576" spans="2:3">
      <c r="B576">
        <f>P58</f>
        <v>0</v>
      </c>
      <c r="C576">
        <f>R58</f>
        <v>0</v>
      </c>
    </row>
    <row r="577" spans="2:3">
      <c r="B577">
        <f>P59</f>
        <v>0</v>
      </c>
      <c r="C577">
        <f>R59</f>
        <v>0</v>
      </c>
    </row>
    <row r="578" spans="2:3">
      <c r="B578">
        <f>P60</f>
        <v>0</v>
      </c>
      <c r="C578">
        <f>R60</f>
        <v>0</v>
      </c>
    </row>
    <row r="579" spans="2:3">
      <c r="B579">
        <f>P61</f>
        <v>0</v>
      </c>
      <c r="C579">
        <f>R61</f>
        <v>0</v>
      </c>
    </row>
    <row r="580" spans="2:3">
      <c r="B580">
        <f>P62</f>
        <v>0</v>
      </c>
      <c r="C580">
        <f>R62</f>
        <v>0</v>
      </c>
    </row>
    <row r="581" spans="2:3">
      <c r="B581">
        <f>P63</f>
        <v>0</v>
      </c>
      <c r="C581">
        <f>R63</f>
        <v>0</v>
      </c>
    </row>
    <row r="582" spans="2:3">
      <c r="B582">
        <f>P64</f>
        <v>0</v>
      </c>
      <c r="C582">
        <f>R64</f>
        <v>0</v>
      </c>
    </row>
    <row r="583" spans="2:3">
      <c r="B583">
        <f>P65</f>
        <v>0</v>
      </c>
      <c r="C583">
        <f>R65</f>
        <v>0</v>
      </c>
    </row>
    <row r="584" spans="2:3">
      <c r="B584">
        <f>P66</f>
        <v>0</v>
      </c>
      <c r="C584">
        <f>R66</f>
        <v>0</v>
      </c>
    </row>
    <row r="585" spans="2:3">
      <c r="B585">
        <f>P67</f>
        <v>0</v>
      </c>
      <c r="C585">
        <f>R67</f>
        <v>0</v>
      </c>
    </row>
    <row r="586" spans="2:3">
      <c r="B586">
        <f>P68</f>
        <v>0</v>
      </c>
      <c r="C586">
        <f>R68</f>
        <v>0</v>
      </c>
    </row>
    <row r="587" spans="2:3">
      <c r="B587">
        <f>P69</f>
        <v>0</v>
      </c>
      <c r="C587">
        <f>R69</f>
        <v>0</v>
      </c>
    </row>
    <row r="588" spans="2:3">
      <c r="B588">
        <f>P70</f>
        <v>0</v>
      </c>
      <c r="C588">
        <f>R70</f>
        <v>0</v>
      </c>
    </row>
    <row r="589" spans="2:3">
      <c r="B589">
        <f>P71</f>
        <v>0</v>
      </c>
      <c r="C589">
        <f>R71</f>
        <v>0</v>
      </c>
    </row>
    <row r="590" spans="2:3">
      <c r="B590">
        <f>P72</f>
        <v>0</v>
      </c>
      <c r="C590">
        <f>R72</f>
        <v>0</v>
      </c>
    </row>
    <row r="591" spans="2:3">
      <c r="B591">
        <f>P73</f>
        <v>0</v>
      </c>
      <c r="C591">
        <f>R73</f>
        <v>0</v>
      </c>
    </row>
    <row r="592" spans="2:3">
      <c r="B592">
        <f>P74</f>
        <v>0</v>
      </c>
      <c r="C592">
        <f>R74</f>
        <v>0</v>
      </c>
    </row>
    <row r="593" spans="2:3">
      <c r="B593">
        <f>P75</f>
        <v>0</v>
      </c>
      <c r="C593">
        <f>R75</f>
        <v>0</v>
      </c>
    </row>
    <row r="594" spans="2:3">
      <c r="B594">
        <f>P76</f>
        <v>0</v>
      </c>
      <c r="C594">
        <f>R76</f>
        <v>0</v>
      </c>
    </row>
    <row r="595" spans="2:3">
      <c r="B595">
        <f>P77</f>
        <v>0</v>
      </c>
      <c r="C595">
        <f>R77</f>
        <v>0</v>
      </c>
    </row>
    <row r="596" spans="2:3">
      <c r="B596">
        <f>P78</f>
        <v>0</v>
      </c>
      <c r="C596">
        <f>R78</f>
        <v>0</v>
      </c>
    </row>
    <row r="597" spans="2:3">
      <c r="B597">
        <f>P79</f>
        <v>0</v>
      </c>
      <c r="C597">
        <f>R79</f>
        <v>0</v>
      </c>
    </row>
    <row r="598" spans="2:3">
      <c r="B598">
        <f>P80</f>
        <v>0</v>
      </c>
      <c r="C598">
        <f>R80</f>
        <v>0</v>
      </c>
    </row>
    <row r="599" spans="2:3">
      <c r="B599">
        <f>P81</f>
        <v>0</v>
      </c>
      <c r="C599">
        <f>R81</f>
        <v>0</v>
      </c>
    </row>
    <row r="600" spans="2:3">
      <c r="B600">
        <f>P82</f>
        <v>0</v>
      </c>
      <c r="C600">
        <f>R82</f>
        <v>0</v>
      </c>
    </row>
    <row r="601" spans="2:3">
      <c r="B601">
        <f>P83</f>
        <v>0</v>
      </c>
      <c r="C601">
        <f>R83</f>
        <v>0</v>
      </c>
    </row>
    <row r="602" spans="2:3">
      <c r="B602">
        <f>P84</f>
        <v>0</v>
      </c>
      <c r="C602">
        <f>R84</f>
        <v>0</v>
      </c>
    </row>
    <row r="603" spans="2:3">
      <c r="B603">
        <f>P85</f>
        <v>0</v>
      </c>
      <c r="C603">
        <f>R85</f>
        <v>0</v>
      </c>
    </row>
    <row r="604" spans="2:3">
      <c r="B604">
        <f>P86</f>
        <v>0</v>
      </c>
      <c r="C604">
        <f>R86</f>
        <v>0</v>
      </c>
    </row>
    <row r="605" spans="2:3">
      <c r="B605">
        <f>P87</f>
        <v>0</v>
      </c>
      <c r="C605">
        <f>R87</f>
        <v>0</v>
      </c>
    </row>
    <row r="606" spans="2:3">
      <c r="B606">
        <f>P88</f>
        <v>0</v>
      </c>
      <c r="C606">
        <f>R88</f>
        <v>0</v>
      </c>
    </row>
    <row r="607" spans="2:3">
      <c r="B607">
        <f>P89</f>
        <v>0</v>
      </c>
      <c r="C607">
        <f>R89</f>
        <v>0</v>
      </c>
    </row>
    <row r="608" spans="2:3">
      <c r="B608">
        <f>P90</f>
        <v>0</v>
      </c>
      <c r="C608">
        <f>R90</f>
        <v>0</v>
      </c>
    </row>
    <row r="609" spans="2:3">
      <c r="B609">
        <f>P91</f>
        <v>0</v>
      </c>
      <c r="C609">
        <f>R91</f>
        <v>0</v>
      </c>
    </row>
    <row r="610" spans="2:3">
      <c r="B610">
        <f>P92</f>
        <v>0</v>
      </c>
      <c r="C610">
        <f>R92</f>
        <v>0</v>
      </c>
    </row>
    <row r="611" spans="2:3">
      <c r="B611">
        <f>P93</f>
        <v>0</v>
      </c>
      <c r="C611">
        <f>R93</f>
        <v>0</v>
      </c>
    </row>
    <row r="612" spans="2:3">
      <c r="B612">
        <f>P94</f>
        <v>0</v>
      </c>
      <c r="C612">
        <f>R94</f>
        <v>0</v>
      </c>
    </row>
    <row r="613" spans="2:3">
      <c r="B613">
        <f>P95</f>
        <v>0</v>
      </c>
      <c r="C613">
        <f>R95</f>
        <v>0</v>
      </c>
    </row>
    <row r="614" spans="2:3">
      <c r="B614">
        <f>P96</f>
        <v>0</v>
      </c>
      <c r="C614">
        <f>R96</f>
        <v>0</v>
      </c>
    </row>
    <row r="615" spans="2:3">
      <c r="B615">
        <f>P97</f>
        <v>0</v>
      </c>
      <c r="C615">
        <f>R97</f>
        <v>0</v>
      </c>
    </row>
    <row r="616" spans="2:3">
      <c r="B616">
        <f>P98</f>
        <v>0</v>
      </c>
      <c r="C616">
        <f>R98</f>
        <v>0</v>
      </c>
    </row>
    <row r="617" spans="2:3">
      <c r="B617">
        <f>P99</f>
        <v>0</v>
      </c>
      <c r="C617">
        <f>R99</f>
        <v>0</v>
      </c>
    </row>
    <row r="618" spans="2:3">
      <c r="B618">
        <f>P100</f>
        <v>0</v>
      </c>
      <c r="C618">
        <f>R100</f>
        <v>0</v>
      </c>
    </row>
    <row r="619" spans="2:3">
      <c r="B619">
        <f>P101</f>
        <v>0</v>
      </c>
      <c r="C619">
        <f>R101</f>
        <v>0</v>
      </c>
    </row>
    <row r="620" spans="2:3">
      <c r="B620">
        <f>P102</f>
        <v>0</v>
      </c>
      <c r="C620">
        <f>R102</f>
        <v>0</v>
      </c>
    </row>
    <row r="621" spans="2:3">
      <c r="B621">
        <f>P103</f>
        <v>0</v>
      </c>
      <c r="C621">
        <f>R103</f>
        <v>0</v>
      </c>
    </row>
    <row r="622" spans="2:3">
      <c r="B622">
        <f>P104</f>
        <v>0</v>
      </c>
      <c r="C622">
        <f>R104</f>
        <v>0</v>
      </c>
    </row>
    <row r="623" spans="2:3">
      <c r="B623">
        <f>P105</f>
        <v>0</v>
      </c>
      <c r="C623">
        <f>R105</f>
        <v>0</v>
      </c>
    </row>
    <row r="624" spans="2:3">
      <c r="B624">
        <f>P106</f>
        <v>0</v>
      </c>
      <c r="C624">
        <f>R106</f>
        <v>0</v>
      </c>
    </row>
    <row r="625" spans="2:3">
      <c r="B625">
        <f>P107</f>
        <v>0</v>
      </c>
      <c r="C625">
        <f>R107</f>
        <v>0</v>
      </c>
    </row>
    <row r="626" spans="2:3">
      <c r="B626">
        <f>P108</f>
        <v>0</v>
      </c>
      <c r="C626">
        <f>R108</f>
        <v>0</v>
      </c>
    </row>
    <row r="627" spans="2:3">
      <c r="B627">
        <f>P109</f>
        <v>0</v>
      </c>
      <c r="C627">
        <f>R109</f>
        <v>0</v>
      </c>
    </row>
    <row r="628" spans="2:3">
      <c r="B628">
        <f>P110</f>
        <v>0</v>
      </c>
      <c r="C628">
        <f>R110</f>
        <v>0</v>
      </c>
    </row>
    <row r="629" spans="2:3">
      <c r="B629">
        <f>P111</f>
        <v>0</v>
      </c>
      <c r="C629">
        <f>R111</f>
        <v>0</v>
      </c>
    </row>
    <row r="630" spans="2:3">
      <c r="B630">
        <f>P112</f>
        <v>0</v>
      </c>
      <c r="C630">
        <f>R112</f>
        <v>0</v>
      </c>
    </row>
    <row r="631" spans="2:3">
      <c r="B631">
        <f>P113</f>
        <v>0</v>
      </c>
      <c r="C631">
        <f>R113</f>
        <v>0</v>
      </c>
    </row>
    <row r="632" spans="2:3">
      <c r="B632">
        <f>P114</f>
        <v>0</v>
      </c>
      <c r="C632">
        <f>R114</f>
        <v>0</v>
      </c>
    </row>
    <row r="633" spans="2:3">
      <c r="B633">
        <f>P115</f>
        <v>0</v>
      </c>
      <c r="C633">
        <f>R115</f>
        <v>0</v>
      </c>
    </row>
    <row r="634" spans="2:3">
      <c r="B634">
        <f>P116</f>
        <v>0</v>
      </c>
      <c r="C634">
        <f>R116</f>
        <v>0</v>
      </c>
    </row>
    <row r="635" spans="2:3">
      <c r="B635">
        <f>P117</f>
        <v>0</v>
      </c>
      <c r="C635">
        <f>R117</f>
        <v>0</v>
      </c>
    </row>
    <row r="636" spans="2:3">
      <c r="B636">
        <f>P118</f>
        <v>0</v>
      </c>
      <c r="C636">
        <f>R118</f>
        <v>0</v>
      </c>
    </row>
    <row r="637" spans="2:3">
      <c r="B637">
        <f>P119</f>
        <v>0</v>
      </c>
      <c r="C637">
        <f>R119</f>
        <v>0</v>
      </c>
    </row>
    <row r="638" spans="2:3">
      <c r="B638">
        <f>P120</f>
        <v>0</v>
      </c>
      <c r="C638">
        <f>R120</f>
        <v>0</v>
      </c>
    </row>
    <row r="639" spans="2:3">
      <c r="B639">
        <f>P121</f>
        <v>0</v>
      </c>
      <c r="C639">
        <f>R121</f>
        <v>0</v>
      </c>
    </row>
    <row r="640" spans="2:3">
      <c r="B640">
        <f>P122</f>
        <v>0</v>
      </c>
      <c r="C640">
        <f>R122</f>
        <v>0</v>
      </c>
    </row>
    <row r="641" spans="2:3">
      <c r="B641">
        <f>P123</f>
        <v>0</v>
      </c>
      <c r="C641">
        <f>R123</f>
        <v>0</v>
      </c>
    </row>
    <row r="642" spans="2:3">
      <c r="B642">
        <f>P124</f>
        <v>0</v>
      </c>
      <c r="C642">
        <f>R124</f>
        <v>0</v>
      </c>
    </row>
    <row r="643" spans="2:3">
      <c r="B643">
        <f>P125</f>
        <v>0</v>
      </c>
      <c r="C643">
        <f>R125</f>
        <v>0</v>
      </c>
    </row>
    <row r="644" spans="2:3">
      <c r="B644">
        <f>P126</f>
        <v>0</v>
      </c>
      <c r="C644">
        <f>R126</f>
        <v>0</v>
      </c>
    </row>
    <row r="645" spans="2:3">
      <c r="B645">
        <f>P127</f>
        <v>0</v>
      </c>
      <c r="C645">
        <f>R127</f>
        <v>0</v>
      </c>
    </row>
    <row r="646" spans="2:3">
      <c r="B646">
        <f>P128</f>
        <v>0</v>
      </c>
      <c r="C646">
        <f>R128</f>
        <v>0</v>
      </c>
    </row>
    <row r="647" spans="2:3">
      <c r="B647">
        <f>P129</f>
        <v>0</v>
      </c>
      <c r="C647">
        <f>R129</f>
        <v>0</v>
      </c>
    </row>
    <row r="648" spans="2:3">
      <c r="B648">
        <f>P130</f>
        <v>0</v>
      </c>
      <c r="C648">
        <f>R130</f>
        <v>0</v>
      </c>
    </row>
    <row r="649" spans="2:3">
      <c r="B649">
        <f>P131</f>
        <v>0</v>
      </c>
      <c r="C649">
        <f>R131</f>
        <v>0</v>
      </c>
    </row>
    <row r="650" spans="2:3">
      <c r="B650">
        <f>P132</f>
        <v>0</v>
      </c>
      <c r="C650">
        <f>R132</f>
        <v>0</v>
      </c>
    </row>
    <row r="651" spans="2:3">
      <c r="B651">
        <f>P133</f>
        <v>0</v>
      </c>
      <c r="C651">
        <f>R133</f>
        <v>0</v>
      </c>
    </row>
    <row r="652" spans="2:3">
      <c r="B652">
        <f>P134</f>
        <v>0</v>
      </c>
      <c r="C652">
        <f>R134</f>
        <v>0</v>
      </c>
    </row>
    <row r="653" spans="2:3">
      <c r="B653">
        <f>P135</f>
        <v>0</v>
      </c>
      <c r="C653">
        <f>R135</f>
        <v>0</v>
      </c>
    </row>
    <row r="654" spans="2:3">
      <c r="B654">
        <f>P136</f>
        <v>0</v>
      </c>
      <c r="C654">
        <f>R136</f>
        <v>0</v>
      </c>
    </row>
    <row r="655" spans="2:3">
      <c r="B655">
        <f>P137</f>
        <v>0</v>
      </c>
      <c r="C655">
        <f>R137</f>
        <v>0</v>
      </c>
    </row>
    <row r="656" spans="2:3">
      <c r="B656">
        <f>P138</f>
        <v>0</v>
      </c>
      <c r="C656">
        <f>R138</f>
        <v>0</v>
      </c>
    </row>
    <row r="657" spans="2:3">
      <c r="B657">
        <f>P139</f>
        <v>0</v>
      </c>
      <c r="C657">
        <f>R139</f>
        <v>0</v>
      </c>
    </row>
    <row r="658" spans="2:3">
      <c r="B658">
        <f>P140</f>
        <v>0</v>
      </c>
      <c r="C658">
        <f>R140</f>
        <v>0</v>
      </c>
    </row>
    <row r="659" spans="2:3">
      <c r="B659">
        <f>P141</f>
        <v>0</v>
      </c>
      <c r="C659">
        <f>R141</f>
        <v>0</v>
      </c>
    </row>
    <row r="660" spans="2:3">
      <c r="B660">
        <f>P142</f>
        <v>0</v>
      </c>
      <c r="C660">
        <f>R142</f>
        <v>0</v>
      </c>
    </row>
    <row r="701" spans="1:3">
      <c r="A701" t="s">
        <v>182</v>
      </c>
      <c r="B701" t="s">
        <v>182</v>
      </c>
      <c r="C701" t="s">
        <v>182</v>
      </c>
    </row>
    <row r="702" spans="1:3">
      <c r="A702" t="s">
        <v>189</v>
      </c>
      <c r="B702" t="s">
        <v>189</v>
      </c>
      <c r="C702" t="s">
        <v>189</v>
      </c>
    </row>
    <row r="703" spans="1:3">
      <c r="A703" t="s">
        <v>190</v>
      </c>
      <c r="B703" t="s">
        <v>190</v>
      </c>
      <c r="C703" t="s">
        <v>190</v>
      </c>
    </row>
    <row r="704" spans="1:3">
      <c r="A704" t="s">
        <v>191</v>
      </c>
      <c r="B704" t="s">
        <v>191</v>
      </c>
      <c r="C704" t="s">
        <v>191</v>
      </c>
    </row>
    <row r="705" spans="1:3">
      <c r="A705" t="s">
        <v>192</v>
      </c>
      <c r="B705" t="s">
        <v>192</v>
      </c>
      <c r="C705" t="s">
        <v>192</v>
      </c>
    </row>
    <row r="706" spans="1:3">
      <c r="A706" t="s">
        <v>193</v>
      </c>
      <c r="B706" t="s">
        <v>193</v>
      </c>
      <c r="C706" t="s">
        <v>193</v>
      </c>
    </row>
    <row r="707" spans="1:3">
      <c r="A707" t="s">
        <v>182</v>
      </c>
      <c r="B707" t="s">
        <v>182</v>
      </c>
      <c r="C707" t="s">
        <v>182</v>
      </c>
    </row>
    <row r="709" spans="1:3">
      <c r="A709" t="s">
        <v>194</v>
      </c>
      <c r="B709" t="s">
        <v>194</v>
      </c>
      <c r="C709" t="s">
        <v>194</v>
      </c>
    </row>
    <row r="710" spans="1:3">
      <c r="A710" t="s">
        <v>195</v>
      </c>
      <c r="B710" t="s">
        <v>195</v>
      </c>
      <c r="C710" t="s">
        <v>195</v>
      </c>
    </row>
    <row r="711" spans="1:3">
      <c r="A711" t="s">
        <v>196</v>
      </c>
      <c r="B711" t="s">
        <v>196</v>
      </c>
      <c r="C711" t="s">
        <v>196</v>
      </c>
    </row>
    <row r="712" spans="1:3">
      <c r="A712" t="s">
        <v>182</v>
      </c>
      <c r="B712" t="s">
        <v>182</v>
      </c>
      <c r="C712" t="s">
        <v>182</v>
      </c>
    </row>
    <row r="714" spans="1:3">
      <c r="A714" t="s">
        <v>197</v>
      </c>
      <c r="B714" t="s">
        <v>197</v>
      </c>
      <c r="C714" t="s">
        <v>197</v>
      </c>
    </row>
    <row r="715" spans="1:3">
      <c r="A715" t="s">
        <v>198</v>
      </c>
      <c r="B715" t="s">
        <v>198</v>
      </c>
      <c r="C715" t="s">
        <v>198</v>
      </c>
    </row>
    <row r="716" spans="1:3">
      <c r="A716" t="s">
        <v>199</v>
      </c>
      <c r="B716" t="s">
        <v>199</v>
      </c>
      <c r="C716" t="s">
        <v>199</v>
      </c>
    </row>
    <row r="717" spans="1:3">
      <c r="A717" t="s">
        <v>200</v>
      </c>
      <c r="B717" t="s">
        <v>200</v>
      </c>
      <c r="C717" t="s">
        <v>200</v>
      </c>
    </row>
    <row r="718" spans="1:3">
      <c r="A718" t="s">
        <v>182</v>
      </c>
      <c r="B718" t="s">
        <v>182</v>
      </c>
      <c r="C718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6">
      <c r="B1" s="1" t="s">
        <v>0</v>
      </c>
      <c r="C1" s="1" t="s">
        <v>1</v>
      </c>
      <c r="D1" s="1" t="s">
        <v>2</v>
      </c>
    </row>
    <row r="2" spans="1:6">
      <c r="A2" s="1" t="s">
        <v>163</v>
      </c>
      <c r="B2">
        <v>0</v>
      </c>
      <c r="C2">
        <v>0</v>
      </c>
      <c r="D2">
        <v>-30</v>
      </c>
      <c r="F2">
        <f>A2&amp;" "&amp;B2&amp;" "&amp;C2&amp;" "&amp;D2</f>
        <v>0</v>
      </c>
    </row>
    <row r="22" spans="1:6">
      <c r="B22" s="1" t="s">
        <v>0</v>
      </c>
      <c r="C22" s="1" t="s">
        <v>1</v>
      </c>
      <c r="D22" s="1" t="s">
        <v>2</v>
      </c>
    </row>
    <row r="23" spans="1:6">
      <c r="A23" s="1" t="s">
        <v>163</v>
      </c>
      <c r="B23">
        <v>0</v>
      </c>
      <c r="C23">
        <v>0</v>
      </c>
      <c r="D23">
        <v>-30</v>
      </c>
      <c r="F23">
        <f>A23&amp;" "&amp;B23&amp;" "&amp;C23&amp;" "&amp;D23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3</v>
      </c>
      <c r="B2">
        <v>0</v>
      </c>
      <c r="C2">
        <v>50</v>
      </c>
      <c r="D2">
        <v>-0</v>
      </c>
      <c r="F2">
        <f>A2&amp;" "&amp;B2&amp;" "&amp;C2&amp;" "&amp;D2&amp;" fix ppmm"</f>
        <v>0</v>
      </c>
      <c r="I2">
        <f>1001&amp;" npa "&amp;A2&amp;" npe "&amp;A3&amp;" sno 2"</f>
        <v>0</v>
      </c>
    </row>
    <row r="3" spans="1:9">
      <c r="A3" s="1" t="s">
        <v>4</v>
      </c>
      <c r="B3">
        <v>15.45</v>
      </c>
      <c r="C3">
        <v>47.555</v>
      </c>
      <c r="D3">
        <v>-0</v>
      </c>
      <c r="F3">
        <f>A3&amp;" "&amp;B3&amp;" "&amp;C3&amp;" "&amp;D3&amp;" fix ppmm"</f>
        <v>0</v>
      </c>
      <c r="I3">
        <f>1002&amp;" npa "&amp;A3&amp;" npe "&amp;A4&amp;" sno 2"</f>
        <v>0</v>
      </c>
    </row>
    <row r="4" spans="1:9">
      <c r="A4" s="1" t="s">
        <v>5</v>
      </c>
      <c r="B4">
        <v>29.39</v>
      </c>
      <c r="C4">
        <v>40.45</v>
      </c>
      <c r="D4">
        <v>-0</v>
      </c>
      <c r="F4">
        <f>A4&amp;" "&amp;B4&amp;" "&amp;C4&amp;" "&amp;D4&amp;" fix ppmm"</f>
        <v>0</v>
      </c>
      <c r="I4">
        <f>1003&amp;" npa "&amp;A4&amp;" npe "&amp;A5&amp;" sno 2"</f>
        <v>0</v>
      </c>
    </row>
    <row r="5" spans="1:9">
      <c r="A5" s="1" t="s">
        <v>6</v>
      </c>
      <c r="B5">
        <v>40.45</v>
      </c>
      <c r="C5">
        <v>29.39</v>
      </c>
      <c r="D5">
        <v>-0</v>
      </c>
      <c r="F5">
        <f>A5&amp;" "&amp;B5&amp;" "&amp;C5&amp;" "&amp;D5&amp;" fix ppmm"</f>
        <v>0</v>
      </c>
      <c r="I5">
        <f>1004&amp;" npa "&amp;A5&amp;" npe "&amp;A6&amp;" sno 2"</f>
        <v>0</v>
      </c>
    </row>
    <row r="6" spans="1:9">
      <c r="A6" s="1" t="s">
        <v>7</v>
      </c>
      <c r="B6">
        <v>47.555</v>
      </c>
      <c r="C6">
        <v>15.45</v>
      </c>
      <c r="D6">
        <v>-0</v>
      </c>
      <c r="F6">
        <f>A6&amp;" "&amp;B6&amp;" "&amp;C6&amp;" "&amp;D6&amp;" fix ppmm"</f>
        <v>0</v>
      </c>
      <c r="I6">
        <f>1005&amp;" npa "&amp;A6&amp;" npe "&amp;A7&amp;" sno 2"</f>
        <v>0</v>
      </c>
    </row>
    <row r="7" spans="1:9">
      <c r="A7" s="1" t="s">
        <v>8</v>
      </c>
      <c r="B7">
        <v>50</v>
      </c>
      <c r="C7">
        <v>0</v>
      </c>
      <c r="D7">
        <v>-0</v>
      </c>
      <c r="F7">
        <f>A7&amp;" "&amp;B7&amp;" "&amp;C7&amp;" "&amp;D7&amp;" fix ppmm"</f>
        <v>0</v>
      </c>
      <c r="I7">
        <f>1006&amp;" npa "&amp;A7&amp;" npe "&amp;A8&amp;" sno 2"</f>
        <v>0</v>
      </c>
    </row>
    <row r="8" spans="1:9">
      <c r="A8" s="1" t="s">
        <v>9</v>
      </c>
      <c r="B8">
        <v>47.555</v>
      </c>
      <c r="C8">
        <v>-15.45</v>
      </c>
      <c r="D8">
        <v>-0</v>
      </c>
      <c r="F8">
        <f>A8&amp;" "&amp;B8&amp;" "&amp;C8&amp;" "&amp;D8&amp;" fix ppmm"</f>
        <v>0</v>
      </c>
      <c r="I8">
        <f>1007&amp;" npa "&amp;A8&amp;" npe "&amp;A9&amp;" sno 2"</f>
        <v>0</v>
      </c>
    </row>
    <row r="9" spans="1:9">
      <c r="A9" s="1" t="s">
        <v>10</v>
      </c>
      <c r="B9">
        <v>40.45</v>
      </c>
      <c r="C9">
        <v>-29.39</v>
      </c>
      <c r="D9">
        <v>-0</v>
      </c>
      <c r="F9">
        <f>A9&amp;" "&amp;B9&amp;" "&amp;C9&amp;" "&amp;D9&amp;" fix ppmm"</f>
        <v>0</v>
      </c>
      <c r="I9">
        <f>1008&amp;" npa "&amp;A9&amp;" npe "&amp;A10&amp;" sno 2"</f>
        <v>0</v>
      </c>
    </row>
    <row r="10" spans="1:9">
      <c r="A10" s="1" t="s">
        <v>11</v>
      </c>
      <c r="B10">
        <v>29.39</v>
      </c>
      <c r="C10">
        <v>-40.45</v>
      </c>
      <c r="D10">
        <v>-0</v>
      </c>
      <c r="F10">
        <f>A10&amp;" "&amp;B10&amp;" "&amp;C10&amp;" "&amp;D10&amp;" fix ppmm"</f>
        <v>0</v>
      </c>
      <c r="I10">
        <f>1009&amp;" npa "&amp;A10&amp;" npe "&amp;A11&amp;" sno 2"</f>
        <v>0</v>
      </c>
    </row>
    <row r="11" spans="1:9">
      <c r="A11" s="1" t="s">
        <v>12</v>
      </c>
      <c r="B11">
        <v>15.45</v>
      </c>
      <c r="C11">
        <v>-47.555</v>
      </c>
      <c r="D11">
        <v>-0</v>
      </c>
      <c r="F11">
        <f>A11&amp;" "&amp;B11&amp;" "&amp;C11&amp;" "&amp;D11&amp;" fix ppmm"</f>
        <v>0</v>
      </c>
      <c r="I11">
        <f>1010&amp;" npa "&amp;A11&amp;" npe "&amp;A12&amp;" sno 2"</f>
        <v>0</v>
      </c>
    </row>
    <row r="12" spans="1:9">
      <c r="A12" s="1" t="s">
        <v>13</v>
      </c>
      <c r="B12">
        <v>0</v>
      </c>
      <c r="C12">
        <v>-50</v>
      </c>
      <c r="D12">
        <v>-0</v>
      </c>
      <c r="F12">
        <f>A12&amp;" "&amp;B12&amp;" "&amp;C12&amp;" "&amp;D12&amp;" fix ppmm"</f>
        <v>0</v>
      </c>
      <c r="I12">
        <f>1011&amp;" npa "&amp;A12&amp;" npe "&amp;A13&amp;" sno 2"</f>
        <v>0</v>
      </c>
    </row>
    <row r="13" spans="1:9">
      <c r="A13" s="1" t="s">
        <v>14</v>
      </c>
      <c r="B13">
        <v>-15.45</v>
      </c>
      <c r="C13">
        <v>-47.555</v>
      </c>
      <c r="D13">
        <v>-0</v>
      </c>
      <c r="F13">
        <f>A13&amp;" "&amp;B13&amp;" "&amp;C13&amp;" "&amp;D13&amp;" fix ppmm"</f>
        <v>0</v>
      </c>
      <c r="I13">
        <f>1012&amp;" npa "&amp;A13&amp;" npe "&amp;A14&amp;" sno 2"</f>
        <v>0</v>
      </c>
    </row>
    <row r="14" spans="1:9">
      <c r="A14" s="1" t="s">
        <v>15</v>
      </c>
      <c r="B14">
        <v>-29.39</v>
      </c>
      <c r="C14">
        <v>-40.45</v>
      </c>
      <c r="D14">
        <v>-0</v>
      </c>
      <c r="F14">
        <f>A14&amp;" "&amp;B14&amp;" "&amp;C14&amp;" "&amp;D14&amp;" fix ppmm"</f>
        <v>0</v>
      </c>
      <c r="I14">
        <f>1013&amp;" npa "&amp;A14&amp;" npe "&amp;A15&amp;" sno 2"</f>
        <v>0</v>
      </c>
    </row>
    <row r="15" spans="1:9">
      <c r="A15" s="1" t="s">
        <v>16</v>
      </c>
      <c r="B15">
        <v>-40.45</v>
      </c>
      <c r="C15">
        <v>-29.39</v>
      </c>
      <c r="D15">
        <v>-0</v>
      </c>
      <c r="F15">
        <f>A15&amp;" "&amp;B15&amp;" "&amp;C15&amp;" "&amp;D15&amp;" fix ppmm"</f>
        <v>0</v>
      </c>
      <c r="I15">
        <f>1014&amp;" npa "&amp;A15&amp;" npe "&amp;A16&amp;" sno 2"</f>
        <v>0</v>
      </c>
    </row>
    <row r="16" spans="1:9">
      <c r="A16" s="1" t="s">
        <v>17</v>
      </c>
      <c r="B16">
        <v>-47.555</v>
      </c>
      <c r="C16">
        <v>-15.45</v>
      </c>
      <c r="D16">
        <v>-0</v>
      </c>
      <c r="F16">
        <f>A16&amp;" "&amp;B16&amp;" "&amp;C16&amp;" "&amp;D16&amp;" fix ppmm"</f>
        <v>0</v>
      </c>
      <c r="I16">
        <f>1015&amp;" npa "&amp;A16&amp;" npe "&amp;A17&amp;" sno 2"</f>
        <v>0</v>
      </c>
    </row>
    <row r="17" spans="1:9">
      <c r="A17" s="1" t="s">
        <v>18</v>
      </c>
      <c r="B17">
        <v>-50</v>
      </c>
      <c r="C17">
        <v>0</v>
      </c>
      <c r="D17">
        <v>-0</v>
      </c>
      <c r="F17">
        <f>A17&amp;" "&amp;B17&amp;" "&amp;C17&amp;" "&amp;D17&amp;" fix ppmm"</f>
        <v>0</v>
      </c>
      <c r="I17">
        <f>1016&amp;" npa "&amp;A17&amp;" npe "&amp;A18&amp;" sno 2"</f>
        <v>0</v>
      </c>
    </row>
    <row r="18" spans="1:9">
      <c r="A18" s="1" t="s">
        <v>19</v>
      </c>
      <c r="B18">
        <v>-47.555</v>
      </c>
      <c r="C18">
        <v>15.45</v>
      </c>
      <c r="D18">
        <v>-0</v>
      </c>
      <c r="F18">
        <f>A18&amp;" "&amp;B18&amp;" "&amp;C18&amp;" "&amp;D18&amp;" fix ppmm"</f>
        <v>0</v>
      </c>
      <c r="I18">
        <f>1017&amp;" npa "&amp;A18&amp;" npe "&amp;A19&amp;" sno 2"</f>
        <v>0</v>
      </c>
    </row>
    <row r="19" spans="1:9">
      <c r="A19" s="1" t="s">
        <v>20</v>
      </c>
      <c r="B19">
        <v>-40.45</v>
      </c>
      <c r="C19">
        <v>29.39</v>
      </c>
      <c r="D19">
        <v>-0</v>
      </c>
      <c r="F19">
        <f>A19&amp;" "&amp;B19&amp;" "&amp;C19&amp;" "&amp;D19&amp;" fix ppmm"</f>
        <v>0</v>
      </c>
      <c r="I19">
        <f>1018&amp;" npa "&amp;A19&amp;" npe "&amp;A20&amp;" sno 2"</f>
        <v>0</v>
      </c>
    </row>
    <row r="20" spans="1:9">
      <c r="A20" s="1" t="s">
        <v>21</v>
      </c>
      <c r="B20">
        <v>-29.39</v>
      </c>
      <c r="C20">
        <v>40.45</v>
      </c>
      <c r="D20">
        <v>-0</v>
      </c>
      <c r="F20">
        <f>A20&amp;" "&amp;B20&amp;" "&amp;C20&amp;" "&amp;D20&amp;" fix ppmm"</f>
        <v>0</v>
      </c>
      <c r="I20">
        <f>1019&amp;" npa "&amp;A20&amp;" npe "&amp;A21&amp;" sno 2"</f>
        <v>0</v>
      </c>
    </row>
    <row r="21" spans="1:9">
      <c r="A21" s="1" t="s">
        <v>22</v>
      </c>
      <c r="B21">
        <v>-15.45</v>
      </c>
      <c r="C21">
        <v>47.555</v>
      </c>
      <c r="D21">
        <v>-0</v>
      </c>
      <c r="F21">
        <f>A21&amp;" "&amp;B21&amp;" "&amp;C21&amp;" "&amp;D21&amp;" fix ppmm"</f>
        <v>0</v>
      </c>
      <c r="I21">
        <f>1020&amp;"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3</v>
      </c>
      <c r="B23">
        <v>0</v>
      </c>
      <c r="C23">
        <v>50</v>
      </c>
      <c r="D23">
        <v>-0</v>
      </c>
      <c r="F23">
        <f>A23&amp;" "&amp;B23&amp;" "&amp;C23&amp;" "&amp;D23&amp;" fix ppmm"</f>
        <v>0</v>
      </c>
      <c r="I23">
        <f>1022&amp;" npa "&amp;A23&amp;" npe "&amp;A24&amp;" sno 2"</f>
        <v>0</v>
      </c>
    </row>
    <row r="24" spans="1:9">
      <c r="A24" s="1" t="s">
        <v>4</v>
      </c>
      <c r="B24">
        <v>15.45</v>
      </c>
      <c r="C24">
        <v>47.555</v>
      </c>
      <c r="D24">
        <v>-0</v>
      </c>
      <c r="F24">
        <f>A24&amp;" "&amp;B24&amp;" "&amp;C24&amp;" "&amp;D24&amp;" fix ppmm"</f>
        <v>0</v>
      </c>
      <c r="I24">
        <f>1023&amp;" npa "&amp;A24&amp;" npe "&amp;A25&amp;" sno 2"</f>
        <v>0</v>
      </c>
    </row>
    <row r="25" spans="1:9">
      <c r="A25" s="1" t="s">
        <v>5</v>
      </c>
      <c r="B25">
        <v>29.39</v>
      </c>
      <c r="C25">
        <v>40.45</v>
      </c>
      <c r="D25">
        <v>-0</v>
      </c>
      <c r="F25">
        <f>A25&amp;" "&amp;B25&amp;" "&amp;C25&amp;" "&amp;D25&amp;" fix ppmm"</f>
        <v>0</v>
      </c>
      <c r="I25">
        <f>1024&amp;" npa "&amp;A25&amp;" npe "&amp;A26&amp;" sno 2"</f>
        <v>0</v>
      </c>
    </row>
    <row r="26" spans="1:9">
      <c r="A26" s="1" t="s">
        <v>6</v>
      </c>
      <c r="B26">
        <v>40.45</v>
      </c>
      <c r="C26">
        <v>29.39</v>
      </c>
      <c r="D26">
        <v>-0</v>
      </c>
      <c r="F26">
        <f>A26&amp;" "&amp;B26&amp;" "&amp;C26&amp;" "&amp;D26&amp;" fix ppmm"</f>
        <v>0</v>
      </c>
      <c r="I26">
        <f>1025&amp;" npa "&amp;A26&amp;" npe "&amp;A27&amp;" sno 2"</f>
        <v>0</v>
      </c>
    </row>
    <row r="27" spans="1:9">
      <c r="A27" s="1" t="s">
        <v>7</v>
      </c>
      <c r="B27">
        <v>47.555</v>
      </c>
      <c r="C27">
        <v>15.45</v>
      </c>
      <c r="D27">
        <v>-0</v>
      </c>
      <c r="F27">
        <f>A27&amp;" "&amp;B27&amp;" "&amp;C27&amp;" "&amp;D27&amp;" fix ppmm"</f>
        <v>0</v>
      </c>
      <c r="I27">
        <f>1026&amp;" npa "&amp;A27&amp;" npe "&amp;A28&amp;" sno 2"</f>
        <v>0</v>
      </c>
    </row>
    <row r="28" spans="1:9">
      <c r="A28" s="1" t="s">
        <v>8</v>
      </c>
      <c r="B28">
        <v>50</v>
      </c>
      <c r="C28">
        <v>0</v>
      </c>
      <c r="D28">
        <v>-0</v>
      </c>
      <c r="F28">
        <f>A28&amp;" "&amp;B28&amp;" "&amp;C28&amp;" "&amp;D28&amp;" fix ppmm"</f>
        <v>0</v>
      </c>
      <c r="I28">
        <f>1027&amp;" npa "&amp;A28&amp;" npe "&amp;A29&amp;" sno 2"</f>
        <v>0</v>
      </c>
    </row>
    <row r="29" spans="1:9">
      <c r="A29" s="1" t="s">
        <v>9</v>
      </c>
      <c r="B29">
        <v>47.555</v>
      </c>
      <c r="C29">
        <v>-15.45</v>
      </c>
      <c r="D29">
        <v>-0</v>
      </c>
      <c r="F29">
        <f>A29&amp;" "&amp;B29&amp;" "&amp;C29&amp;" "&amp;D29&amp;" fix ppmm"</f>
        <v>0</v>
      </c>
      <c r="I29">
        <f>1028&amp;" npa "&amp;A29&amp;" npe "&amp;A30&amp;" sno 2"</f>
        <v>0</v>
      </c>
    </row>
    <row r="30" spans="1:9">
      <c r="A30" s="1" t="s">
        <v>10</v>
      </c>
      <c r="B30">
        <v>40.45</v>
      </c>
      <c r="C30">
        <v>-29.39</v>
      </c>
      <c r="D30">
        <v>-0</v>
      </c>
      <c r="F30">
        <f>A30&amp;" "&amp;B30&amp;" "&amp;C30&amp;" "&amp;D30&amp;" fix ppmm"</f>
        <v>0</v>
      </c>
      <c r="I30">
        <f>1029&amp;" npa "&amp;A30&amp;" npe "&amp;A31&amp;" sno 2"</f>
        <v>0</v>
      </c>
    </row>
    <row r="31" spans="1:9">
      <c r="A31" s="1" t="s">
        <v>11</v>
      </c>
      <c r="B31">
        <v>29.39</v>
      </c>
      <c r="C31">
        <v>-40.45</v>
      </c>
      <c r="D31">
        <v>-0</v>
      </c>
      <c r="F31">
        <f>A31&amp;" "&amp;B31&amp;" "&amp;C31&amp;" "&amp;D31&amp;" fix ppmm"</f>
        <v>0</v>
      </c>
      <c r="I31">
        <f>1030&amp;" npa "&amp;A31&amp;" npe "&amp;A32&amp;" sno 2"</f>
        <v>0</v>
      </c>
    </row>
    <row r="32" spans="1:9">
      <c r="A32" s="1" t="s">
        <v>12</v>
      </c>
      <c r="B32">
        <v>15.45</v>
      </c>
      <c r="C32">
        <v>-47.555</v>
      </c>
      <c r="D32">
        <v>-0</v>
      </c>
      <c r="F32">
        <f>A32&amp;" "&amp;B32&amp;" "&amp;C32&amp;" "&amp;D32&amp;" fix ppmm"</f>
        <v>0</v>
      </c>
      <c r="I32">
        <f>1031&amp;" npa "&amp;A32&amp;" npe "&amp;A33&amp;" sno 2"</f>
        <v>0</v>
      </c>
    </row>
    <row r="33" spans="1:9">
      <c r="A33" s="1" t="s">
        <v>13</v>
      </c>
      <c r="B33">
        <v>0</v>
      </c>
      <c r="C33">
        <v>-50</v>
      </c>
      <c r="D33">
        <v>-0</v>
      </c>
      <c r="F33">
        <f>A33&amp;" "&amp;B33&amp;" "&amp;C33&amp;" "&amp;D33&amp;" fix ppmm"</f>
        <v>0</v>
      </c>
      <c r="I33">
        <f>1032&amp;" npa "&amp;A33&amp;" npe "&amp;A34&amp;" sno 2"</f>
        <v>0</v>
      </c>
    </row>
    <row r="34" spans="1:9">
      <c r="A34" s="1" t="s">
        <v>14</v>
      </c>
      <c r="B34">
        <v>-15.45</v>
      </c>
      <c r="C34">
        <v>-47.555</v>
      </c>
      <c r="D34">
        <v>-0</v>
      </c>
      <c r="F34">
        <f>A34&amp;" "&amp;B34&amp;" "&amp;C34&amp;" "&amp;D34&amp;" fix ppmm"</f>
        <v>0</v>
      </c>
      <c r="I34">
        <f>1033&amp;" npa "&amp;A34&amp;" npe "&amp;A35&amp;" sno 2"</f>
        <v>0</v>
      </c>
    </row>
    <row r="35" spans="1:9">
      <c r="A35" s="1" t="s">
        <v>15</v>
      </c>
      <c r="B35">
        <v>-29.39</v>
      </c>
      <c r="C35">
        <v>-40.45</v>
      </c>
      <c r="D35">
        <v>-0</v>
      </c>
      <c r="F35">
        <f>A35&amp;" "&amp;B35&amp;" "&amp;C35&amp;" "&amp;D35&amp;" fix ppmm"</f>
        <v>0</v>
      </c>
      <c r="I35">
        <f>1034&amp;" npa "&amp;A35&amp;" npe "&amp;A36&amp;" sno 2"</f>
        <v>0</v>
      </c>
    </row>
    <row r="36" spans="1:9">
      <c r="A36" s="1" t="s">
        <v>16</v>
      </c>
      <c r="B36">
        <v>-40.45</v>
      </c>
      <c r="C36">
        <v>-29.39</v>
      </c>
      <c r="D36">
        <v>-0</v>
      </c>
      <c r="F36">
        <f>A36&amp;" "&amp;B36&amp;" "&amp;C36&amp;" "&amp;D36&amp;" fix ppmm"</f>
        <v>0</v>
      </c>
      <c r="I36">
        <f>1035&amp;" npa "&amp;A36&amp;" npe "&amp;A37&amp;" sno 2"</f>
        <v>0</v>
      </c>
    </row>
    <row r="37" spans="1:9">
      <c r="A37" s="1" t="s">
        <v>17</v>
      </c>
      <c r="B37">
        <v>-47.555</v>
      </c>
      <c r="C37">
        <v>-15.45</v>
      </c>
      <c r="D37">
        <v>-0</v>
      </c>
      <c r="F37">
        <f>A37&amp;" "&amp;B37&amp;" "&amp;C37&amp;" "&amp;D37&amp;" fix ppmm"</f>
        <v>0</v>
      </c>
      <c r="I37">
        <f>1036&amp;" npa "&amp;A37&amp;" npe "&amp;A38&amp;" sno 2"</f>
        <v>0</v>
      </c>
    </row>
    <row r="38" spans="1:9">
      <c r="A38" s="1" t="s">
        <v>18</v>
      </c>
      <c r="B38">
        <v>-50</v>
      </c>
      <c r="C38">
        <v>0</v>
      </c>
      <c r="D38">
        <v>-0</v>
      </c>
      <c r="F38">
        <f>A38&amp;" "&amp;B38&amp;" "&amp;C38&amp;" "&amp;D38&amp;" fix ppmm"</f>
        <v>0</v>
      </c>
      <c r="I38">
        <f>1037&amp;" npa "&amp;A38&amp;" npe "&amp;A39&amp;" sno 2"</f>
        <v>0</v>
      </c>
    </row>
    <row r="39" spans="1:9">
      <c r="A39" s="1" t="s">
        <v>19</v>
      </c>
      <c r="B39">
        <v>-47.555</v>
      </c>
      <c r="C39">
        <v>15.45</v>
      </c>
      <c r="D39">
        <v>-0</v>
      </c>
      <c r="F39">
        <f>A39&amp;" "&amp;B39&amp;" "&amp;C39&amp;" "&amp;D39&amp;" fix ppmm"</f>
        <v>0</v>
      </c>
      <c r="I39">
        <f>1038&amp;" npa "&amp;A39&amp;" npe "&amp;A40&amp;" sno 2"</f>
        <v>0</v>
      </c>
    </row>
    <row r="40" spans="1:9">
      <c r="A40" s="1" t="s">
        <v>20</v>
      </c>
      <c r="B40">
        <v>-40.45</v>
      </c>
      <c r="C40">
        <v>29.39</v>
      </c>
      <c r="D40">
        <v>-0</v>
      </c>
      <c r="F40">
        <f>A40&amp;" "&amp;B40&amp;" "&amp;C40&amp;" "&amp;D40&amp;" fix ppmm"</f>
        <v>0</v>
      </c>
      <c r="I40">
        <f>1039&amp;" npa "&amp;A40&amp;" npe "&amp;A41&amp;" sno 2"</f>
        <v>0</v>
      </c>
    </row>
    <row r="41" spans="1:9">
      <c r="A41" s="1" t="s">
        <v>21</v>
      </c>
      <c r="B41">
        <v>-29.39</v>
      </c>
      <c r="C41">
        <v>40.45</v>
      </c>
      <c r="D41">
        <v>-0</v>
      </c>
      <c r="F41">
        <f>A41&amp;" "&amp;B41&amp;" "&amp;C41&amp;" "&amp;D41&amp;" fix ppmm"</f>
        <v>0</v>
      </c>
      <c r="I41">
        <f>1040&amp;" npa "&amp;A41&amp;" npe "&amp;A42&amp;" sno 2"</f>
        <v>0</v>
      </c>
    </row>
    <row r="42" spans="1:9">
      <c r="A42" s="1" t="s">
        <v>22</v>
      </c>
      <c r="B42">
        <v>-15.45</v>
      </c>
      <c r="C42">
        <v>47.555</v>
      </c>
      <c r="D42">
        <v>-0</v>
      </c>
      <c r="F42">
        <f>A42&amp;" "&amp;B42&amp;" "&amp;C42&amp;" "&amp;D42&amp;" fix ppmm"</f>
        <v>0</v>
      </c>
      <c r="I42">
        <f>1041&amp;" npa "&amp;A23&amp;" npe "&amp;A42&amp;" sno 2"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23</v>
      </c>
      <c r="B2">
        <v>0</v>
      </c>
      <c r="C2">
        <v>43.75</v>
      </c>
      <c r="D2">
        <v>-8.76</v>
      </c>
      <c r="F2">
        <f>A2&amp;" "&amp;B2&amp;" "&amp;C2&amp;" "&amp;D2</f>
        <v>0</v>
      </c>
      <c r="I2">
        <f>1021&amp;" npa "&amp;A2&amp;" npe "&amp;A3&amp;" sno 2"</f>
        <v>0</v>
      </c>
    </row>
    <row r="3" spans="1:9">
      <c r="A3" s="1" t="s">
        <v>24</v>
      </c>
      <c r="B3">
        <v>13.52</v>
      </c>
      <c r="C3">
        <v>41.61</v>
      </c>
      <c r="D3">
        <v>-8.76</v>
      </c>
      <c r="F3">
        <f>A3&amp;" "&amp;B3&amp;" "&amp;C3&amp;" "&amp;D3</f>
        <v>0</v>
      </c>
      <c r="I3">
        <f>1022&amp;" npa "&amp;A3&amp;" npe "&amp;A4&amp;" sno 2"</f>
        <v>0</v>
      </c>
    </row>
    <row r="4" spans="1:9">
      <c r="A4" s="1" t="s">
        <v>25</v>
      </c>
      <c r="B4">
        <v>25.715</v>
      </c>
      <c r="C4">
        <v>35.395</v>
      </c>
      <c r="D4">
        <v>-8.76</v>
      </c>
      <c r="F4">
        <f>A4&amp;" "&amp;B4&amp;" "&amp;C4&amp;" "&amp;D4</f>
        <v>0</v>
      </c>
      <c r="I4">
        <f>1023&amp;" npa "&amp;A4&amp;" npe "&amp;A5&amp;" sno 2"</f>
        <v>0</v>
      </c>
    </row>
    <row r="5" spans="1:9">
      <c r="A5" s="1" t="s">
        <v>26</v>
      </c>
      <c r="B5">
        <v>35.395</v>
      </c>
      <c r="C5">
        <v>25.715</v>
      </c>
      <c r="D5">
        <v>-8.76</v>
      </c>
      <c r="F5">
        <f>A5&amp;" "&amp;B5&amp;" "&amp;C5&amp;" "&amp;D5</f>
        <v>0</v>
      </c>
      <c r="I5">
        <f>1024&amp;" npa "&amp;A5&amp;" npe "&amp;A6&amp;" sno 2"</f>
        <v>0</v>
      </c>
    </row>
    <row r="6" spans="1:9">
      <c r="A6" s="1" t="s">
        <v>27</v>
      </c>
      <c r="B6">
        <v>41.61</v>
      </c>
      <c r="C6">
        <v>13.52</v>
      </c>
      <c r="D6">
        <v>-8.76</v>
      </c>
      <c r="F6">
        <f>A6&amp;" "&amp;B6&amp;" "&amp;C6&amp;" "&amp;D6</f>
        <v>0</v>
      </c>
      <c r="I6">
        <f>1025&amp;" npa "&amp;A6&amp;" npe "&amp;A7&amp;" sno 2"</f>
        <v>0</v>
      </c>
    </row>
    <row r="7" spans="1:9">
      <c r="A7" s="1" t="s">
        <v>28</v>
      </c>
      <c r="B7">
        <v>43.75</v>
      </c>
      <c r="C7">
        <v>0</v>
      </c>
      <c r="D7">
        <v>-8.76</v>
      </c>
      <c r="F7">
        <f>A7&amp;" "&amp;B7&amp;" "&amp;C7&amp;" "&amp;D7</f>
        <v>0</v>
      </c>
      <c r="I7">
        <f>1026&amp;" npa "&amp;A7&amp;" npe "&amp;A8&amp;" sno 2"</f>
        <v>0</v>
      </c>
    </row>
    <row r="8" spans="1:9">
      <c r="A8" s="1" t="s">
        <v>29</v>
      </c>
      <c r="B8">
        <v>41.61</v>
      </c>
      <c r="C8">
        <v>-13.52</v>
      </c>
      <c r="D8">
        <v>-8.76</v>
      </c>
      <c r="F8">
        <f>A8&amp;" "&amp;B8&amp;" "&amp;C8&amp;" "&amp;D8</f>
        <v>0</v>
      </c>
      <c r="I8">
        <f>1027&amp;" npa "&amp;A8&amp;" npe "&amp;A9&amp;" sno 2"</f>
        <v>0</v>
      </c>
    </row>
    <row r="9" spans="1:9">
      <c r="A9" s="1" t="s">
        <v>30</v>
      </c>
      <c r="B9">
        <v>35.395</v>
      </c>
      <c r="C9">
        <v>-25.715</v>
      </c>
      <c r="D9">
        <v>-8.76</v>
      </c>
      <c r="F9">
        <f>A9&amp;" "&amp;B9&amp;" "&amp;C9&amp;" "&amp;D9</f>
        <v>0</v>
      </c>
      <c r="I9">
        <f>1028&amp;" npa "&amp;A9&amp;" npe "&amp;A10&amp;" sno 2"</f>
        <v>0</v>
      </c>
    </row>
    <row r="10" spans="1:9">
      <c r="A10" s="1" t="s">
        <v>31</v>
      </c>
      <c r="B10">
        <v>25.715</v>
      </c>
      <c r="C10">
        <v>-35.395</v>
      </c>
      <c r="D10">
        <v>-8.76</v>
      </c>
      <c r="F10">
        <f>A10&amp;" "&amp;B10&amp;" "&amp;C10&amp;" "&amp;D10</f>
        <v>0</v>
      </c>
      <c r="I10">
        <f>1029&amp;" npa "&amp;A10&amp;" npe "&amp;A11&amp;" sno 2"</f>
        <v>0</v>
      </c>
    </row>
    <row r="11" spans="1:9">
      <c r="A11" s="1" t="s">
        <v>32</v>
      </c>
      <c r="B11">
        <v>13.52</v>
      </c>
      <c r="C11">
        <v>-41.61</v>
      </c>
      <c r="D11">
        <v>-8.76</v>
      </c>
      <c r="F11">
        <f>A11&amp;" "&amp;B11&amp;" "&amp;C11&amp;" "&amp;D11</f>
        <v>0</v>
      </c>
      <c r="I11">
        <f>1030&amp;" npa "&amp;A11&amp;" npe "&amp;A12&amp;" sno 2"</f>
        <v>0</v>
      </c>
    </row>
    <row r="12" spans="1:9">
      <c r="A12" s="1" t="s">
        <v>33</v>
      </c>
      <c r="B12">
        <v>0</v>
      </c>
      <c r="C12">
        <v>-43.75</v>
      </c>
      <c r="D12">
        <v>-8.76</v>
      </c>
      <c r="F12">
        <f>A12&amp;" "&amp;B12&amp;" "&amp;C12&amp;" "&amp;D12</f>
        <v>0</v>
      </c>
      <c r="I12">
        <f>1031&amp;" npa "&amp;A12&amp;" npe "&amp;A13&amp;" sno 2"</f>
        <v>0</v>
      </c>
    </row>
    <row r="13" spans="1:9">
      <c r="A13" s="1" t="s">
        <v>34</v>
      </c>
      <c r="B13">
        <v>-13.52</v>
      </c>
      <c r="C13">
        <v>-41.61</v>
      </c>
      <c r="D13">
        <v>-8.76</v>
      </c>
      <c r="F13">
        <f>A13&amp;" "&amp;B13&amp;" "&amp;C13&amp;" "&amp;D13</f>
        <v>0</v>
      </c>
      <c r="I13">
        <f>1032&amp;" npa "&amp;A13&amp;" npe "&amp;A14&amp;" sno 2"</f>
        <v>0</v>
      </c>
    </row>
    <row r="14" spans="1:9">
      <c r="A14" s="1" t="s">
        <v>35</v>
      </c>
      <c r="B14">
        <v>-25.715</v>
      </c>
      <c r="C14">
        <v>-35.395</v>
      </c>
      <c r="D14">
        <v>-8.76</v>
      </c>
      <c r="F14">
        <f>A14&amp;" "&amp;B14&amp;" "&amp;C14&amp;" "&amp;D14</f>
        <v>0</v>
      </c>
      <c r="I14">
        <f>1033&amp;" npa "&amp;A14&amp;" npe "&amp;A15&amp;" sno 2"</f>
        <v>0</v>
      </c>
    </row>
    <row r="15" spans="1:9">
      <c r="A15" s="1" t="s">
        <v>36</v>
      </c>
      <c r="B15">
        <v>-35.395</v>
      </c>
      <c r="C15">
        <v>-25.715</v>
      </c>
      <c r="D15">
        <v>-8.76</v>
      </c>
      <c r="F15">
        <f>A15&amp;" "&amp;B15&amp;" "&amp;C15&amp;" "&amp;D15</f>
        <v>0</v>
      </c>
      <c r="I15">
        <f>1034&amp;" npa "&amp;A15&amp;" npe "&amp;A16&amp;" sno 2"</f>
        <v>0</v>
      </c>
    </row>
    <row r="16" spans="1:9">
      <c r="A16" s="1" t="s">
        <v>37</v>
      </c>
      <c r="B16">
        <v>-41.61</v>
      </c>
      <c r="C16">
        <v>-13.52</v>
      </c>
      <c r="D16">
        <v>-8.76</v>
      </c>
      <c r="F16">
        <f>A16&amp;" "&amp;B16&amp;" "&amp;C16&amp;" "&amp;D16</f>
        <v>0</v>
      </c>
      <c r="I16">
        <f>1035&amp;" npa "&amp;A16&amp;" npe "&amp;A17&amp;" sno 2"</f>
        <v>0</v>
      </c>
    </row>
    <row r="17" spans="1:9">
      <c r="A17" s="1" t="s">
        <v>38</v>
      </c>
      <c r="B17">
        <v>-43.75</v>
      </c>
      <c r="C17">
        <v>0</v>
      </c>
      <c r="D17">
        <v>-8.76</v>
      </c>
      <c r="F17">
        <f>A17&amp;" "&amp;B17&amp;" "&amp;C17&amp;" "&amp;D17</f>
        <v>0</v>
      </c>
      <c r="I17">
        <f>1036&amp;" npa "&amp;A17&amp;" npe "&amp;A18&amp;" sno 2"</f>
        <v>0</v>
      </c>
    </row>
    <row r="18" spans="1:9">
      <c r="A18" s="1" t="s">
        <v>39</v>
      </c>
      <c r="B18">
        <v>-41.61</v>
      </c>
      <c r="C18">
        <v>13.52</v>
      </c>
      <c r="D18">
        <v>-8.76</v>
      </c>
      <c r="F18">
        <f>A18&amp;" "&amp;B18&amp;" "&amp;C18&amp;" "&amp;D18</f>
        <v>0</v>
      </c>
      <c r="I18">
        <f>1037&amp;" npa "&amp;A18&amp;" npe "&amp;A19&amp;" sno 2"</f>
        <v>0</v>
      </c>
    </row>
    <row r="19" spans="1:9">
      <c r="A19" s="1" t="s">
        <v>40</v>
      </c>
      <c r="B19">
        <v>-35.395</v>
      </c>
      <c r="C19">
        <v>25.715</v>
      </c>
      <c r="D19">
        <v>-8.76</v>
      </c>
      <c r="F19">
        <f>A19&amp;" "&amp;B19&amp;" "&amp;C19&amp;" "&amp;D19</f>
        <v>0</v>
      </c>
      <c r="I19">
        <f>1038&amp;" npa "&amp;A19&amp;" npe "&amp;A20&amp;" sno 2"</f>
        <v>0</v>
      </c>
    </row>
    <row r="20" spans="1:9">
      <c r="A20" s="1" t="s">
        <v>41</v>
      </c>
      <c r="B20">
        <v>-25.715</v>
      </c>
      <c r="C20">
        <v>35.395</v>
      </c>
      <c r="D20">
        <v>-8.76</v>
      </c>
      <c r="F20">
        <f>A20&amp;" "&amp;B20&amp;" "&amp;C20&amp;" "&amp;D20</f>
        <v>0</v>
      </c>
      <c r="I20">
        <f>1039&amp;" npa "&amp;A20&amp;" npe "&amp;A21&amp;" sno 2"</f>
        <v>0</v>
      </c>
    </row>
    <row r="21" spans="1:9">
      <c r="A21" s="1" t="s">
        <v>42</v>
      </c>
      <c r="B21">
        <v>-13.52</v>
      </c>
      <c r="C21">
        <v>41.61</v>
      </c>
      <c r="D21">
        <v>-8.76</v>
      </c>
      <c r="F21">
        <f>A21&amp;" "&amp;B21&amp;" "&amp;C21&amp;" "&amp;D21</f>
        <v>0</v>
      </c>
      <c r="I21">
        <f>1040&amp;"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23</v>
      </c>
      <c r="B23">
        <v>6.845</v>
      </c>
      <c r="C23">
        <v>43.21</v>
      </c>
      <c r="D23">
        <v>-8.76</v>
      </c>
      <c r="F23">
        <f>A23&amp;" "&amp;B23&amp;" "&amp;C23&amp;" "&amp;D23</f>
        <v>0</v>
      </c>
      <c r="I23">
        <f>1042&amp;" npa "&amp;A23&amp;" npe "&amp;A24&amp;" sno 2"</f>
        <v>0</v>
      </c>
    </row>
    <row r="24" spans="1:9">
      <c r="A24" s="1" t="s">
        <v>24</v>
      </c>
      <c r="B24">
        <v>19.86</v>
      </c>
      <c r="C24">
        <v>38.98</v>
      </c>
      <c r="D24">
        <v>-8.76</v>
      </c>
      <c r="F24">
        <f>A24&amp;" "&amp;B24&amp;" "&amp;C24&amp;" "&amp;D24</f>
        <v>0</v>
      </c>
      <c r="I24">
        <f>1043&amp;" npa "&amp;A24&amp;" npe "&amp;A25&amp;" sno 2"</f>
        <v>0</v>
      </c>
    </row>
    <row r="25" spans="1:9">
      <c r="A25" s="1" t="s">
        <v>25</v>
      </c>
      <c r="B25">
        <v>30.935</v>
      </c>
      <c r="C25">
        <v>30.935</v>
      </c>
      <c r="D25">
        <v>-8.76</v>
      </c>
      <c r="F25">
        <f>A25&amp;" "&amp;B25&amp;" "&amp;C25&amp;" "&amp;D25</f>
        <v>0</v>
      </c>
      <c r="I25">
        <f>1044&amp;" npa "&amp;A25&amp;" npe "&amp;A26&amp;" sno 2"</f>
        <v>0</v>
      </c>
    </row>
    <row r="26" spans="1:9">
      <c r="A26" s="1" t="s">
        <v>26</v>
      </c>
      <c r="B26">
        <v>38.98</v>
      </c>
      <c r="C26">
        <v>19.86</v>
      </c>
      <c r="D26">
        <v>-8.76</v>
      </c>
      <c r="F26">
        <f>A26&amp;" "&amp;B26&amp;" "&amp;C26&amp;" "&amp;D26</f>
        <v>0</v>
      </c>
      <c r="I26">
        <f>1045&amp;" npa "&amp;A26&amp;" npe "&amp;A27&amp;" sno 2"</f>
        <v>0</v>
      </c>
    </row>
    <row r="27" spans="1:9">
      <c r="A27" s="1" t="s">
        <v>27</v>
      </c>
      <c r="B27">
        <v>43.21</v>
      </c>
      <c r="C27">
        <v>6.845</v>
      </c>
      <c r="D27">
        <v>-8.76</v>
      </c>
      <c r="F27">
        <f>A27&amp;" "&amp;B27&amp;" "&amp;C27&amp;" "&amp;D27</f>
        <v>0</v>
      </c>
      <c r="I27">
        <f>1046&amp;" npa "&amp;A27&amp;" npe "&amp;A28&amp;" sno 2"</f>
        <v>0</v>
      </c>
    </row>
    <row r="28" spans="1:9">
      <c r="A28" s="1" t="s">
        <v>28</v>
      </c>
      <c r="B28">
        <v>43.21</v>
      </c>
      <c r="C28">
        <v>-6.845</v>
      </c>
      <c r="D28">
        <v>-8.76</v>
      </c>
      <c r="F28">
        <f>A28&amp;" "&amp;B28&amp;" "&amp;C28&amp;" "&amp;D28</f>
        <v>0</v>
      </c>
      <c r="I28">
        <f>1047&amp;" npa "&amp;A28&amp;" npe "&amp;A29&amp;" sno 2"</f>
        <v>0</v>
      </c>
    </row>
    <row r="29" spans="1:9">
      <c r="A29" s="1" t="s">
        <v>29</v>
      </c>
      <c r="B29">
        <v>38.98</v>
      </c>
      <c r="C29">
        <v>-19.86</v>
      </c>
      <c r="D29">
        <v>-8.76</v>
      </c>
      <c r="F29">
        <f>A29&amp;" "&amp;B29&amp;" "&amp;C29&amp;" "&amp;D29</f>
        <v>0</v>
      </c>
      <c r="I29">
        <f>1048&amp;" npa "&amp;A29&amp;" npe "&amp;A30&amp;" sno 2"</f>
        <v>0</v>
      </c>
    </row>
    <row r="30" spans="1:9">
      <c r="A30" s="1" t="s">
        <v>30</v>
      </c>
      <c r="B30">
        <v>30.935</v>
      </c>
      <c r="C30">
        <v>-30.935</v>
      </c>
      <c r="D30">
        <v>-8.76</v>
      </c>
      <c r="F30">
        <f>A30&amp;" "&amp;B30&amp;" "&amp;C30&amp;" "&amp;D30</f>
        <v>0</v>
      </c>
      <c r="I30">
        <f>1049&amp;" npa "&amp;A30&amp;" npe "&amp;A31&amp;" sno 2"</f>
        <v>0</v>
      </c>
    </row>
    <row r="31" spans="1:9">
      <c r="A31" s="1" t="s">
        <v>31</v>
      </c>
      <c r="B31">
        <v>19.86</v>
      </c>
      <c r="C31">
        <v>-38.98</v>
      </c>
      <c r="D31">
        <v>-8.76</v>
      </c>
      <c r="F31">
        <f>A31&amp;" "&amp;B31&amp;" "&amp;C31&amp;" "&amp;D31</f>
        <v>0</v>
      </c>
      <c r="I31">
        <f>1050&amp;" npa "&amp;A31&amp;" npe "&amp;A32&amp;" sno 2"</f>
        <v>0</v>
      </c>
    </row>
    <row r="32" spans="1:9">
      <c r="A32" s="1" t="s">
        <v>32</v>
      </c>
      <c r="B32">
        <v>6.845</v>
      </c>
      <c r="C32">
        <v>-43.21</v>
      </c>
      <c r="D32">
        <v>-8.76</v>
      </c>
      <c r="F32">
        <f>A32&amp;" "&amp;B32&amp;" "&amp;C32&amp;" "&amp;D32</f>
        <v>0</v>
      </c>
      <c r="I32">
        <f>1051&amp;" npa "&amp;A32&amp;" npe "&amp;A33&amp;" sno 2"</f>
        <v>0</v>
      </c>
    </row>
    <row r="33" spans="1:9">
      <c r="A33" s="1" t="s">
        <v>33</v>
      </c>
      <c r="B33">
        <v>-6.845</v>
      </c>
      <c r="C33">
        <v>-43.21</v>
      </c>
      <c r="D33">
        <v>-8.76</v>
      </c>
      <c r="F33">
        <f>A33&amp;" "&amp;B33&amp;" "&amp;C33&amp;" "&amp;D33</f>
        <v>0</v>
      </c>
      <c r="I33">
        <f>1052&amp;" npa "&amp;A33&amp;" npe "&amp;A34&amp;" sno 2"</f>
        <v>0</v>
      </c>
    </row>
    <row r="34" spans="1:9">
      <c r="A34" s="1" t="s">
        <v>34</v>
      </c>
      <c r="B34">
        <v>-19.86</v>
      </c>
      <c r="C34">
        <v>-38.98</v>
      </c>
      <c r="D34">
        <v>-8.76</v>
      </c>
      <c r="F34">
        <f>A34&amp;" "&amp;B34&amp;" "&amp;C34&amp;" "&amp;D34</f>
        <v>0</v>
      </c>
      <c r="I34">
        <f>1053&amp;" npa "&amp;A34&amp;" npe "&amp;A35&amp;" sno 2"</f>
        <v>0</v>
      </c>
    </row>
    <row r="35" spans="1:9">
      <c r="A35" s="1" t="s">
        <v>35</v>
      </c>
      <c r="B35">
        <v>-30.935</v>
      </c>
      <c r="C35">
        <v>-30.935</v>
      </c>
      <c r="D35">
        <v>-8.76</v>
      </c>
      <c r="F35">
        <f>A35&amp;" "&amp;B35&amp;" "&amp;C35&amp;" "&amp;D35</f>
        <v>0</v>
      </c>
      <c r="I35">
        <f>1054&amp;" npa "&amp;A35&amp;" npe "&amp;A36&amp;" sno 2"</f>
        <v>0</v>
      </c>
    </row>
    <row r="36" spans="1:9">
      <c r="A36" s="1" t="s">
        <v>36</v>
      </c>
      <c r="B36">
        <v>-38.98</v>
      </c>
      <c r="C36">
        <v>-19.86</v>
      </c>
      <c r="D36">
        <v>-8.76</v>
      </c>
      <c r="F36">
        <f>A36&amp;" "&amp;B36&amp;" "&amp;C36&amp;" "&amp;D36</f>
        <v>0</v>
      </c>
      <c r="I36">
        <f>1055&amp;" npa "&amp;A36&amp;" npe "&amp;A37&amp;" sno 2"</f>
        <v>0</v>
      </c>
    </row>
    <row r="37" spans="1:9">
      <c r="A37" s="1" t="s">
        <v>37</v>
      </c>
      <c r="B37">
        <v>-43.21</v>
      </c>
      <c r="C37">
        <v>-6.845</v>
      </c>
      <c r="D37">
        <v>-8.76</v>
      </c>
      <c r="F37">
        <f>A37&amp;" "&amp;B37&amp;" "&amp;C37&amp;" "&amp;D37</f>
        <v>0</v>
      </c>
      <c r="I37">
        <f>1056&amp;" npa "&amp;A37&amp;" npe "&amp;A38&amp;" sno 2"</f>
        <v>0</v>
      </c>
    </row>
    <row r="38" spans="1:9">
      <c r="A38" s="1" t="s">
        <v>38</v>
      </c>
      <c r="B38">
        <v>-43.21</v>
      </c>
      <c r="C38">
        <v>6.845</v>
      </c>
      <c r="D38">
        <v>-8.76</v>
      </c>
      <c r="F38">
        <f>A38&amp;" "&amp;B38&amp;" "&amp;C38&amp;" "&amp;D38</f>
        <v>0</v>
      </c>
      <c r="I38">
        <f>1057&amp;" npa "&amp;A38&amp;" npe "&amp;A39&amp;" sno 2"</f>
        <v>0</v>
      </c>
    </row>
    <row r="39" spans="1:9">
      <c r="A39" s="1" t="s">
        <v>39</v>
      </c>
      <c r="B39">
        <v>-38.98</v>
      </c>
      <c r="C39">
        <v>19.86</v>
      </c>
      <c r="D39">
        <v>-8.76</v>
      </c>
      <c r="F39">
        <f>A39&amp;" "&amp;B39&amp;" "&amp;C39&amp;" "&amp;D39</f>
        <v>0</v>
      </c>
      <c r="I39">
        <f>1058&amp;" npa "&amp;A39&amp;" npe "&amp;A40&amp;" sno 2"</f>
        <v>0</v>
      </c>
    </row>
    <row r="40" spans="1:9">
      <c r="A40" s="1" t="s">
        <v>40</v>
      </c>
      <c r="B40">
        <v>-30.935</v>
      </c>
      <c r="C40">
        <v>30.935</v>
      </c>
      <c r="D40">
        <v>-8.76</v>
      </c>
      <c r="F40">
        <f>A40&amp;" "&amp;B40&amp;" "&amp;C40&amp;" "&amp;D40</f>
        <v>0</v>
      </c>
      <c r="I40">
        <f>1059&amp;" npa "&amp;A40&amp;" npe "&amp;A41&amp;" sno 2"</f>
        <v>0</v>
      </c>
    </row>
    <row r="41" spans="1:9">
      <c r="A41" s="1" t="s">
        <v>41</v>
      </c>
      <c r="B41">
        <v>-19.86</v>
      </c>
      <c r="C41">
        <v>38.98</v>
      </c>
      <c r="D41">
        <v>-8.76</v>
      </c>
      <c r="F41">
        <f>A41&amp;" "&amp;B41&amp;" "&amp;C41&amp;" "&amp;D41</f>
        <v>0</v>
      </c>
      <c r="I41">
        <f>1060&amp;" npa "&amp;A41&amp;" npe "&amp;A42&amp;" sno 2"</f>
        <v>0</v>
      </c>
    </row>
    <row r="42" spans="1:9">
      <c r="A42" s="1" t="s">
        <v>42</v>
      </c>
      <c r="B42">
        <v>-6.845</v>
      </c>
      <c r="C42">
        <v>43.21</v>
      </c>
      <c r="D42">
        <v>-8.76</v>
      </c>
      <c r="F42">
        <f>A42&amp;" "&amp;B42&amp;" "&amp;C42&amp;" "&amp;D42</f>
        <v>0</v>
      </c>
      <c r="I42">
        <f>1061&amp;" npa "&amp;A23&amp;" npe "&amp;A42&amp;" sno 2"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43</v>
      </c>
      <c r="B2">
        <v>0</v>
      </c>
      <c r="C2">
        <v>37.5</v>
      </c>
      <c r="D2">
        <v>-15.399</v>
      </c>
      <c r="F2">
        <f>A2&amp;" "&amp;B2&amp;" "&amp;C2&amp;" "&amp;D2</f>
        <v>0</v>
      </c>
      <c r="I2">
        <f>1041&amp;" npa "&amp;A2&amp;" npe "&amp;A3&amp;" sno 2"</f>
        <v>0</v>
      </c>
    </row>
    <row r="3" spans="1:9">
      <c r="A3" s="1" t="s">
        <v>44</v>
      </c>
      <c r="B3">
        <v>11.59</v>
      </c>
      <c r="C3">
        <v>35.665</v>
      </c>
      <c r="D3">
        <v>-15.399</v>
      </c>
      <c r="F3">
        <f>A3&amp;" "&amp;B3&amp;" "&amp;C3&amp;" "&amp;D3</f>
        <v>0</v>
      </c>
      <c r="I3">
        <f>1042&amp;" npa "&amp;A3&amp;" npe "&amp;A4&amp;" sno 2"</f>
        <v>0</v>
      </c>
    </row>
    <row r="4" spans="1:9">
      <c r="A4" s="1" t="s">
        <v>45</v>
      </c>
      <c r="B4">
        <v>22.04</v>
      </c>
      <c r="C4">
        <v>30.34</v>
      </c>
      <c r="D4">
        <v>-15.399</v>
      </c>
      <c r="F4">
        <f>A4&amp;" "&amp;B4&amp;" "&amp;C4&amp;" "&amp;D4</f>
        <v>0</v>
      </c>
      <c r="I4">
        <f>1043&amp;" npa "&amp;A4&amp;" npe "&amp;A5&amp;" sno 2"</f>
        <v>0</v>
      </c>
    </row>
    <row r="5" spans="1:9">
      <c r="A5" s="1" t="s">
        <v>46</v>
      </c>
      <c r="B5">
        <v>30.34</v>
      </c>
      <c r="C5">
        <v>22.04</v>
      </c>
      <c r="D5">
        <v>-15.399</v>
      </c>
      <c r="F5">
        <f>A5&amp;" "&amp;B5&amp;" "&amp;C5&amp;" "&amp;D5</f>
        <v>0</v>
      </c>
      <c r="I5">
        <f>1044&amp;" npa "&amp;A5&amp;" npe "&amp;A6&amp;" sno 2"</f>
        <v>0</v>
      </c>
    </row>
    <row r="6" spans="1:9">
      <c r="A6" s="1" t="s">
        <v>47</v>
      </c>
      <c r="B6">
        <v>35.665</v>
      </c>
      <c r="C6">
        <v>11.59</v>
      </c>
      <c r="D6">
        <v>-15.399</v>
      </c>
      <c r="F6">
        <f>A6&amp;" "&amp;B6&amp;" "&amp;C6&amp;" "&amp;D6</f>
        <v>0</v>
      </c>
      <c r="I6">
        <f>1045&amp;" npa "&amp;A6&amp;" npe "&amp;A7&amp;" sno 2"</f>
        <v>0</v>
      </c>
    </row>
    <row r="7" spans="1:9">
      <c r="A7" s="1" t="s">
        <v>48</v>
      </c>
      <c r="B7">
        <v>37.5</v>
      </c>
      <c r="C7">
        <v>0</v>
      </c>
      <c r="D7">
        <v>-15.399</v>
      </c>
      <c r="F7">
        <f>A7&amp;" "&amp;B7&amp;" "&amp;C7&amp;" "&amp;D7</f>
        <v>0</v>
      </c>
      <c r="I7">
        <f>1046&amp;" npa "&amp;A7&amp;" npe "&amp;A8&amp;" sno 2"</f>
        <v>0</v>
      </c>
    </row>
    <row r="8" spans="1:9">
      <c r="A8" s="1" t="s">
        <v>49</v>
      </c>
      <c r="B8">
        <v>35.665</v>
      </c>
      <c r="C8">
        <v>-11.59</v>
      </c>
      <c r="D8">
        <v>-15.399</v>
      </c>
      <c r="F8">
        <f>A8&amp;" "&amp;B8&amp;" "&amp;C8&amp;" "&amp;D8</f>
        <v>0</v>
      </c>
      <c r="I8">
        <f>1047&amp;" npa "&amp;A8&amp;" npe "&amp;A9&amp;" sno 2"</f>
        <v>0</v>
      </c>
    </row>
    <row r="9" spans="1:9">
      <c r="A9" s="1" t="s">
        <v>50</v>
      </c>
      <c r="B9">
        <v>30.34</v>
      </c>
      <c r="C9">
        <v>-22.04</v>
      </c>
      <c r="D9">
        <v>-15.399</v>
      </c>
      <c r="F9">
        <f>A9&amp;" "&amp;B9&amp;" "&amp;C9&amp;" "&amp;D9</f>
        <v>0</v>
      </c>
      <c r="I9">
        <f>1048&amp;" npa "&amp;A9&amp;" npe "&amp;A10&amp;" sno 2"</f>
        <v>0</v>
      </c>
    </row>
    <row r="10" spans="1:9">
      <c r="A10" s="1" t="s">
        <v>51</v>
      </c>
      <c r="B10">
        <v>22.04</v>
      </c>
      <c r="C10">
        <v>-30.34</v>
      </c>
      <c r="D10">
        <v>-15.399</v>
      </c>
      <c r="F10">
        <f>A10&amp;" "&amp;B10&amp;" "&amp;C10&amp;" "&amp;D10</f>
        <v>0</v>
      </c>
      <c r="I10">
        <f>1049&amp;" npa "&amp;A10&amp;" npe "&amp;A11&amp;" sno 2"</f>
        <v>0</v>
      </c>
    </row>
    <row r="11" spans="1:9">
      <c r="A11" s="1" t="s">
        <v>52</v>
      </c>
      <c r="B11">
        <v>11.59</v>
      </c>
      <c r="C11">
        <v>-35.665</v>
      </c>
      <c r="D11">
        <v>-15.399</v>
      </c>
      <c r="F11">
        <f>A11&amp;" "&amp;B11&amp;" "&amp;C11&amp;" "&amp;D11</f>
        <v>0</v>
      </c>
      <c r="I11">
        <f>1050&amp;" npa "&amp;A11&amp;" npe "&amp;A12&amp;" sno 2"</f>
        <v>0</v>
      </c>
    </row>
    <row r="12" spans="1:9">
      <c r="A12" s="1" t="s">
        <v>53</v>
      </c>
      <c r="B12">
        <v>0</v>
      </c>
      <c r="C12">
        <v>-37.5</v>
      </c>
      <c r="D12">
        <v>-15.399</v>
      </c>
      <c r="F12">
        <f>A12&amp;" "&amp;B12&amp;" "&amp;C12&amp;" "&amp;D12</f>
        <v>0</v>
      </c>
      <c r="I12">
        <f>1051&amp;" npa "&amp;A12&amp;" npe "&amp;A13&amp;" sno 2"</f>
        <v>0</v>
      </c>
    </row>
    <row r="13" spans="1:9">
      <c r="A13" s="1" t="s">
        <v>54</v>
      </c>
      <c r="B13">
        <v>-11.59</v>
      </c>
      <c r="C13">
        <v>-35.665</v>
      </c>
      <c r="D13">
        <v>-15.399</v>
      </c>
      <c r="F13">
        <f>A13&amp;" "&amp;B13&amp;" "&amp;C13&amp;" "&amp;D13</f>
        <v>0</v>
      </c>
      <c r="I13">
        <f>1052&amp;" npa "&amp;A13&amp;" npe "&amp;A14&amp;" sno 2"</f>
        <v>0</v>
      </c>
    </row>
    <row r="14" spans="1:9">
      <c r="A14" s="1" t="s">
        <v>55</v>
      </c>
      <c r="B14">
        <v>-22.04</v>
      </c>
      <c r="C14">
        <v>-30.34</v>
      </c>
      <c r="D14">
        <v>-15.399</v>
      </c>
      <c r="F14">
        <f>A14&amp;" "&amp;B14&amp;" "&amp;C14&amp;" "&amp;D14</f>
        <v>0</v>
      </c>
      <c r="I14">
        <f>1053&amp;" npa "&amp;A14&amp;" npe "&amp;A15&amp;" sno 2"</f>
        <v>0</v>
      </c>
    </row>
    <row r="15" spans="1:9">
      <c r="A15" s="1" t="s">
        <v>56</v>
      </c>
      <c r="B15">
        <v>-30.34</v>
      </c>
      <c r="C15">
        <v>-22.04</v>
      </c>
      <c r="D15">
        <v>-15.399</v>
      </c>
      <c r="F15">
        <f>A15&amp;" "&amp;B15&amp;" "&amp;C15&amp;" "&amp;D15</f>
        <v>0</v>
      </c>
      <c r="I15">
        <f>1054&amp;" npa "&amp;A15&amp;" npe "&amp;A16&amp;" sno 2"</f>
        <v>0</v>
      </c>
    </row>
    <row r="16" spans="1:9">
      <c r="A16" s="1" t="s">
        <v>57</v>
      </c>
      <c r="B16">
        <v>-35.665</v>
      </c>
      <c r="C16">
        <v>-11.59</v>
      </c>
      <c r="D16">
        <v>-15.399</v>
      </c>
      <c r="F16">
        <f>A16&amp;" "&amp;B16&amp;" "&amp;C16&amp;" "&amp;D16</f>
        <v>0</v>
      </c>
      <c r="I16">
        <f>1055&amp;" npa "&amp;A16&amp;" npe "&amp;A17&amp;" sno 2"</f>
        <v>0</v>
      </c>
    </row>
    <row r="17" spans="1:9">
      <c r="A17" s="1" t="s">
        <v>58</v>
      </c>
      <c r="B17">
        <v>-37.5</v>
      </c>
      <c r="C17">
        <v>0</v>
      </c>
      <c r="D17">
        <v>-15.399</v>
      </c>
      <c r="F17">
        <f>A17&amp;" "&amp;B17&amp;" "&amp;C17&amp;" "&amp;D17</f>
        <v>0</v>
      </c>
      <c r="I17">
        <f>1056&amp;" npa "&amp;A17&amp;" npe "&amp;A18&amp;" sno 2"</f>
        <v>0</v>
      </c>
    </row>
    <row r="18" spans="1:9">
      <c r="A18" s="1" t="s">
        <v>59</v>
      </c>
      <c r="B18">
        <v>-35.665</v>
      </c>
      <c r="C18">
        <v>11.59</v>
      </c>
      <c r="D18">
        <v>-15.399</v>
      </c>
      <c r="F18">
        <f>A18&amp;" "&amp;B18&amp;" "&amp;C18&amp;" "&amp;D18</f>
        <v>0</v>
      </c>
      <c r="I18">
        <f>1057&amp;" npa "&amp;A18&amp;" npe "&amp;A19&amp;" sno 2"</f>
        <v>0</v>
      </c>
    </row>
    <row r="19" spans="1:9">
      <c r="A19" s="1" t="s">
        <v>60</v>
      </c>
      <c r="B19">
        <v>-30.34</v>
      </c>
      <c r="C19">
        <v>22.04</v>
      </c>
      <c r="D19">
        <v>-15.399</v>
      </c>
      <c r="F19">
        <f>A19&amp;" "&amp;B19&amp;" "&amp;C19&amp;" "&amp;D19</f>
        <v>0</v>
      </c>
      <c r="I19">
        <f>1058&amp;" npa "&amp;A19&amp;" npe "&amp;A20&amp;" sno 2"</f>
        <v>0</v>
      </c>
    </row>
    <row r="20" spans="1:9">
      <c r="A20" s="1" t="s">
        <v>61</v>
      </c>
      <c r="B20">
        <v>-22.04</v>
      </c>
      <c r="C20">
        <v>30.34</v>
      </c>
      <c r="D20">
        <v>-15.399</v>
      </c>
      <c r="F20">
        <f>A20&amp;" "&amp;B20&amp;" "&amp;C20&amp;" "&amp;D20</f>
        <v>0</v>
      </c>
      <c r="I20">
        <f>1059&amp;" npa "&amp;A20&amp;" npe "&amp;A21&amp;" sno 2"</f>
        <v>0</v>
      </c>
    </row>
    <row r="21" spans="1:9">
      <c r="A21" s="1" t="s">
        <v>62</v>
      </c>
      <c r="B21">
        <v>-11.59</v>
      </c>
      <c r="C21">
        <v>35.665</v>
      </c>
      <c r="D21">
        <v>-15.399</v>
      </c>
      <c r="F21">
        <f>A21&amp;" "&amp;B21&amp;" "&amp;C21&amp;" "&amp;D21</f>
        <v>0</v>
      </c>
      <c r="I21">
        <f>1060&amp;"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43</v>
      </c>
      <c r="B23">
        <v>0</v>
      </c>
      <c r="C23">
        <v>37.5</v>
      </c>
      <c r="D23">
        <v>-15.399</v>
      </c>
      <c r="F23">
        <f>A23&amp;" "&amp;B23&amp;" "&amp;C23&amp;" "&amp;D23</f>
        <v>0</v>
      </c>
      <c r="I23">
        <f>1062&amp;" npa "&amp;A23&amp;" npe "&amp;A24&amp;" sno 2"</f>
        <v>0</v>
      </c>
    </row>
    <row r="24" spans="1:9">
      <c r="A24" s="1" t="s">
        <v>44</v>
      </c>
      <c r="B24">
        <v>11.59</v>
      </c>
      <c r="C24">
        <v>35.665</v>
      </c>
      <c r="D24">
        <v>-15.399</v>
      </c>
      <c r="F24">
        <f>A24&amp;" "&amp;B24&amp;" "&amp;C24&amp;" "&amp;D24</f>
        <v>0</v>
      </c>
      <c r="I24">
        <f>1063&amp;" npa "&amp;A24&amp;" npe "&amp;A25&amp;" sno 2"</f>
        <v>0</v>
      </c>
    </row>
    <row r="25" spans="1:9">
      <c r="A25" s="1" t="s">
        <v>45</v>
      </c>
      <c r="B25">
        <v>22.04</v>
      </c>
      <c r="C25">
        <v>30.34</v>
      </c>
      <c r="D25">
        <v>-15.399</v>
      </c>
      <c r="F25">
        <f>A25&amp;" "&amp;B25&amp;" "&amp;C25&amp;" "&amp;D25</f>
        <v>0</v>
      </c>
      <c r="I25">
        <f>1064&amp;" npa "&amp;A25&amp;" npe "&amp;A26&amp;" sno 2"</f>
        <v>0</v>
      </c>
    </row>
    <row r="26" spans="1:9">
      <c r="A26" s="1" t="s">
        <v>46</v>
      </c>
      <c r="B26">
        <v>30.34</v>
      </c>
      <c r="C26">
        <v>22.04</v>
      </c>
      <c r="D26">
        <v>-15.399</v>
      </c>
      <c r="F26">
        <f>A26&amp;" "&amp;B26&amp;" "&amp;C26&amp;" "&amp;D26</f>
        <v>0</v>
      </c>
      <c r="I26">
        <f>1065&amp;" npa "&amp;A26&amp;" npe "&amp;A27&amp;" sno 2"</f>
        <v>0</v>
      </c>
    </row>
    <row r="27" spans="1:9">
      <c r="A27" s="1" t="s">
        <v>47</v>
      </c>
      <c r="B27">
        <v>35.665</v>
      </c>
      <c r="C27">
        <v>11.59</v>
      </c>
      <c r="D27">
        <v>-15.399</v>
      </c>
      <c r="F27">
        <f>A27&amp;" "&amp;B27&amp;" "&amp;C27&amp;" "&amp;D27</f>
        <v>0</v>
      </c>
      <c r="I27">
        <f>1066&amp;" npa "&amp;A27&amp;" npe "&amp;A28&amp;" sno 2"</f>
        <v>0</v>
      </c>
    </row>
    <row r="28" spans="1:9">
      <c r="A28" s="1" t="s">
        <v>48</v>
      </c>
      <c r="B28">
        <v>37.5</v>
      </c>
      <c r="C28">
        <v>0</v>
      </c>
      <c r="D28">
        <v>-15.399</v>
      </c>
      <c r="F28">
        <f>A28&amp;" "&amp;B28&amp;" "&amp;C28&amp;" "&amp;D28</f>
        <v>0</v>
      </c>
      <c r="I28">
        <f>1067&amp;" npa "&amp;A28&amp;" npe "&amp;A29&amp;" sno 2"</f>
        <v>0</v>
      </c>
    </row>
    <row r="29" spans="1:9">
      <c r="A29" s="1" t="s">
        <v>49</v>
      </c>
      <c r="B29">
        <v>35.665</v>
      </c>
      <c r="C29">
        <v>-11.59</v>
      </c>
      <c r="D29">
        <v>-15.399</v>
      </c>
      <c r="F29">
        <f>A29&amp;" "&amp;B29&amp;" "&amp;C29&amp;" "&amp;D29</f>
        <v>0</v>
      </c>
      <c r="I29">
        <f>1068&amp;" npa "&amp;A29&amp;" npe "&amp;A30&amp;" sno 2"</f>
        <v>0</v>
      </c>
    </row>
    <row r="30" spans="1:9">
      <c r="A30" s="1" t="s">
        <v>50</v>
      </c>
      <c r="B30">
        <v>30.34</v>
      </c>
      <c r="C30">
        <v>-22.04</v>
      </c>
      <c r="D30">
        <v>-15.399</v>
      </c>
      <c r="F30">
        <f>A30&amp;" "&amp;B30&amp;" "&amp;C30&amp;" "&amp;D30</f>
        <v>0</v>
      </c>
      <c r="I30">
        <f>1069&amp;" npa "&amp;A30&amp;" npe "&amp;A31&amp;" sno 2"</f>
        <v>0</v>
      </c>
    </row>
    <row r="31" spans="1:9">
      <c r="A31" s="1" t="s">
        <v>51</v>
      </c>
      <c r="B31">
        <v>22.04</v>
      </c>
      <c r="C31">
        <v>-30.34</v>
      </c>
      <c r="D31">
        <v>-15.399</v>
      </c>
      <c r="F31">
        <f>A31&amp;" "&amp;B31&amp;" "&amp;C31&amp;" "&amp;D31</f>
        <v>0</v>
      </c>
      <c r="I31">
        <f>1070&amp;" npa "&amp;A31&amp;" npe "&amp;A32&amp;" sno 2"</f>
        <v>0</v>
      </c>
    </row>
    <row r="32" spans="1:9">
      <c r="A32" s="1" t="s">
        <v>52</v>
      </c>
      <c r="B32">
        <v>11.59</v>
      </c>
      <c r="C32">
        <v>-35.665</v>
      </c>
      <c r="D32">
        <v>-15.399</v>
      </c>
      <c r="F32">
        <f>A32&amp;" "&amp;B32&amp;" "&amp;C32&amp;" "&amp;D32</f>
        <v>0</v>
      </c>
      <c r="I32">
        <f>1071&amp;" npa "&amp;A32&amp;" npe "&amp;A33&amp;" sno 2"</f>
        <v>0</v>
      </c>
    </row>
    <row r="33" spans="1:9">
      <c r="A33" s="1" t="s">
        <v>53</v>
      </c>
      <c r="B33">
        <v>0</v>
      </c>
      <c r="C33">
        <v>-37.5</v>
      </c>
      <c r="D33">
        <v>-15.399</v>
      </c>
      <c r="F33">
        <f>A33&amp;" "&amp;B33&amp;" "&amp;C33&amp;" "&amp;D33</f>
        <v>0</v>
      </c>
      <c r="I33">
        <f>1072&amp;" npa "&amp;A33&amp;" npe "&amp;A34&amp;" sno 2"</f>
        <v>0</v>
      </c>
    </row>
    <row r="34" spans="1:9">
      <c r="A34" s="1" t="s">
        <v>54</v>
      </c>
      <c r="B34">
        <v>-11.59</v>
      </c>
      <c r="C34">
        <v>-35.665</v>
      </c>
      <c r="D34">
        <v>-15.399</v>
      </c>
      <c r="F34">
        <f>A34&amp;" "&amp;B34&amp;" "&amp;C34&amp;" "&amp;D34</f>
        <v>0</v>
      </c>
      <c r="I34">
        <f>1073&amp;" npa "&amp;A34&amp;" npe "&amp;A35&amp;" sno 2"</f>
        <v>0</v>
      </c>
    </row>
    <row r="35" spans="1:9">
      <c r="A35" s="1" t="s">
        <v>55</v>
      </c>
      <c r="B35">
        <v>-22.04</v>
      </c>
      <c r="C35">
        <v>-30.34</v>
      </c>
      <c r="D35">
        <v>-15.399</v>
      </c>
      <c r="F35">
        <f>A35&amp;" "&amp;B35&amp;" "&amp;C35&amp;" "&amp;D35</f>
        <v>0</v>
      </c>
      <c r="I35">
        <f>1074&amp;" npa "&amp;A35&amp;" npe "&amp;A36&amp;" sno 2"</f>
        <v>0</v>
      </c>
    </row>
    <row r="36" spans="1:9">
      <c r="A36" s="1" t="s">
        <v>56</v>
      </c>
      <c r="B36">
        <v>-30.34</v>
      </c>
      <c r="C36">
        <v>-22.04</v>
      </c>
      <c r="D36">
        <v>-15.399</v>
      </c>
      <c r="F36">
        <f>A36&amp;" "&amp;B36&amp;" "&amp;C36&amp;" "&amp;D36</f>
        <v>0</v>
      </c>
      <c r="I36">
        <f>1075&amp;" npa "&amp;A36&amp;" npe "&amp;A37&amp;" sno 2"</f>
        <v>0</v>
      </c>
    </row>
    <row r="37" spans="1:9">
      <c r="A37" s="1" t="s">
        <v>57</v>
      </c>
      <c r="B37">
        <v>-35.665</v>
      </c>
      <c r="C37">
        <v>-11.59</v>
      </c>
      <c r="D37">
        <v>-15.399</v>
      </c>
      <c r="F37">
        <f>A37&amp;" "&amp;B37&amp;" "&amp;C37&amp;" "&amp;D37</f>
        <v>0</v>
      </c>
      <c r="I37">
        <f>1076&amp;" npa "&amp;A37&amp;" npe "&amp;A38&amp;" sno 2"</f>
        <v>0</v>
      </c>
    </row>
    <row r="38" spans="1:9">
      <c r="A38" s="1" t="s">
        <v>58</v>
      </c>
      <c r="B38">
        <v>-37.5</v>
      </c>
      <c r="C38">
        <v>0</v>
      </c>
      <c r="D38">
        <v>-15.399</v>
      </c>
      <c r="F38">
        <f>A38&amp;" "&amp;B38&amp;" "&amp;C38&amp;" "&amp;D38</f>
        <v>0</v>
      </c>
      <c r="I38">
        <f>1077&amp;" npa "&amp;A38&amp;" npe "&amp;A39&amp;" sno 2"</f>
        <v>0</v>
      </c>
    </row>
    <row r="39" spans="1:9">
      <c r="A39" s="1" t="s">
        <v>59</v>
      </c>
      <c r="B39">
        <v>-35.665</v>
      </c>
      <c r="C39">
        <v>11.59</v>
      </c>
      <c r="D39">
        <v>-15.399</v>
      </c>
      <c r="F39">
        <f>A39&amp;" "&amp;B39&amp;" "&amp;C39&amp;" "&amp;D39</f>
        <v>0</v>
      </c>
      <c r="I39">
        <f>1078&amp;" npa "&amp;A39&amp;" npe "&amp;A40&amp;" sno 2"</f>
        <v>0</v>
      </c>
    </row>
    <row r="40" spans="1:9">
      <c r="A40" s="1" t="s">
        <v>60</v>
      </c>
      <c r="B40">
        <v>-30.34</v>
      </c>
      <c r="C40">
        <v>22.04</v>
      </c>
      <c r="D40">
        <v>-15.399</v>
      </c>
      <c r="F40">
        <f>A40&amp;" "&amp;B40&amp;" "&amp;C40&amp;" "&amp;D40</f>
        <v>0</v>
      </c>
      <c r="I40">
        <f>1079&amp;" npa "&amp;A40&amp;" npe "&amp;A41&amp;" sno 2"</f>
        <v>0</v>
      </c>
    </row>
    <row r="41" spans="1:9">
      <c r="A41" s="1" t="s">
        <v>61</v>
      </c>
      <c r="B41">
        <v>-22.04</v>
      </c>
      <c r="C41">
        <v>30.34</v>
      </c>
      <c r="D41">
        <v>-15.399</v>
      </c>
      <c r="F41">
        <f>A41&amp;" "&amp;B41&amp;" "&amp;C41&amp;" "&amp;D41</f>
        <v>0</v>
      </c>
      <c r="I41">
        <f>1080&amp;" npa "&amp;A41&amp;" npe "&amp;A42&amp;" sno 2"</f>
        <v>0</v>
      </c>
    </row>
    <row r="42" spans="1:9">
      <c r="A42" s="1" t="s">
        <v>62</v>
      </c>
      <c r="B42">
        <v>-11.59</v>
      </c>
      <c r="C42">
        <v>35.665</v>
      </c>
      <c r="D42">
        <v>-15.399</v>
      </c>
      <c r="F42">
        <f>A42&amp;" "&amp;B42&amp;" "&amp;C42&amp;" "&amp;D42</f>
        <v>0</v>
      </c>
      <c r="I42">
        <f>1081&amp;" npa "&amp;A23&amp;" npe "&amp;A42&amp;" sno 2"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63</v>
      </c>
      <c r="B2">
        <v>0</v>
      </c>
      <c r="C2">
        <v>31.25</v>
      </c>
      <c r="D2">
        <v>-19.341</v>
      </c>
      <c r="F2">
        <f>A2&amp;" "&amp;B2&amp;" "&amp;C2&amp;" "&amp;D2</f>
        <v>0</v>
      </c>
      <c r="I2">
        <f>1061&amp;" npa "&amp;A2&amp;" npe "&amp;A3&amp;" sno 2"</f>
        <v>0</v>
      </c>
    </row>
    <row r="3" spans="1:9">
      <c r="A3" s="1" t="s">
        <v>64</v>
      </c>
      <c r="B3">
        <v>9.654999999999999</v>
      </c>
      <c r="C3">
        <v>29.72</v>
      </c>
      <c r="D3">
        <v>-19.341</v>
      </c>
      <c r="F3">
        <f>A3&amp;" "&amp;B3&amp;" "&amp;C3&amp;" "&amp;D3</f>
        <v>0</v>
      </c>
      <c r="I3">
        <f>1062&amp;" npa "&amp;A3&amp;" npe "&amp;A4&amp;" sno 2"</f>
        <v>0</v>
      </c>
    </row>
    <row r="4" spans="1:9">
      <c r="A4" s="1" t="s">
        <v>65</v>
      </c>
      <c r="B4">
        <v>18.37</v>
      </c>
      <c r="C4">
        <v>25.28</v>
      </c>
      <c r="D4">
        <v>-19.341</v>
      </c>
      <c r="F4">
        <f>A4&amp;" "&amp;B4&amp;" "&amp;C4&amp;" "&amp;D4</f>
        <v>0</v>
      </c>
      <c r="I4">
        <f>1063&amp;" npa "&amp;A4&amp;" npe "&amp;A5&amp;" sno 2"</f>
        <v>0</v>
      </c>
    </row>
    <row r="5" spans="1:9">
      <c r="A5" s="1" t="s">
        <v>66</v>
      </c>
      <c r="B5">
        <v>25.28</v>
      </c>
      <c r="C5">
        <v>18.37</v>
      </c>
      <c r="D5">
        <v>-19.341</v>
      </c>
      <c r="F5">
        <f>A5&amp;" "&amp;B5&amp;" "&amp;C5&amp;" "&amp;D5</f>
        <v>0</v>
      </c>
      <c r="I5">
        <f>1064&amp;" npa "&amp;A5&amp;" npe "&amp;A6&amp;" sno 2"</f>
        <v>0</v>
      </c>
    </row>
    <row r="6" spans="1:9">
      <c r="A6" s="1" t="s">
        <v>67</v>
      </c>
      <c r="B6">
        <v>29.72</v>
      </c>
      <c r="C6">
        <v>9.654999999999999</v>
      </c>
      <c r="D6">
        <v>-19.341</v>
      </c>
      <c r="F6">
        <f>A6&amp;" "&amp;B6&amp;" "&amp;C6&amp;" "&amp;D6</f>
        <v>0</v>
      </c>
      <c r="I6">
        <f>1065&amp;" npa "&amp;A6&amp;" npe "&amp;A7&amp;" sno 2"</f>
        <v>0</v>
      </c>
    </row>
    <row r="7" spans="1:9">
      <c r="A7" s="1" t="s">
        <v>68</v>
      </c>
      <c r="B7">
        <v>31.25</v>
      </c>
      <c r="C7">
        <v>0</v>
      </c>
      <c r="D7">
        <v>-19.341</v>
      </c>
      <c r="F7">
        <f>A7&amp;" "&amp;B7&amp;" "&amp;C7&amp;" "&amp;D7</f>
        <v>0</v>
      </c>
      <c r="I7">
        <f>1066&amp;" npa "&amp;A7&amp;" npe "&amp;A8&amp;" sno 2"</f>
        <v>0</v>
      </c>
    </row>
    <row r="8" spans="1:9">
      <c r="A8" s="1" t="s">
        <v>69</v>
      </c>
      <c r="B8">
        <v>29.72</v>
      </c>
      <c r="C8">
        <v>-9.654999999999999</v>
      </c>
      <c r="D8">
        <v>-19.341</v>
      </c>
      <c r="F8">
        <f>A8&amp;" "&amp;B8&amp;" "&amp;C8&amp;" "&amp;D8</f>
        <v>0</v>
      </c>
      <c r="I8">
        <f>1067&amp;" npa "&amp;A8&amp;" npe "&amp;A9&amp;" sno 2"</f>
        <v>0</v>
      </c>
    </row>
    <row r="9" spans="1:9">
      <c r="A9" s="1" t="s">
        <v>70</v>
      </c>
      <c r="B9">
        <v>25.28</v>
      </c>
      <c r="C9">
        <v>-18.37</v>
      </c>
      <c r="D9">
        <v>-19.341</v>
      </c>
      <c r="F9">
        <f>A9&amp;" "&amp;B9&amp;" "&amp;C9&amp;" "&amp;D9</f>
        <v>0</v>
      </c>
      <c r="I9">
        <f>1068&amp;" npa "&amp;A9&amp;" npe "&amp;A10&amp;" sno 2"</f>
        <v>0</v>
      </c>
    </row>
    <row r="10" spans="1:9">
      <c r="A10" s="1" t="s">
        <v>71</v>
      </c>
      <c r="B10">
        <v>18.37</v>
      </c>
      <c r="C10">
        <v>-25.28</v>
      </c>
      <c r="D10">
        <v>-19.341</v>
      </c>
      <c r="F10">
        <f>A10&amp;" "&amp;B10&amp;" "&amp;C10&amp;" "&amp;D10</f>
        <v>0</v>
      </c>
      <c r="I10">
        <f>1069&amp;" npa "&amp;A10&amp;" npe "&amp;A11&amp;" sno 2"</f>
        <v>0</v>
      </c>
    </row>
    <row r="11" spans="1:9">
      <c r="A11" s="1" t="s">
        <v>72</v>
      </c>
      <c r="B11">
        <v>9.654999999999999</v>
      </c>
      <c r="C11">
        <v>-29.72</v>
      </c>
      <c r="D11">
        <v>-19.341</v>
      </c>
      <c r="F11">
        <f>A11&amp;" "&amp;B11&amp;" "&amp;C11&amp;" "&amp;D11</f>
        <v>0</v>
      </c>
      <c r="I11">
        <f>1070&amp;" npa "&amp;A11&amp;" npe "&amp;A12&amp;" sno 2"</f>
        <v>0</v>
      </c>
    </row>
    <row r="12" spans="1:9">
      <c r="A12" s="1" t="s">
        <v>73</v>
      </c>
      <c r="B12">
        <v>0</v>
      </c>
      <c r="C12">
        <v>-31.25</v>
      </c>
      <c r="D12">
        <v>-19.341</v>
      </c>
      <c r="F12">
        <f>A12&amp;" "&amp;B12&amp;" "&amp;C12&amp;" "&amp;D12</f>
        <v>0</v>
      </c>
      <c r="I12">
        <f>1071&amp;" npa "&amp;A12&amp;" npe "&amp;A13&amp;" sno 2"</f>
        <v>0</v>
      </c>
    </row>
    <row r="13" spans="1:9">
      <c r="A13" s="1" t="s">
        <v>74</v>
      </c>
      <c r="B13">
        <v>-9.654999999999999</v>
      </c>
      <c r="C13">
        <v>-29.72</v>
      </c>
      <c r="D13">
        <v>-19.341</v>
      </c>
      <c r="F13">
        <f>A13&amp;" "&amp;B13&amp;" "&amp;C13&amp;" "&amp;D13</f>
        <v>0</v>
      </c>
      <c r="I13">
        <f>1072&amp;" npa "&amp;A13&amp;" npe "&amp;A14&amp;" sno 2"</f>
        <v>0</v>
      </c>
    </row>
    <row r="14" spans="1:9">
      <c r="A14" s="1" t="s">
        <v>75</v>
      </c>
      <c r="B14">
        <v>-18.37</v>
      </c>
      <c r="C14">
        <v>-25.28</v>
      </c>
      <c r="D14">
        <v>-19.341</v>
      </c>
      <c r="F14">
        <f>A14&amp;" "&amp;B14&amp;" "&amp;C14&amp;" "&amp;D14</f>
        <v>0</v>
      </c>
      <c r="I14">
        <f>1073&amp;" npa "&amp;A14&amp;" npe "&amp;A15&amp;" sno 2"</f>
        <v>0</v>
      </c>
    </row>
    <row r="15" spans="1:9">
      <c r="A15" s="1" t="s">
        <v>76</v>
      </c>
      <c r="B15">
        <v>-25.28</v>
      </c>
      <c r="C15">
        <v>-18.37</v>
      </c>
      <c r="D15">
        <v>-19.341</v>
      </c>
      <c r="F15">
        <f>A15&amp;" "&amp;B15&amp;" "&amp;C15&amp;" "&amp;D15</f>
        <v>0</v>
      </c>
      <c r="I15">
        <f>1074&amp;" npa "&amp;A15&amp;" npe "&amp;A16&amp;" sno 2"</f>
        <v>0</v>
      </c>
    </row>
    <row r="16" spans="1:9">
      <c r="A16" s="1" t="s">
        <v>77</v>
      </c>
      <c r="B16">
        <v>-29.72</v>
      </c>
      <c r="C16">
        <v>-9.654999999999999</v>
      </c>
      <c r="D16">
        <v>-19.341</v>
      </c>
      <c r="F16">
        <f>A16&amp;" "&amp;B16&amp;" "&amp;C16&amp;" "&amp;D16</f>
        <v>0</v>
      </c>
      <c r="I16">
        <f>1075&amp;" npa "&amp;A16&amp;" npe "&amp;A17&amp;" sno 2"</f>
        <v>0</v>
      </c>
    </row>
    <row r="17" spans="1:9">
      <c r="A17" s="1" t="s">
        <v>78</v>
      </c>
      <c r="B17">
        <v>-31.25</v>
      </c>
      <c r="C17">
        <v>0</v>
      </c>
      <c r="D17">
        <v>-19.341</v>
      </c>
      <c r="F17">
        <f>A17&amp;" "&amp;B17&amp;" "&amp;C17&amp;" "&amp;D17</f>
        <v>0</v>
      </c>
      <c r="I17">
        <f>1076&amp;" npa "&amp;A17&amp;" npe "&amp;A18&amp;" sno 2"</f>
        <v>0</v>
      </c>
    </row>
    <row r="18" spans="1:9">
      <c r="A18" s="1" t="s">
        <v>79</v>
      </c>
      <c r="B18">
        <v>-29.72</v>
      </c>
      <c r="C18">
        <v>9.654999999999999</v>
      </c>
      <c r="D18">
        <v>-19.341</v>
      </c>
      <c r="F18">
        <f>A18&amp;" "&amp;B18&amp;" "&amp;C18&amp;" "&amp;D18</f>
        <v>0</v>
      </c>
      <c r="I18">
        <f>1077&amp;" npa "&amp;A18&amp;" npe "&amp;A19&amp;" sno 2"</f>
        <v>0</v>
      </c>
    </row>
    <row r="19" spans="1:9">
      <c r="A19" s="1" t="s">
        <v>80</v>
      </c>
      <c r="B19">
        <v>-25.28</v>
      </c>
      <c r="C19">
        <v>18.37</v>
      </c>
      <c r="D19">
        <v>-19.341</v>
      </c>
      <c r="F19">
        <f>A19&amp;" "&amp;B19&amp;" "&amp;C19&amp;" "&amp;D19</f>
        <v>0</v>
      </c>
      <c r="I19">
        <f>1078&amp;" npa "&amp;A19&amp;" npe "&amp;A20&amp;" sno 2"</f>
        <v>0</v>
      </c>
    </row>
    <row r="20" spans="1:9">
      <c r="A20" s="1" t="s">
        <v>81</v>
      </c>
      <c r="B20">
        <v>-18.37</v>
      </c>
      <c r="C20">
        <v>25.28</v>
      </c>
      <c r="D20">
        <v>-19.341</v>
      </c>
      <c r="F20">
        <f>A20&amp;" "&amp;B20&amp;" "&amp;C20&amp;" "&amp;D20</f>
        <v>0</v>
      </c>
      <c r="I20">
        <f>1079&amp;" npa "&amp;A20&amp;" npe "&amp;A21&amp;" sno 2"</f>
        <v>0</v>
      </c>
    </row>
    <row r="21" spans="1:9">
      <c r="A21" s="1" t="s">
        <v>82</v>
      </c>
      <c r="B21">
        <v>-9.654999999999999</v>
      </c>
      <c r="C21">
        <v>29.72</v>
      </c>
      <c r="D21">
        <v>-19.341</v>
      </c>
      <c r="F21">
        <f>A21&amp;" "&amp;B21&amp;" "&amp;C21&amp;" "&amp;D21</f>
        <v>0</v>
      </c>
      <c r="I21">
        <f>1080&amp;"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63</v>
      </c>
      <c r="B23">
        <v>4.89</v>
      </c>
      <c r="C23">
        <v>30.865</v>
      </c>
      <c r="D23">
        <v>-19.341</v>
      </c>
      <c r="F23">
        <f>A23&amp;" "&amp;B23&amp;" "&amp;C23&amp;" "&amp;D23</f>
        <v>0</v>
      </c>
      <c r="I23">
        <f>1082&amp;" npa "&amp;A23&amp;" npe "&amp;A24&amp;" sno 2"</f>
        <v>0</v>
      </c>
    </row>
    <row r="24" spans="1:9">
      <c r="A24" s="1" t="s">
        <v>64</v>
      </c>
      <c r="B24">
        <v>14.185</v>
      </c>
      <c r="C24">
        <v>27.845</v>
      </c>
      <c r="D24">
        <v>-19.341</v>
      </c>
      <c r="F24">
        <f>A24&amp;" "&amp;B24&amp;" "&amp;C24&amp;" "&amp;D24</f>
        <v>0</v>
      </c>
      <c r="I24">
        <f>1083&amp;" npa "&amp;A24&amp;" npe "&amp;A25&amp;" sno 2"</f>
        <v>0</v>
      </c>
    </row>
    <row r="25" spans="1:9">
      <c r="A25" s="1" t="s">
        <v>65</v>
      </c>
      <c r="B25">
        <v>22.095</v>
      </c>
      <c r="C25">
        <v>22.095</v>
      </c>
      <c r="D25">
        <v>-19.341</v>
      </c>
      <c r="F25">
        <f>A25&amp;" "&amp;B25&amp;" "&amp;C25&amp;" "&amp;D25</f>
        <v>0</v>
      </c>
      <c r="I25">
        <f>1084&amp;" npa "&amp;A25&amp;" npe "&amp;A26&amp;" sno 2"</f>
        <v>0</v>
      </c>
    </row>
    <row r="26" spans="1:9">
      <c r="A26" s="1" t="s">
        <v>66</v>
      </c>
      <c r="B26">
        <v>27.845</v>
      </c>
      <c r="C26">
        <v>14.185</v>
      </c>
      <c r="D26">
        <v>-19.341</v>
      </c>
      <c r="F26">
        <f>A26&amp;" "&amp;B26&amp;" "&amp;C26&amp;" "&amp;D26</f>
        <v>0</v>
      </c>
      <c r="I26">
        <f>1085&amp;" npa "&amp;A26&amp;" npe "&amp;A27&amp;" sno 2"</f>
        <v>0</v>
      </c>
    </row>
    <row r="27" spans="1:9">
      <c r="A27" s="1" t="s">
        <v>67</v>
      </c>
      <c r="B27">
        <v>30.865</v>
      </c>
      <c r="C27">
        <v>4.89</v>
      </c>
      <c r="D27">
        <v>-19.341</v>
      </c>
      <c r="F27">
        <f>A27&amp;" "&amp;B27&amp;" "&amp;C27&amp;" "&amp;D27</f>
        <v>0</v>
      </c>
      <c r="I27">
        <f>1086&amp;" npa "&amp;A27&amp;" npe "&amp;A28&amp;" sno 2"</f>
        <v>0</v>
      </c>
    </row>
    <row r="28" spans="1:9">
      <c r="A28" s="1" t="s">
        <v>68</v>
      </c>
      <c r="B28">
        <v>30.865</v>
      </c>
      <c r="C28">
        <v>-4.89</v>
      </c>
      <c r="D28">
        <v>-19.341</v>
      </c>
      <c r="F28">
        <f>A28&amp;" "&amp;B28&amp;" "&amp;C28&amp;" "&amp;D28</f>
        <v>0</v>
      </c>
      <c r="I28">
        <f>1087&amp;" npa "&amp;A28&amp;" npe "&amp;A29&amp;" sno 2"</f>
        <v>0</v>
      </c>
    </row>
    <row r="29" spans="1:9">
      <c r="A29" s="1" t="s">
        <v>69</v>
      </c>
      <c r="B29">
        <v>27.845</v>
      </c>
      <c r="C29">
        <v>-14.185</v>
      </c>
      <c r="D29">
        <v>-19.341</v>
      </c>
      <c r="F29">
        <f>A29&amp;" "&amp;B29&amp;" "&amp;C29&amp;" "&amp;D29</f>
        <v>0</v>
      </c>
      <c r="I29">
        <f>1088&amp;" npa "&amp;A29&amp;" npe "&amp;A30&amp;" sno 2"</f>
        <v>0</v>
      </c>
    </row>
    <row r="30" spans="1:9">
      <c r="A30" s="1" t="s">
        <v>70</v>
      </c>
      <c r="B30">
        <v>22.095</v>
      </c>
      <c r="C30">
        <v>-22.095</v>
      </c>
      <c r="D30">
        <v>-19.341</v>
      </c>
      <c r="F30">
        <f>A30&amp;" "&amp;B30&amp;" "&amp;C30&amp;" "&amp;D30</f>
        <v>0</v>
      </c>
      <c r="I30">
        <f>1089&amp;" npa "&amp;A30&amp;" npe "&amp;A31&amp;" sno 2"</f>
        <v>0</v>
      </c>
    </row>
    <row r="31" spans="1:9">
      <c r="A31" s="1" t="s">
        <v>71</v>
      </c>
      <c r="B31">
        <v>14.185</v>
      </c>
      <c r="C31">
        <v>-27.845</v>
      </c>
      <c r="D31">
        <v>-19.341</v>
      </c>
      <c r="F31">
        <f>A31&amp;" "&amp;B31&amp;" "&amp;C31&amp;" "&amp;D31</f>
        <v>0</v>
      </c>
      <c r="I31">
        <f>1090&amp;" npa "&amp;A31&amp;" npe "&amp;A32&amp;" sno 2"</f>
        <v>0</v>
      </c>
    </row>
    <row r="32" spans="1:9">
      <c r="A32" s="1" t="s">
        <v>72</v>
      </c>
      <c r="B32">
        <v>4.89</v>
      </c>
      <c r="C32">
        <v>-30.865</v>
      </c>
      <c r="D32">
        <v>-19.341</v>
      </c>
      <c r="F32">
        <f>A32&amp;" "&amp;B32&amp;" "&amp;C32&amp;" "&amp;D32</f>
        <v>0</v>
      </c>
      <c r="I32">
        <f>1091&amp;" npa "&amp;A32&amp;" npe "&amp;A33&amp;" sno 2"</f>
        <v>0</v>
      </c>
    </row>
    <row r="33" spans="1:9">
      <c r="A33" s="1" t="s">
        <v>73</v>
      </c>
      <c r="B33">
        <v>-4.89</v>
      </c>
      <c r="C33">
        <v>-30.865</v>
      </c>
      <c r="D33">
        <v>-19.341</v>
      </c>
      <c r="F33">
        <f>A33&amp;" "&amp;B33&amp;" "&amp;C33&amp;" "&amp;D33</f>
        <v>0</v>
      </c>
      <c r="I33">
        <f>1092&amp;" npa "&amp;A33&amp;" npe "&amp;A34&amp;" sno 2"</f>
        <v>0</v>
      </c>
    </row>
    <row r="34" spans="1:9">
      <c r="A34" s="1" t="s">
        <v>74</v>
      </c>
      <c r="B34">
        <v>-14.185</v>
      </c>
      <c r="C34">
        <v>-27.845</v>
      </c>
      <c r="D34">
        <v>-19.341</v>
      </c>
      <c r="F34">
        <f>A34&amp;" "&amp;B34&amp;" "&amp;C34&amp;" "&amp;D34</f>
        <v>0</v>
      </c>
      <c r="I34">
        <f>1093&amp;" npa "&amp;A34&amp;" npe "&amp;A35&amp;" sno 2"</f>
        <v>0</v>
      </c>
    </row>
    <row r="35" spans="1:9">
      <c r="A35" s="1" t="s">
        <v>75</v>
      </c>
      <c r="B35">
        <v>-22.095</v>
      </c>
      <c r="C35">
        <v>-22.095</v>
      </c>
      <c r="D35">
        <v>-19.341</v>
      </c>
      <c r="F35">
        <f>A35&amp;" "&amp;B35&amp;" "&amp;C35&amp;" "&amp;D35</f>
        <v>0</v>
      </c>
      <c r="I35">
        <f>1094&amp;" npa "&amp;A35&amp;" npe "&amp;A36&amp;" sno 2"</f>
        <v>0</v>
      </c>
    </row>
    <row r="36" spans="1:9">
      <c r="A36" s="1" t="s">
        <v>76</v>
      </c>
      <c r="B36">
        <v>-27.845</v>
      </c>
      <c r="C36">
        <v>-14.185</v>
      </c>
      <c r="D36">
        <v>-19.341</v>
      </c>
      <c r="F36">
        <f>A36&amp;" "&amp;B36&amp;" "&amp;C36&amp;" "&amp;D36</f>
        <v>0</v>
      </c>
      <c r="I36">
        <f>1095&amp;" npa "&amp;A36&amp;" npe "&amp;A37&amp;" sno 2"</f>
        <v>0</v>
      </c>
    </row>
    <row r="37" spans="1:9">
      <c r="A37" s="1" t="s">
        <v>77</v>
      </c>
      <c r="B37">
        <v>-30.865</v>
      </c>
      <c r="C37">
        <v>-4.89</v>
      </c>
      <c r="D37">
        <v>-19.341</v>
      </c>
      <c r="F37">
        <f>A37&amp;" "&amp;B37&amp;" "&amp;C37&amp;" "&amp;D37</f>
        <v>0</v>
      </c>
      <c r="I37">
        <f>1096&amp;" npa "&amp;A37&amp;" npe "&amp;A38&amp;" sno 2"</f>
        <v>0</v>
      </c>
    </row>
    <row r="38" spans="1:9">
      <c r="A38" s="1" t="s">
        <v>78</v>
      </c>
      <c r="B38">
        <v>-30.865</v>
      </c>
      <c r="C38">
        <v>4.89</v>
      </c>
      <c r="D38">
        <v>-19.341</v>
      </c>
      <c r="F38">
        <f>A38&amp;" "&amp;B38&amp;" "&amp;C38&amp;" "&amp;D38</f>
        <v>0</v>
      </c>
      <c r="I38">
        <f>1097&amp;" npa "&amp;A38&amp;" npe "&amp;A39&amp;" sno 2"</f>
        <v>0</v>
      </c>
    </row>
    <row r="39" spans="1:9">
      <c r="A39" s="1" t="s">
        <v>79</v>
      </c>
      <c r="B39">
        <v>-27.845</v>
      </c>
      <c r="C39">
        <v>14.185</v>
      </c>
      <c r="D39">
        <v>-19.341</v>
      </c>
      <c r="F39">
        <f>A39&amp;" "&amp;B39&amp;" "&amp;C39&amp;" "&amp;D39</f>
        <v>0</v>
      </c>
      <c r="I39">
        <f>1098&amp;" npa "&amp;A39&amp;" npe "&amp;A40&amp;" sno 2"</f>
        <v>0</v>
      </c>
    </row>
    <row r="40" spans="1:9">
      <c r="A40" s="1" t="s">
        <v>80</v>
      </c>
      <c r="B40">
        <v>-22.095</v>
      </c>
      <c r="C40">
        <v>22.095</v>
      </c>
      <c r="D40">
        <v>-19.341</v>
      </c>
      <c r="F40">
        <f>A40&amp;" "&amp;B40&amp;" "&amp;C40&amp;" "&amp;D40</f>
        <v>0</v>
      </c>
      <c r="I40">
        <f>1099&amp;" npa "&amp;A40&amp;" npe "&amp;A41&amp;" sno 2"</f>
        <v>0</v>
      </c>
    </row>
    <row r="41" spans="1:9">
      <c r="A41" s="1" t="s">
        <v>81</v>
      </c>
      <c r="B41">
        <v>-14.185</v>
      </c>
      <c r="C41">
        <v>27.845</v>
      </c>
      <c r="D41">
        <v>-19.341</v>
      </c>
      <c r="F41">
        <f>A41&amp;" "&amp;B41&amp;" "&amp;C41&amp;" "&amp;D41</f>
        <v>0</v>
      </c>
      <c r="I41">
        <f>1100&amp;" npa "&amp;A41&amp;" npe "&amp;A42&amp;" sno 2"</f>
        <v>0</v>
      </c>
    </row>
    <row r="42" spans="1:9">
      <c r="A42" s="1" t="s">
        <v>82</v>
      </c>
      <c r="B42">
        <v>-4.89</v>
      </c>
      <c r="C42">
        <v>30.865</v>
      </c>
      <c r="D42">
        <v>-19.341</v>
      </c>
      <c r="F42">
        <f>A42&amp;" "&amp;B42&amp;" "&amp;C42&amp;" "&amp;D42</f>
        <v>0</v>
      </c>
      <c r="I42">
        <f>1101&amp;" npa "&amp;A23&amp;" npe "&amp;A42&amp;" sno 2"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83</v>
      </c>
      <c r="B2">
        <v>0</v>
      </c>
      <c r="C2">
        <v>25</v>
      </c>
      <c r="D2">
        <v>-22.821</v>
      </c>
      <c r="F2">
        <f>A2&amp;" "&amp;B2&amp;" "&amp;C2&amp;" "&amp;D2</f>
        <v>0</v>
      </c>
      <c r="I2">
        <f>1081&amp;" npa "&amp;A2&amp;" npe "&amp;A3&amp;" sno 2"</f>
        <v>0</v>
      </c>
    </row>
    <row r="3" spans="1:9">
      <c r="A3" s="1" t="s">
        <v>84</v>
      </c>
      <c r="B3">
        <v>7.725</v>
      </c>
      <c r="C3">
        <v>23.775</v>
      </c>
      <c r="D3">
        <v>-22.821</v>
      </c>
      <c r="F3">
        <f>A3&amp;" "&amp;B3&amp;" "&amp;C3&amp;" "&amp;D3</f>
        <v>0</v>
      </c>
      <c r="I3">
        <f>1082&amp;" npa "&amp;A3&amp;" npe "&amp;A4&amp;" sno 2"</f>
        <v>0</v>
      </c>
    </row>
    <row r="4" spans="1:9">
      <c r="A4" s="1" t="s">
        <v>85</v>
      </c>
      <c r="B4">
        <v>14.695</v>
      </c>
      <c r="C4">
        <v>20.225</v>
      </c>
      <c r="D4">
        <v>-22.821</v>
      </c>
      <c r="F4">
        <f>A4&amp;" "&amp;B4&amp;" "&amp;C4&amp;" "&amp;D4</f>
        <v>0</v>
      </c>
      <c r="I4">
        <f>1083&amp;" npa "&amp;A4&amp;" npe "&amp;A5&amp;" sno 2"</f>
        <v>0</v>
      </c>
    </row>
    <row r="5" spans="1:9">
      <c r="A5" s="1" t="s">
        <v>86</v>
      </c>
      <c r="B5">
        <v>20.225</v>
      </c>
      <c r="C5">
        <v>14.695</v>
      </c>
      <c r="D5">
        <v>-22.821</v>
      </c>
      <c r="F5">
        <f>A5&amp;" "&amp;B5&amp;" "&amp;C5&amp;" "&amp;D5</f>
        <v>0</v>
      </c>
      <c r="I5">
        <f>1084&amp;" npa "&amp;A5&amp;" npe "&amp;A6&amp;" sno 2"</f>
        <v>0</v>
      </c>
    </row>
    <row r="6" spans="1:9">
      <c r="A6" s="1" t="s">
        <v>87</v>
      </c>
      <c r="B6">
        <v>23.775</v>
      </c>
      <c r="C6">
        <v>7.725</v>
      </c>
      <c r="D6">
        <v>-22.821</v>
      </c>
      <c r="F6">
        <f>A6&amp;" "&amp;B6&amp;" "&amp;C6&amp;" "&amp;D6</f>
        <v>0</v>
      </c>
      <c r="I6">
        <f>1085&amp;" npa "&amp;A6&amp;" npe "&amp;A7&amp;" sno 2"</f>
        <v>0</v>
      </c>
    </row>
    <row r="7" spans="1:9">
      <c r="A7" s="1" t="s">
        <v>88</v>
      </c>
      <c r="B7">
        <v>25</v>
      </c>
      <c r="C7">
        <v>0</v>
      </c>
      <c r="D7">
        <v>-22.821</v>
      </c>
      <c r="F7">
        <f>A7&amp;" "&amp;B7&amp;" "&amp;C7&amp;" "&amp;D7</f>
        <v>0</v>
      </c>
      <c r="I7">
        <f>1086&amp;" npa "&amp;A7&amp;" npe "&amp;A8&amp;" sno 2"</f>
        <v>0</v>
      </c>
    </row>
    <row r="8" spans="1:9">
      <c r="A8" s="1" t="s">
        <v>89</v>
      </c>
      <c r="B8">
        <v>23.775</v>
      </c>
      <c r="C8">
        <v>-7.725</v>
      </c>
      <c r="D8">
        <v>-22.821</v>
      </c>
      <c r="F8">
        <f>A8&amp;" "&amp;B8&amp;" "&amp;C8&amp;" "&amp;D8</f>
        <v>0</v>
      </c>
      <c r="I8">
        <f>1087&amp;" npa "&amp;A8&amp;" npe "&amp;A9&amp;" sno 2"</f>
        <v>0</v>
      </c>
    </row>
    <row r="9" spans="1:9">
      <c r="A9" s="1" t="s">
        <v>90</v>
      </c>
      <c r="B9">
        <v>20.225</v>
      </c>
      <c r="C9">
        <v>-14.695</v>
      </c>
      <c r="D9">
        <v>-22.821</v>
      </c>
      <c r="F9">
        <f>A9&amp;" "&amp;B9&amp;" "&amp;C9&amp;" "&amp;D9</f>
        <v>0</v>
      </c>
      <c r="I9">
        <f>1088&amp;" npa "&amp;A9&amp;" npe "&amp;A10&amp;" sno 2"</f>
        <v>0</v>
      </c>
    </row>
    <row r="10" spans="1:9">
      <c r="A10" s="1" t="s">
        <v>91</v>
      </c>
      <c r="B10">
        <v>14.695</v>
      </c>
      <c r="C10">
        <v>-20.225</v>
      </c>
      <c r="D10">
        <v>-22.821</v>
      </c>
      <c r="F10">
        <f>A10&amp;" "&amp;B10&amp;" "&amp;C10&amp;" "&amp;D10</f>
        <v>0</v>
      </c>
      <c r="I10">
        <f>1089&amp;" npa "&amp;A10&amp;" npe "&amp;A11&amp;" sno 2"</f>
        <v>0</v>
      </c>
    </row>
    <row r="11" spans="1:9">
      <c r="A11" s="1" t="s">
        <v>92</v>
      </c>
      <c r="B11">
        <v>7.725</v>
      </c>
      <c r="C11">
        <v>-23.775</v>
      </c>
      <c r="D11">
        <v>-22.821</v>
      </c>
      <c r="F11">
        <f>A11&amp;" "&amp;B11&amp;" "&amp;C11&amp;" "&amp;D11</f>
        <v>0</v>
      </c>
      <c r="I11">
        <f>1090&amp;" npa "&amp;A11&amp;" npe "&amp;A12&amp;" sno 2"</f>
        <v>0</v>
      </c>
    </row>
    <row r="12" spans="1:9">
      <c r="A12" s="1" t="s">
        <v>93</v>
      </c>
      <c r="B12">
        <v>0</v>
      </c>
      <c r="C12">
        <v>-25</v>
      </c>
      <c r="D12">
        <v>-22.821</v>
      </c>
      <c r="F12">
        <f>A12&amp;" "&amp;B12&amp;" "&amp;C12&amp;" "&amp;D12</f>
        <v>0</v>
      </c>
      <c r="I12">
        <f>1091&amp;" npa "&amp;A12&amp;" npe "&amp;A13&amp;" sno 2"</f>
        <v>0</v>
      </c>
    </row>
    <row r="13" spans="1:9">
      <c r="A13" s="1" t="s">
        <v>94</v>
      </c>
      <c r="B13">
        <v>-7.725</v>
      </c>
      <c r="C13">
        <v>-23.775</v>
      </c>
      <c r="D13">
        <v>-22.821</v>
      </c>
      <c r="F13">
        <f>A13&amp;" "&amp;B13&amp;" "&amp;C13&amp;" "&amp;D13</f>
        <v>0</v>
      </c>
      <c r="I13">
        <f>1092&amp;" npa "&amp;A13&amp;" npe "&amp;A14&amp;" sno 2"</f>
        <v>0</v>
      </c>
    </row>
    <row r="14" spans="1:9">
      <c r="A14" s="1" t="s">
        <v>95</v>
      </c>
      <c r="B14">
        <v>-14.695</v>
      </c>
      <c r="C14">
        <v>-20.225</v>
      </c>
      <c r="D14">
        <v>-22.821</v>
      </c>
      <c r="F14">
        <f>A14&amp;" "&amp;B14&amp;" "&amp;C14&amp;" "&amp;D14</f>
        <v>0</v>
      </c>
      <c r="I14">
        <f>1093&amp;" npa "&amp;A14&amp;" npe "&amp;A15&amp;" sno 2"</f>
        <v>0</v>
      </c>
    </row>
    <row r="15" spans="1:9">
      <c r="A15" s="1" t="s">
        <v>96</v>
      </c>
      <c r="B15">
        <v>-20.225</v>
      </c>
      <c r="C15">
        <v>-14.695</v>
      </c>
      <c r="D15">
        <v>-22.821</v>
      </c>
      <c r="F15">
        <f>A15&amp;" "&amp;B15&amp;" "&amp;C15&amp;" "&amp;D15</f>
        <v>0</v>
      </c>
      <c r="I15">
        <f>1094&amp;" npa "&amp;A15&amp;" npe "&amp;A16&amp;" sno 2"</f>
        <v>0</v>
      </c>
    </row>
    <row r="16" spans="1:9">
      <c r="A16" s="1" t="s">
        <v>97</v>
      </c>
      <c r="B16">
        <v>-23.775</v>
      </c>
      <c r="C16">
        <v>-7.725</v>
      </c>
      <c r="D16">
        <v>-22.821</v>
      </c>
      <c r="F16">
        <f>A16&amp;" "&amp;B16&amp;" "&amp;C16&amp;" "&amp;D16</f>
        <v>0</v>
      </c>
      <c r="I16">
        <f>1095&amp;" npa "&amp;A16&amp;" npe "&amp;A17&amp;" sno 2"</f>
        <v>0</v>
      </c>
    </row>
    <row r="17" spans="1:9">
      <c r="A17" s="1" t="s">
        <v>98</v>
      </c>
      <c r="B17">
        <v>-25</v>
      </c>
      <c r="C17">
        <v>0</v>
      </c>
      <c r="D17">
        <v>-22.821</v>
      </c>
      <c r="F17">
        <f>A17&amp;" "&amp;B17&amp;" "&amp;C17&amp;" "&amp;D17</f>
        <v>0</v>
      </c>
      <c r="I17">
        <f>1096&amp;" npa "&amp;A17&amp;" npe "&amp;A18&amp;" sno 2"</f>
        <v>0</v>
      </c>
    </row>
    <row r="18" spans="1:9">
      <c r="A18" s="1" t="s">
        <v>99</v>
      </c>
      <c r="B18">
        <v>-23.775</v>
      </c>
      <c r="C18">
        <v>7.725</v>
      </c>
      <c r="D18">
        <v>-22.821</v>
      </c>
      <c r="F18">
        <f>A18&amp;" "&amp;B18&amp;" "&amp;C18&amp;" "&amp;D18</f>
        <v>0</v>
      </c>
      <c r="I18">
        <f>1097&amp;" npa "&amp;A18&amp;" npe "&amp;A19&amp;" sno 2"</f>
        <v>0</v>
      </c>
    </row>
    <row r="19" spans="1:9">
      <c r="A19" s="1" t="s">
        <v>100</v>
      </c>
      <c r="B19">
        <v>-20.225</v>
      </c>
      <c r="C19">
        <v>14.695</v>
      </c>
      <c r="D19">
        <v>-22.821</v>
      </c>
      <c r="F19">
        <f>A19&amp;" "&amp;B19&amp;" "&amp;C19&amp;" "&amp;D19</f>
        <v>0</v>
      </c>
      <c r="I19">
        <f>1098&amp;" npa "&amp;A19&amp;" npe "&amp;A20&amp;" sno 2"</f>
        <v>0</v>
      </c>
    </row>
    <row r="20" spans="1:9">
      <c r="A20" s="1" t="s">
        <v>101</v>
      </c>
      <c r="B20">
        <v>-14.695</v>
      </c>
      <c r="C20">
        <v>20.225</v>
      </c>
      <c r="D20">
        <v>-22.821</v>
      </c>
      <c r="F20">
        <f>A20&amp;" "&amp;B20&amp;" "&amp;C20&amp;" "&amp;D20</f>
        <v>0</v>
      </c>
      <c r="I20">
        <f>1099&amp;" npa "&amp;A20&amp;" npe "&amp;A21&amp;" sno 2"</f>
        <v>0</v>
      </c>
    </row>
    <row r="21" spans="1:9">
      <c r="A21" s="1" t="s">
        <v>102</v>
      </c>
      <c r="B21">
        <v>-7.725</v>
      </c>
      <c r="C21">
        <v>23.775</v>
      </c>
      <c r="D21">
        <v>-22.821</v>
      </c>
      <c r="F21">
        <f>A21&amp;" "&amp;B21&amp;" "&amp;C21&amp;" "&amp;D21</f>
        <v>0</v>
      </c>
      <c r="I21">
        <f>1100&amp;"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83</v>
      </c>
      <c r="B23">
        <v>0</v>
      </c>
      <c r="C23">
        <v>24.87</v>
      </c>
      <c r="D23">
        <v>-22.821</v>
      </c>
      <c r="F23">
        <f>A23&amp;" "&amp;B23&amp;" "&amp;C23&amp;" "&amp;D23</f>
        <v>0</v>
      </c>
      <c r="I23">
        <f>1102&amp;" npa "&amp;A23&amp;" npe "&amp;A24&amp;" sno 2"</f>
        <v>0</v>
      </c>
    </row>
    <row r="24" spans="1:9">
      <c r="A24" s="1" t="s">
        <v>84</v>
      </c>
      <c r="B24">
        <v>7.685</v>
      </c>
      <c r="C24">
        <v>23.655</v>
      </c>
      <c r="D24">
        <v>-22.821</v>
      </c>
      <c r="F24">
        <f>A24&amp;" "&amp;B24&amp;" "&amp;C24&amp;" "&amp;D24</f>
        <v>0</v>
      </c>
      <c r="I24">
        <f>1103&amp;" npa "&amp;A24&amp;" npe "&amp;A25&amp;" sno 2"</f>
        <v>0</v>
      </c>
    </row>
    <row r="25" spans="1:9">
      <c r="A25" s="1" t="s">
        <v>85</v>
      </c>
      <c r="B25">
        <v>14.62</v>
      </c>
      <c r="C25">
        <v>20.12</v>
      </c>
      <c r="D25">
        <v>-22.821</v>
      </c>
      <c r="F25">
        <f>A25&amp;" "&amp;B25&amp;" "&amp;C25&amp;" "&amp;D25</f>
        <v>0</v>
      </c>
      <c r="I25">
        <f>1104&amp;" npa "&amp;A25&amp;" npe "&amp;A26&amp;" sno 2"</f>
        <v>0</v>
      </c>
    </row>
    <row r="26" spans="1:9">
      <c r="A26" s="1" t="s">
        <v>86</v>
      </c>
      <c r="B26">
        <v>20.12</v>
      </c>
      <c r="C26">
        <v>14.62</v>
      </c>
      <c r="D26">
        <v>-22.821</v>
      </c>
      <c r="F26">
        <f>A26&amp;" "&amp;B26&amp;" "&amp;C26&amp;" "&amp;D26</f>
        <v>0</v>
      </c>
      <c r="I26">
        <f>1105&amp;" npa "&amp;A26&amp;" npe "&amp;A27&amp;" sno 2"</f>
        <v>0</v>
      </c>
    </row>
    <row r="27" spans="1:9">
      <c r="A27" s="1" t="s">
        <v>87</v>
      </c>
      <c r="B27">
        <v>23.655</v>
      </c>
      <c r="C27">
        <v>7.685</v>
      </c>
      <c r="D27">
        <v>-22.821</v>
      </c>
      <c r="F27">
        <f>A27&amp;" "&amp;B27&amp;" "&amp;C27&amp;" "&amp;D27</f>
        <v>0</v>
      </c>
      <c r="I27">
        <f>1106&amp;" npa "&amp;A27&amp;" npe "&amp;A28&amp;" sno 2"</f>
        <v>0</v>
      </c>
    </row>
    <row r="28" spans="1:9">
      <c r="A28" s="1" t="s">
        <v>88</v>
      </c>
      <c r="B28">
        <v>24.87</v>
      </c>
      <c r="C28">
        <v>0</v>
      </c>
      <c r="D28">
        <v>-22.821</v>
      </c>
      <c r="F28">
        <f>A28&amp;" "&amp;B28&amp;" "&amp;C28&amp;" "&amp;D28</f>
        <v>0</v>
      </c>
      <c r="I28">
        <f>1107&amp;" npa "&amp;A28&amp;" npe "&amp;A29&amp;" sno 2"</f>
        <v>0</v>
      </c>
    </row>
    <row r="29" spans="1:9">
      <c r="A29" s="1" t="s">
        <v>89</v>
      </c>
      <c r="B29">
        <v>23.655</v>
      </c>
      <c r="C29">
        <v>-7.685</v>
      </c>
      <c r="D29">
        <v>-22.821</v>
      </c>
      <c r="F29">
        <f>A29&amp;" "&amp;B29&amp;" "&amp;C29&amp;" "&amp;D29</f>
        <v>0</v>
      </c>
      <c r="I29">
        <f>1108&amp;" npa "&amp;A29&amp;" npe "&amp;A30&amp;" sno 2"</f>
        <v>0</v>
      </c>
    </row>
    <row r="30" spans="1:9">
      <c r="A30" s="1" t="s">
        <v>90</v>
      </c>
      <c r="B30">
        <v>20.12</v>
      </c>
      <c r="C30">
        <v>-14.62</v>
      </c>
      <c r="D30">
        <v>-22.821</v>
      </c>
      <c r="F30">
        <f>A30&amp;" "&amp;B30&amp;" "&amp;C30&amp;" "&amp;D30</f>
        <v>0</v>
      </c>
      <c r="I30">
        <f>1109&amp;" npa "&amp;A30&amp;" npe "&amp;A31&amp;" sno 2"</f>
        <v>0</v>
      </c>
    </row>
    <row r="31" spans="1:9">
      <c r="A31" s="1" t="s">
        <v>91</v>
      </c>
      <c r="B31">
        <v>14.62</v>
      </c>
      <c r="C31">
        <v>-20.12</v>
      </c>
      <c r="D31">
        <v>-22.821</v>
      </c>
      <c r="F31">
        <f>A31&amp;" "&amp;B31&amp;" "&amp;C31&amp;" "&amp;D31</f>
        <v>0</v>
      </c>
      <c r="I31">
        <f>1110&amp;" npa "&amp;A31&amp;" npe "&amp;A32&amp;" sno 2"</f>
        <v>0</v>
      </c>
    </row>
    <row r="32" spans="1:9">
      <c r="A32" s="1" t="s">
        <v>92</v>
      </c>
      <c r="B32">
        <v>7.685</v>
      </c>
      <c r="C32">
        <v>-23.655</v>
      </c>
      <c r="D32">
        <v>-22.821</v>
      </c>
      <c r="F32">
        <f>A32&amp;" "&amp;B32&amp;" "&amp;C32&amp;" "&amp;D32</f>
        <v>0</v>
      </c>
      <c r="I32">
        <f>1111&amp;" npa "&amp;A32&amp;" npe "&amp;A33&amp;" sno 2"</f>
        <v>0</v>
      </c>
    </row>
    <row r="33" spans="1:9">
      <c r="A33" s="1" t="s">
        <v>93</v>
      </c>
      <c r="B33">
        <v>0</v>
      </c>
      <c r="C33">
        <v>-24.87</v>
      </c>
      <c r="D33">
        <v>-22.821</v>
      </c>
      <c r="F33">
        <f>A33&amp;" "&amp;B33&amp;" "&amp;C33&amp;" "&amp;D33</f>
        <v>0</v>
      </c>
      <c r="I33">
        <f>1112&amp;" npa "&amp;A33&amp;" npe "&amp;A34&amp;" sno 2"</f>
        <v>0</v>
      </c>
    </row>
    <row r="34" spans="1:9">
      <c r="A34" s="1" t="s">
        <v>94</v>
      </c>
      <c r="B34">
        <v>-7.685</v>
      </c>
      <c r="C34">
        <v>-23.655</v>
      </c>
      <c r="D34">
        <v>-22.821</v>
      </c>
      <c r="F34">
        <f>A34&amp;" "&amp;B34&amp;" "&amp;C34&amp;" "&amp;D34</f>
        <v>0</v>
      </c>
      <c r="I34">
        <f>1113&amp;" npa "&amp;A34&amp;" npe "&amp;A35&amp;" sno 2"</f>
        <v>0</v>
      </c>
    </row>
    <row r="35" spans="1:9">
      <c r="A35" s="1" t="s">
        <v>95</v>
      </c>
      <c r="B35">
        <v>-14.62</v>
      </c>
      <c r="C35">
        <v>-20.12</v>
      </c>
      <c r="D35">
        <v>-22.821</v>
      </c>
      <c r="F35">
        <f>A35&amp;" "&amp;B35&amp;" "&amp;C35&amp;" "&amp;D35</f>
        <v>0</v>
      </c>
      <c r="I35">
        <f>1114&amp;" npa "&amp;A35&amp;" npe "&amp;A36&amp;" sno 2"</f>
        <v>0</v>
      </c>
    </row>
    <row r="36" spans="1:9">
      <c r="A36" s="1" t="s">
        <v>96</v>
      </c>
      <c r="B36">
        <v>-20.12</v>
      </c>
      <c r="C36">
        <v>-14.62</v>
      </c>
      <c r="D36">
        <v>-22.821</v>
      </c>
      <c r="F36">
        <f>A36&amp;" "&amp;B36&amp;" "&amp;C36&amp;" "&amp;D36</f>
        <v>0</v>
      </c>
      <c r="I36">
        <f>1115&amp;" npa "&amp;A36&amp;" npe "&amp;A37&amp;" sno 2"</f>
        <v>0</v>
      </c>
    </row>
    <row r="37" spans="1:9">
      <c r="A37" s="1" t="s">
        <v>97</v>
      </c>
      <c r="B37">
        <v>-23.655</v>
      </c>
      <c r="C37">
        <v>-7.685</v>
      </c>
      <c r="D37">
        <v>-22.821</v>
      </c>
      <c r="F37">
        <f>A37&amp;" "&amp;B37&amp;" "&amp;C37&amp;" "&amp;D37</f>
        <v>0</v>
      </c>
      <c r="I37">
        <f>1116&amp;" npa "&amp;A37&amp;" npe "&amp;A38&amp;" sno 2"</f>
        <v>0</v>
      </c>
    </row>
    <row r="38" spans="1:9">
      <c r="A38" s="1" t="s">
        <v>98</v>
      </c>
      <c r="B38">
        <v>-24.87</v>
      </c>
      <c r="C38">
        <v>0</v>
      </c>
      <c r="D38">
        <v>-22.821</v>
      </c>
      <c r="F38">
        <f>A38&amp;" "&amp;B38&amp;" "&amp;C38&amp;" "&amp;D38</f>
        <v>0</v>
      </c>
      <c r="I38">
        <f>1117&amp;" npa "&amp;A38&amp;" npe "&amp;A39&amp;" sno 2"</f>
        <v>0</v>
      </c>
    </row>
    <row r="39" spans="1:9">
      <c r="A39" s="1" t="s">
        <v>99</v>
      </c>
      <c r="B39">
        <v>-23.655</v>
      </c>
      <c r="C39">
        <v>7.685</v>
      </c>
      <c r="D39">
        <v>-22.821</v>
      </c>
      <c r="F39">
        <f>A39&amp;" "&amp;B39&amp;" "&amp;C39&amp;" "&amp;D39</f>
        <v>0</v>
      </c>
      <c r="I39">
        <f>1118&amp;" npa "&amp;A39&amp;" npe "&amp;A40&amp;" sno 2"</f>
        <v>0</v>
      </c>
    </row>
    <row r="40" spans="1:9">
      <c r="A40" s="1" t="s">
        <v>100</v>
      </c>
      <c r="B40">
        <v>-20.12</v>
      </c>
      <c r="C40">
        <v>14.62</v>
      </c>
      <c r="D40">
        <v>-22.821</v>
      </c>
      <c r="F40">
        <f>A40&amp;" "&amp;B40&amp;" "&amp;C40&amp;" "&amp;D40</f>
        <v>0</v>
      </c>
      <c r="I40">
        <f>1119&amp;" npa "&amp;A40&amp;" npe "&amp;A41&amp;" sno 2"</f>
        <v>0</v>
      </c>
    </row>
    <row r="41" spans="1:9">
      <c r="A41" s="1" t="s">
        <v>101</v>
      </c>
      <c r="B41">
        <v>-14.62</v>
      </c>
      <c r="C41">
        <v>20.12</v>
      </c>
      <c r="D41">
        <v>-22.821</v>
      </c>
      <c r="F41">
        <f>A41&amp;" "&amp;B41&amp;" "&amp;C41&amp;" "&amp;D41</f>
        <v>0</v>
      </c>
      <c r="I41">
        <f>1120&amp;" npa "&amp;A41&amp;" npe "&amp;A42&amp;" sno 2"</f>
        <v>0</v>
      </c>
    </row>
    <row r="42" spans="1:9">
      <c r="A42" s="1" t="s">
        <v>102</v>
      </c>
      <c r="B42">
        <v>-7.685</v>
      </c>
      <c r="C42">
        <v>23.655</v>
      </c>
      <c r="D42">
        <v>-22.821</v>
      </c>
      <c r="F42">
        <f>A42&amp;" "&amp;B42&amp;" "&amp;C42&amp;" "&amp;D42</f>
        <v>0</v>
      </c>
      <c r="I42">
        <f>1121&amp;" npa "&amp;A23&amp;" npe "&amp;A42&amp;" sno 2"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103</v>
      </c>
      <c r="B2">
        <v>0</v>
      </c>
      <c r="C2">
        <v>18.75</v>
      </c>
      <c r="D2">
        <v>-25.959</v>
      </c>
      <c r="F2">
        <f>A2&amp;" "&amp;B2&amp;" "&amp;C2&amp;" "&amp;D2</f>
        <v>0</v>
      </c>
      <c r="I2">
        <f>1101&amp;" npa "&amp;A2&amp;" npe "&amp;A3&amp;" sno 2"</f>
        <v>0</v>
      </c>
    </row>
    <row r="3" spans="1:9">
      <c r="A3" s="1" t="s">
        <v>104</v>
      </c>
      <c r="B3">
        <v>5.795</v>
      </c>
      <c r="C3">
        <v>17.83</v>
      </c>
      <c r="D3">
        <v>-25.959</v>
      </c>
      <c r="F3">
        <f>A3&amp;" "&amp;B3&amp;" "&amp;C3&amp;" "&amp;D3</f>
        <v>0</v>
      </c>
      <c r="I3">
        <f>1102&amp;" npa "&amp;A3&amp;" npe "&amp;A4&amp;" sno 2"</f>
        <v>0</v>
      </c>
    </row>
    <row r="4" spans="1:9">
      <c r="A4" s="1" t="s">
        <v>105</v>
      </c>
      <c r="B4">
        <v>11.02</v>
      </c>
      <c r="C4">
        <v>15.17</v>
      </c>
      <c r="D4">
        <v>-25.959</v>
      </c>
      <c r="F4">
        <f>A4&amp;" "&amp;B4&amp;" "&amp;C4&amp;" "&amp;D4</f>
        <v>0</v>
      </c>
      <c r="I4">
        <f>1103&amp;" npa "&amp;A4&amp;" npe "&amp;A5&amp;" sno 2"</f>
        <v>0</v>
      </c>
    </row>
    <row r="5" spans="1:9">
      <c r="A5" s="1" t="s">
        <v>106</v>
      </c>
      <c r="B5">
        <v>15.17</v>
      </c>
      <c r="C5">
        <v>11.02</v>
      </c>
      <c r="D5">
        <v>-25.959</v>
      </c>
      <c r="F5">
        <f>A5&amp;" "&amp;B5&amp;" "&amp;C5&amp;" "&amp;D5</f>
        <v>0</v>
      </c>
      <c r="I5">
        <f>1104&amp;" npa "&amp;A5&amp;" npe "&amp;A6&amp;" sno 2"</f>
        <v>0</v>
      </c>
    </row>
    <row r="6" spans="1:9">
      <c r="A6" s="1" t="s">
        <v>107</v>
      </c>
      <c r="B6">
        <v>17.83</v>
      </c>
      <c r="C6">
        <v>5.795</v>
      </c>
      <c r="D6">
        <v>-25.959</v>
      </c>
      <c r="F6">
        <f>A6&amp;" "&amp;B6&amp;" "&amp;C6&amp;" "&amp;D6</f>
        <v>0</v>
      </c>
      <c r="I6">
        <f>1105&amp;" npa "&amp;A6&amp;" npe "&amp;A7&amp;" sno 2"</f>
        <v>0</v>
      </c>
    </row>
    <row r="7" spans="1:9">
      <c r="A7" s="1" t="s">
        <v>108</v>
      </c>
      <c r="B7">
        <v>18.75</v>
      </c>
      <c r="C7">
        <v>0</v>
      </c>
      <c r="D7">
        <v>-25.959</v>
      </c>
      <c r="F7">
        <f>A7&amp;" "&amp;B7&amp;" "&amp;C7&amp;" "&amp;D7</f>
        <v>0</v>
      </c>
      <c r="I7">
        <f>1106&amp;" npa "&amp;A7&amp;" npe "&amp;A8&amp;" sno 2"</f>
        <v>0</v>
      </c>
    </row>
    <row r="8" spans="1:9">
      <c r="A8" s="1" t="s">
        <v>109</v>
      </c>
      <c r="B8">
        <v>17.83</v>
      </c>
      <c r="C8">
        <v>-5.795</v>
      </c>
      <c r="D8">
        <v>-25.959</v>
      </c>
      <c r="F8">
        <f>A8&amp;" "&amp;B8&amp;" "&amp;C8&amp;" "&amp;D8</f>
        <v>0</v>
      </c>
      <c r="I8">
        <f>1107&amp;" npa "&amp;A8&amp;" npe "&amp;A9&amp;" sno 2"</f>
        <v>0</v>
      </c>
    </row>
    <row r="9" spans="1:9">
      <c r="A9" s="1" t="s">
        <v>110</v>
      </c>
      <c r="B9">
        <v>15.17</v>
      </c>
      <c r="C9">
        <v>-11.02</v>
      </c>
      <c r="D9">
        <v>-25.959</v>
      </c>
      <c r="F9">
        <f>A9&amp;" "&amp;B9&amp;" "&amp;C9&amp;" "&amp;D9</f>
        <v>0</v>
      </c>
      <c r="I9">
        <f>1108&amp;" npa "&amp;A9&amp;" npe "&amp;A10&amp;" sno 2"</f>
        <v>0</v>
      </c>
    </row>
    <row r="10" spans="1:9">
      <c r="A10" s="1" t="s">
        <v>111</v>
      </c>
      <c r="B10">
        <v>11.02</v>
      </c>
      <c r="C10">
        <v>-15.17</v>
      </c>
      <c r="D10">
        <v>-25.959</v>
      </c>
      <c r="F10">
        <f>A10&amp;" "&amp;B10&amp;" "&amp;C10&amp;" "&amp;D10</f>
        <v>0</v>
      </c>
      <c r="I10">
        <f>1109&amp;" npa "&amp;A10&amp;" npe "&amp;A11&amp;" sno 2"</f>
        <v>0</v>
      </c>
    </row>
    <row r="11" spans="1:9">
      <c r="A11" s="1" t="s">
        <v>112</v>
      </c>
      <c r="B11">
        <v>5.795</v>
      </c>
      <c r="C11">
        <v>-17.83</v>
      </c>
      <c r="D11">
        <v>-25.959</v>
      </c>
      <c r="F11">
        <f>A11&amp;" "&amp;B11&amp;" "&amp;C11&amp;" "&amp;D11</f>
        <v>0</v>
      </c>
      <c r="I11">
        <f>1110&amp;" npa "&amp;A11&amp;" npe "&amp;A12&amp;" sno 2"</f>
        <v>0</v>
      </c>
    </row>
    <row r="12" spans="1:9">
      <c r="A12" s="1" t="s">
        <v>113</v>
      </c>
      <c r="B12">
        <v>0</v>
      </c>
      <c r="C12">
        <v>-18.75</v>
      </c>
      <c r="D12">
        <v>-25.959</v>
      </c>
      <c r="F12">
        <f>A12&amp;" "&amp;B12&amp;" "&amp;C12&amp;" "&amp;D12</f>
        <v>0</v>
      </c>
      <c r="I12">
        <f>1111&amp;" npa "&amp;A12&amp;" npe "&amp;A13&amp;" sno 2"</f>
        <v>0</v>
      </c>
    </row>
    <row r="13" spans="1:9">
      <c r="A13" s="1" t="s">
        <v>114</v>
      </c>
      <c r="B13">
        <v>-5.795</v>
      </c>
      <c r="C13">
        <v>-17.83</v>
      </c>
      <c r="D13">
        <v>-25.959</v>
      </c>
      <c r="F13">
        <f>A13&amp;" "&amp;B13&amp;" "&amp;C13&amp;" "&amp;D13</f>
        <v>0</v>
      </c>
      <c r="I13">
        <f>1112&amp;" npa "&amp;A13&amp;" npe "&amp;A14&amp;" sno 2"</f>
        <v>0</v>
      </c>
    </row>
    <row r="14" spans="1:9">
      <c r="A14" s="1" t="s">
        <v>115</v>
      </c>
      <c r="B14">
        <v>-11.02</v>
      </c>
      <c r="C14">
        <v>-15.17</v>
      </c>
      <c r="D14">
        <v>-25.959</v>
      </c>
      <c r="F14">
        <f>A14&amp;" "&amp;B14&amp;" "&amp;C14&amp;" "&amp;D14</f>
        <v>0</v>
      </c>
      <c r="I14">
        <f>1113&amp;" npa "&amp;A14&amp;" npe "&amp;A15&amp;" sno 2"</f>
        <v>0</v>
      </c>
    </row>
    <row r="15" spans="1:9">
      <c r="A15" s="1" t="s">
        <v>116</v>
      </c>
      <c r="B15">
        <v>-15.17</v>
      </c>
      <c r="C15">
        <v>-11.02</v>
      </c>
      <c r="D15">
        <v>-25.959</v>
      </c>
      <c r="F15">
        <f>A15&amp;" "&amp;B15&amp;" "&amp;C15&amp;" "&amp;D15</f>
        <v>0</v>
      </c>
      <c r="I15">
        <f>1114&amp;" npa "&amp;A15&amp;" npe "&amp;A16&amp;" sno 2"</f>
        <v>0</v>
      </c>
    </row>
    <row r="16" spans="1:9">
      <c r="A16" s="1" t="s">
        <v>117</v>
      </c>
      <c r="B16">
        <v>-17.83</v>
      </c>
      <c r="C16">
        <v>-5.795</v>
      </c>
      <c r="D16">
        <v>-25.959</v>
      </c>
      <c r="F16">
        <f>A16&amp;" "&amp;B16&amp;" "&amp;C16&amp;" "&amp;D16</f>
        <v>0</v>
      </c>
      <c r="I16">
        <f>1115&amp;" npa "&amp;A16&amp;" npe "&amp;A17&amp;" sno 2"</f>
        <v>0</v>
      </c>
    </row>
    <row r="17" spans="1:9">
      <c r="A17" s="1" t="s">
        <v>118</v>
      </c>
      <c r="B17">
        <v>-18.75</v>
      </c>
      <c r="C17">
        <v>0</v>
      </c>
      <c r="D17">
        <v>-25.959</v>
      </c>
      <c r="F17">
        <f>A17&amp;" "&amp;B17&amp;" "&amp;C17&amp;" "&amp;D17</f>
        <v>0</v>
      </c>
      <c r="I17">
        <f>1116&amp;" npa "&amp;A17&amp;" npe "&amp;A18&amp;" sno 2"</f>
        <v>0</v>
      </c>
    </row>
    <row r="18" spans="1:9">
      <c r="A18" s="1" t="s">
        <v>119</v>
      </c>
      <c r="B18">
        <v>-17.83</v>
      </c>
      <c r="C18">
        <v>5.795</v>
      </c>
      <c r="D18">
        <v>-25.959</v>
      </c>
      <c r="F18">
        <f>A18&amp;" "&amp;B18&amp;" "&amp;C18&amp;" "&amp;D18</f>
        <v>0</v>
      </c>
      <c r="I18">
        <f>1117&amp;" npa "&amp;A18&amp;" npe "&amp;A19&amp;" sno 2"</f>
        <v>0</v>
      </c>
    </row>
    <row r="19" spans="1:9">
      <c r="A19" s="1" t="s">
        <v>120</v>
      </c>
      <c r="B19">
        <v>-15.17</v>
      </c>
      <c r="C19">
        <v>11.02</v>
      </c>
      <c r="D19">
        <v>-25.959</v>
      </c>
      <c r="F19">
        <f>A19&amp;" "&amp;B19&amp;" "&amp;C19&amp;" "&amp;D19</f>
        <v>0</v>
      </c>
      <c r="I19">
        <f>1118&amp;" npa "&amp;A19&amp;" npe "&amp;A20&amp;" sno 2"</f>
        <v>0</v>
      </c>
    </row>
    <row r="20" spans="1:9">
      <c r="A20" s="1" t="s">
        <v>121</v>
      </c>
      <c r="B20">
        <v>-11.02</v>
      </c>
      <c r="C20">
        <v>15.17</v>
      </c>
      <c r="D20">
        <v>-25.959</v>
      </c>
      <c r="F20">
        <f>A20&amp;" "&amp;B20&amp;" "&amp;C20&amp;" "&amp;D20</f>
        <v>0</v>
      </c>
      <c r="I20">
        <f>1119&amp;" npa "&amp;A20&amp;" npe "&amp;A21&amp;" sno 2"</f>
        <v>0</v>
      </c>
    </row>
    <row r="21" spans="1:9">
      <c r="A21" s="1" t="s">
        <v>122</v>
      </c>
      <c r="B21">
        <v>-5.795</v>
      </c>
      <c r="C21">
        <v>17.83</v>
      </c>
      <c r="D21">
        <v>-25.959</v>
      </c>
      <c r="F21">
        <f>A21&amp;" "&amp;B21&amp;" "&amp;C21&amp;" "&amp;D21</f>
        <v>0</v>
      </c>
      <c r="I21">
        <f>1120&amp;"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103</v>
      </c>
      <c r="B23">
        <v>2.935</v>
      </c>
      <c r="C23">
        <v>18.52</v>
      </c>
      <c r="D23">
        <v>-25.959</v>
      </c>
      <c r="F23">
        <f>A23&amp;" "&amp;B23&amp;" "&amp;C23&amp;" "&amp;D23</f>
        <v>0</v>
      </c>
      <c r="I23">
        <f>1122&amp;" npa "&amp;A23&amp;" npe "&amp;A24&amp;" sno 2"</f>
        <v>0</v>
      </c>
    </row>
    <row r="24" spans="1:9">
      <c r="A24" s="1" t="s">
        <v>104</v>
      </c>
      <c r="B24">
        <v>8.51</v>
      </c>
      <c r="C24">
        <v>16.705</v>
      </c>
      <c r="D24">
        <v>-25.959</v>
      </c>
      <c r="F24">
        <f>A24&amp;" "&amp;B24&amp;" "&amp;C24&amp;" "&amp;D24</f>
        <v>0</v>
      </c>
      <c r="I24">
        <f>1123&amp;" npa "&amp;A24&amp;" npe "&amp;A25&amp;" sno 2"</f>
        <v>0</v>
      </c>
    </row>
    <row r="25" spans="1:9">
      <c r="A25" s="1" t="s">
        <v>105</v>
      </c>
      <c r="B25">
        <v>13.26</v>
      </c>
      <c r="C25">
        <v>13.26</v>
      </c>
      <c r="D25">
        <v>-25.959</v>
      </c>
      <c r="F25">
        <f>A25&amp;" "&amp;B25&amp;" "&amp;C25&amp;" "&amp;D25</f>
        <v>0</v>
      </c>
      <c r="I25">
        <f>1124&amp;" npa "&amp;A25&amp;" npe "&amp;A26&amp;" sno 2"</f>
        <v>0</v>
      </c>
    </row>
    <row r="26" spans="1:9">
      <c r="A26" s="1" t="s">
        <v>106</v>
      </c>
      <c r="B26">
        <v>16.705</v>
      </c>
      <c r="C26">
        <v>8.51</v>
      </c>
      <c r="D26">
        <v>-25.959</v>
      </c>
      <c r="F26">
        <f>A26&amp;" "&amp;B26&amp;" "&amp;C26&amp;" "&amp;D26</f>
        <v>0</v>
      </c>
      <c r="I26">
        <f>1125&amp;" npa "&amp;A26&amp;" npe "&amp;A27&amp;" sno 2"</f>
        <v>0</v>
      </c>
    </row>
    <row r="27" spans="1:9">
      <c r="A27" s="1" t="s">
        <v>107</v>
      </c>
      <c r="B27">
        <v>18.52</v>
      </c>
      <c r="C27">
        <v>2.935</v>
      </c>
      <c r="D27">
        <v>-25.959</v>
      </c>
      <c r="F27">
        <f>A27&amp;" "&amp;B27&amp;" "&amp;C27&amp;" "&amp;D27</f>
        <v>0</v>
      </c>
      <c r="I27">
        <f>1126&amp;" npa "&amp;A27&amp;" npe "&amp;A28&amp;" sno 2"</f>
        <v>0</v>
      </c>
    </row>
    <row r="28" spans="1:9">
      <c r="A28" s="1" t="s">
        <v>108</v>
      </c>
      <c r="B28">
        <v>18.52</v>
      </c>
      <c r="C28">
        <v>-2.935</v>
      </c>
      <c r="D28">
        <v>-25.959</v>
      </c>
      <c r="F28">
        <f>A28&amp;" "&amp;B28&amp;" "&amp;C28&amp;" "&amp;D28</f>
        <v>0</v>
      </c>
      <c r="I28">
        <f>1127&amp;" npa "&amp;A28&amp;" npe "&amp;A29&amp;" sno 2"</f>
        <v>0</v>
      </c>
    </row>
    <row r="29" spans="1:9">
      <c r="A29" s="1" t="s">
        <v>109</v>
      </c>
      <c r="B29">
        <v>16.705</v>
      </c>
      <c r="C29">
        <v>-8.51</v>
      </c>
      <c r="D29">
        <v>-25.959</v>
      </c>
      <c r="F29">
        <f>A29&amp;" "&amp;B29&amp;" "&amp;C29&amp;" "&amp;D29</f>
        <v>0</v>
      </c>
      <c r="I29">
        <f>1128&amp;" npa "&amp;A29&amp;" npe "&amp;A30&amp;" sno 2"</f>
        <v>0</v>
      </c>
    </row>
    <row r="30" spans="1:9">
      <c r="A30" s="1" t="s">
        <v>110</v>
      </c>
      <c r="B30">
        <v>13.26</v>
      </c>
      <c r="C30">
        <v>-13.26</v>
      </c>
      <c r="D30">
        <v>-25.959</v>
      </c>
      <c r="F30">
        <f>A30&amp;" "&amp;B30&amp;" "&amp;C30&amp;" "&amp;D30</f>
        <v>0</v>
      </c>
      <c r="I30">
        <f>1129&amp;" npa "&amp;A30&amp;" npe "&amp;A31&amp;" sno 2"</f>
        <v>0</v>
      </c>
    </row>
    <row r="31" spans="1:9">
      <c r="A31" s="1" t="s">
        <v>111</v>
      </c>
      <c r="B31">
        <v>8.51</v>
      </c>
      <c r="C31">
        <v>-16.705</v>
      </c>
      <c r="D31">
        <v>-25.959</v>
      </c>
      <c r="F31">
        <f>A31&amp;" "&amp;B31&amp;" "&amp;C31&amp;" "&amp;D31</f>
        <v>0</v>
      </c>
      <c r="I31">
        <f>1130&amp;" npa "&amp;A31&amp;" npe "&amp;A32&amp;" sno 2"</f>
        <v>0</v>
      </c>
    </row>
    <row r="32" spans="1:9">
      <c r="A32" s="1" t="s">
        <v>112</v>
      </c>
      <c r="B32">
        <v>2.935</v>
      </c>
      <c r="C32">
        <v>-18.52</v>
      </c>
      <c r="D32">
        <v>-25.959</v>
      </c>
      <c r="F32">
        <f>A32&amp;" "&amp;B32&amp;" "&amp;C32&amp;" "&amp;D32</f>
        <v>0</v>
      </c>
      <c r="I32">
        <f>1131&amp;" npa "&amp;A32&amp;" npe "&amp;A33&amp;" sno 2"</f>
        <v>0</v>
      </c>
    </row>
    <row r="33" spans="1:9">
      <c r="A33" s="1" t="s">
        <v>113</v>
      </c>
      <c r="B33">
        <v>-2.935</v>
      </c>
      <c r="C33">
        <v>-18.52</v>
      </c>
      <c r="D33">
        <v>-25.959</v>
      </c>
      <c r="F33">
        <f>A33&amp;" "&amp;B33&amp;" "&amp;C33&amp;" "&amp;D33</f>
        <v>0</v>
      </c>
      <c r="I33">
        <f>1132&amp;" npa "&amp;A33&amp;" npe "&amp;A34&amp;" sno 2"</f>
        <v>0</v>
      </c>
    </row>
    <row r="34" spans="1:9">
      <c r="A34" s="1" t="s">
        <v>114</v>
      </c>
      <c r="B34">
        <v>-8.51</v>
      </c>
      <c r="C34">
        <v>-16.705</v>
      </c>
      <c r="D34">
        <v>-25.959</v>
      </c>
      <c r="F34">
        <f>A34&amp;" "&amp;B34&amp;" "&amp;C34&amp;" "&amp;D34</f>
        <v>0</v>
      </c>
      <c r="I34">
        <f>1133&amp;" npa "&amp;A34&amp;" npe "&amp;A35&amp;" sno 2"</f>
        <v>0</v>
      </c>
    </row>
    <row r="35" spans="1:9">
      <c r="A35" s="1" t="s">
        <v>115</v>
      </c>
      <c r="B35">
        <v>-13.26</v>
      </c>
      <c r="C35">
        <v>-13.26</v>
      </c>
      <c r="D35">
        <v>-25.959</v>
      </c>
      <c r="F35">
        <f>A35&amp;" "&amp;B35&amp;" "&amp;C35&amp;" "&amp;D35</f>
        <v>0</v>
      </c>
      <c r="I35">
        <f>1134&amp;" npa "&amp;A35&amp;" npe "&amp;A36&amp;" sno 2"</f>
        <v>0</v>
      </c>
    </row>
    <row r="36" spans="1:9">
      <c r="A36" s="1" t="s">
        <v>116</v>
      </c>
      <c r="B36">
        <v>-16.705</v>
      </c>
      <c r="C36">
        <v>-8.51</v>
      </c>
      <c r="D36">
        <v>-25.959</v>
      </c>
      <c r="F36">
        <f>A36&amp;" "&amp;B36&amp;" "&amp;C36&amp;" "&amp;D36</f>
        <v>0</v>
      </c>
      <c r="I36">
        <f>1135&amp;" npa "&amp;A36&amp;" npe "&amp;A37&amp;" sno 2"</f>
        <v>0</v>
      </c>
    </row>
    <row r="37" spans="1:9">
      <c r="A37" s="1" t="s">
        <v>117</v>
      </c>
      <c r="B37">
        <v>-18.52</v>
      </c>
      <c r="C37">
        <v>-2.935</v>
      </c>
      <c r="D37">
        <v>-25.959</v>
      </c>
      <c r="F37">
        <f>A37&amp;" "&amp;B37&amp;" "&amp;C37&amp;" "&amp;D37</f>
        <v>0</v>
      </c>
      <c r="I37">
        <f>1136&amp;" npa "&amp;A37&amp;" npe "&amp;A38&amp;" sno 2"</f>
        <v>0</v>
      </c>
    </row>
    <row r="38" spans="1:9">
      <c r="A38" s="1" t="s">
        <v>118</v>
      </c>
      <c r="B38">
        <v>-18.52</v>
      </c>
      <c r="C38">
        <v>2.935</v>
      </c>
      <c r="D38">
        <v>-25.959</v>
      </c>
      <c r="F38">
        <f>A38&amp;" "&amp;B38&amp;" "&amp;C38&amp;" "&amp;D38</f>
        <v>0</v>
      </c>
      <c r="I38">
        <f>1137&amp;" npa "&amp;A38&amp;" npe "&amp;A39&amp;" sno 2"</f>
        <v>0</v>
      </c>
    </row>
    <row r="39" spans="1:9">
      <c r="A39" s="1" t="s">
        <v>119</v>
      </c>
      <c r="B39">
        <v>-16.705</v>
      </c>
      <c r="C39">
        <v>8.51</v>
      </c>
      <c r="D39">
        <v>-25.959</v>
      </c>
      <c r="F39">
        <f>A39&amp;" "&amp;B39&amp;" "&amp;C39&amp;" "&amp;D39</f>
        <v>0</v>
      </c>
      <c r="I39">
        <f>1138&amp;" npa "&amp;A39&amp;" npe "&amp;A40&amp;" sno 2"</f>
        <v>0</v>
      </c>
    </row>
    <row r="40" spans="1:9">
      <c r="A40" s="1" t="s">
        <v>120</v>
      </c>
      <c r="B40">
        <v>-13.26</v>
      </c>
      <c r="C40">
        <v>13.26</v>
      </c>
      <c r="D40">
        <v>-25.959</v>
      </c>
      <c r="F40">
        <f>A40&amp;" "&amp;B40&amp;" "&amp;C40&amp;" "&amp;D40</f>
        <v>0</v>
      </c>
      <c r="I40">
        <f>1139&amp;" npa "&amp;A40&amp;" npe "&amp;A41&amp;" sno 2"</f>
        <v>0</v>
      </c>
    </row>
    <row r="41" spans="1:9">
      <c r="A41" s="1" t="s">
        <v>121</v>
      </c>
      <c r="B41">
        <v>-8.51</v>
      </c>
      <c r="C41">
        <v>16.705</v>
      </c>
      <c r="D41">
        <v>-25.959</v>
      </c>
      <c r="F41">
        <f>A41&amp;" "&amp;B41&amp;" "&amp;C41&amp;" "&amp;D41</f>
        <v>0</v>
      </c>
      <c r="I41">
        <f>1140&amp;" npa "&amp;A41&amp;" npe "&amp;A42&amp;" sno 2"</f>
        <v>0</v>
      </c>
    </row>
    <row r="42" spans="1:9">
      <c r="A42" s="1" t="s">
        <v>122</v>
      </c>
      <c r="B42">
        <v>-2.935</v>
      </c>
      <c r="C42">
        <v>18.52</v>
      </c>
      <c r="D42">
        <v>-25.959</v>
      </c>
      <c r="F42">
        <f>A42&amp;" "&amp;B42&amp;" "&amp;C42&amp;" "&amp;D42</f>
        <v>0</v>
      </c>
      <c r="I42">
        <f>1141&amp;" npa "&amp;A23&amp;" npe "&amp;A42&amp;" sno 2"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123</v>
      </c>
      <c r="B2">
        <v>0</v>
      </c>
      <c r="C2">
        <v>13.75</v>
      </c>
      <c r="D2">
        <v>-27.747</v>
      </c>
      <c r="F2">
        <f>A2&amp;" "&amp;B2&amp;" "&amp;C2&amp;" "&amp;D2</f>
        <v>0</v>
      </c>
      <c r="I2">
        <f>1121&amp;" npa "&amp;A2&amp;" npe "&amp;A3&amp;" sno 2"</f>
        <v>0</v>
      </c>
    </row>
    <row r="3" spans="1:9">
      <c r="A3" s="1" t="s">
        <v>124</v>
      </c>
      <c r="B3">
        <v>4.25</v>
      </c>
      <c r="C3">
        <v>13.075</v>
      </c>
      <c r="D3">
        <v>-27.747</v>
      </c>
      <c r="F3">
        <f>A3&amp;" "&amp;B3&amp;" "&amp;C3&amp;" "&amp;D3</f>
        <v>0</v>
      </c>
      <c r="I3">
        <f>1122&amp;" npa "&amp;A3&amp;" npe "&amp;A4&amp;" sno 2"</f>
        <v>0</v>
      </c>
    </row>
    <row r="4" spans="1:9">
      <c r="A4" s="1" t="s">
        <v>125</v>
      </c>
      <c r="B4">
        <v>8.08</v>
      </c>
      <c r="C4">
        <v>11.125</v>
      </c>
      <c r="D4">
        <v>-27.747</v>
      </c>
      <c r="F4">
        <f>A4&amp;" "&amp;B4&amp;" "&amp;C4&amp;" "&amp;D4</f>
        <v>0</v>
      </c>
      <c r="I4">
        <f>1123&amp;" npa "&amp;A4&amp;" npe "&amp;A5&amp;" sno 2"</f>
        <v>0</v>
      </c>
    </row>
    <row r="5" spans="1:9">
      <c r="A5" s="1" t="s">
        <v>126</v>
      </c>
      <c r="B5">
        <v>11.125</v>
      </c>
      <c r="C5">
        <v>8.08</v>
      </c>
      <c r="D5">
        <v>-27.747</v>
      </c>
      <c r="F5">
        <f>A5&amp;" "&amp;B5&amp;" "&amp;C5&amp;" "&amp;D5</f>
        <v>0</v>
      </c>
      <c r="I5">
        <f>1124&amp;" npa "&amp;A5&amp;" npe "&amp;A6&amp;" sno 2"</f>
        <v>0</v>
      </c>
    </row>
    <row r="6" spans="1:9">
      <c r="A6" s="1" t="s">
        <v>127</v>
      </c>
      <c r="B6">
        <v>13.075</v>
      </c>
      <c r="C6">
        <v>4.25</v>
      </c>
      <c r="D6">
        <v>-27.747</v>
      </c>
      <c r="F6">
        <f>A6&amp;" "&amp;B6&amp;" "&amp;C6&amp;" "&amp;D6</f>
        <v>0</v>
      </c>
      <c r="I6">
        <f>1125&amp;" npa "&amp;A6&amp;" npe "&amp;A7&amp;" sno 2"</f>
        <v>0</v>
      </c>
    </row>
    <row r="7" spans="1:9">
      <c r="A7" s="1" t="s">
        <v>128</v>
      </c>
      <c r="B7">
        <v>13.75</v>
      </c>
      <c r="C7">
        <v>0</v>
      </c>
      <c r="D7">
        <v>-27.747</v>
      </c>
      <c r="F7">
        <f>A7&amp;" "&amp;B7&amp;" "&amp;C7&amp;" "&amp;D7</f>
        <v>0</v>
      </c>
      <c r="I7">
        <f>1126&amp;" npa "&amp;A7&amp;" npe "&amp;A8&amp;" sno 2"</f>
        <v>0</v>
      </c>
    </row>
    <row r="8" spans="1:9">
      <c r="A8" s="1" t="s">
        <v>129</v>
      </c>
      <c r="B8">
        <v>13.075</v>
      </c>
      <c r="C8">
        <v>-4.25</v>
      </c>
      <c r="D8">
        <v>-27.747</v>
      </c>
      <c r="F8">
        <f>A8&amp;" "&amp;B8&amp;" "&amp;C8&amp;" "&amp;D8</f>
        <v>0</v>
      </c>
      <c r="I8">
        <f>1127&amp;" npa "&amp;A8&amp;" npe "&amp;A9&amp;" sno 2"</f>
        <v>0</v>
      </c>
    </row>
    <row r="9" spans="1:9">
      <c r="A9" s="1" t="s">
        <v>130</v>
      </c>
      <c r="B9">
        <v>11.125</v>
      </c>
      <c r="C9">
        <v>-8.08</v>
      </c>
      <c r="D9">
        <v>-27.747</v>
      </c>
      <c r="F9">
        <f>A9&amp;" "&amp;B9&amp;" "&amp;C9&amp;" "&amp;D9</f>
        <v>0</v>
      </c>
      <c r="I9">
        <f>1128&amp;" npa "&amp;A9&amp;" npe "&amp;A10&amp;" sno 2"</f>
        <v>0</v>
      </c>
    </row>
    <row r="10" spans="1:9">
      <c r="A10" s="1" t="s">
        <v>131</v>
      </c>
      <c r="B10">
        <v>8.08</v>
      </c>
      <c r="C10">
        <v>-11.125</v>
      </c>
      <c r="D10">
        <v>-27.747</v>
      </c>
      <c r="F10">
        <f>A10&amp;" "&amp;B10&amp;" "&amp;C10&amp;" "&amp;D10</f>
        <v>0</v>
      </c>
      <c r="I10">
        <f>1129&amp;" npa "&amp;A10&amp;" npe "&amp;A11&amp;" sno 2"</f>
        <v>0</v>
      </c>
    </row>
    <row r="11" spans="1:9">
      <c r="A11" s="1" t="s">
        <v>132</v>
      </c>
      <c r="B11">
        <v>4.25</v>
      </c>
      <c r="C11">
        <v>-13.075</v>
      </c>
      <c r="D11">
        <v>-27.747</v>
      </c>
      <c r="F11">
        <f>A11&amp;" "&amp;B11&amp;" "&amp;C11&amp;" "&amp;D11</f>
        <v>0</v>
      </c>
      <c r="I11">
        <f>1130&amp;" npa "&amp;A11&amp;" npe "&amp;A12&amp;" sno 2"</f>
        <v>0</v>
      </c>
    </row>
    <row r="12" spans="1:9">
      <c r="A12" s="1" t="s">
        <v>133</v>
      </c>
      <c r="B12">
        <v>0</v>
      </c>
      <c r="C12">
        <v>-13.75</v>
      </c>
      <c r="D12">
        <v>-27.747</v>
      </c>
      <c r="F12">
        <f>A12&amp;" "&amp;B12&amp;" "&amp;C12&amp;" "&amp;D12</f>
        <v>0</v>
      </c>
      <c r="I12">
        <f>1131&amp;" npa "&amp;A12&amp;" npe "&amp;A13&amp;" sno 2"</f>
        <v>0</v>
      </c>
    </row>
    <row r="13" spans="1:9">
      <c r="A13" s="1" t="s">
        <v>134</v>
      </c>
      <c r="B13">
        <v>-4.25</v>
      </c>
      <c r="C13">
        <v>-13.075</v>
      </c>
      <c r="D13">
        <v>-27.747</v>
      </c>
      <c r="F13">
        <f>A13&amp;" "&amp;B13&amp;" "&amp;C13&amp;" "&amp;D13</f>
        <v>0</v>
      </c>
      <c r="I13">
        <f>1132&amp;" npa "&amp;A13&amp;" npe "&amp;A14&amp;" sno 2"</f>
        <v>0</v>
      </c>
    </row>
    <row r="14" spans="1:9">
      <c r="A14" s="1" t="s">
        <v>135</v>
      </c>
      <c r="B14">
        <v>-8.08</v>
      </c>
      <c r="C14">
        <v>-11.125</v>
      </c>
      <c r="D14">
        <v>-27.747</v>
      </c>
      <c r="F14">
        <f>A14&amp;" "&amp;B14&amp;" "&amp;C14&amp;" "&amp;D14</f>
        <v>0</v>
      </c>
      <c r="I14">
        <f>1133&amp;" npa "&amp;A14&amp;" npe "&amp;A15&amp;" sno 2"</f>
        <v>0</v>
      </c>
    </row>
    <row r="15" spans="1:9">
      <c r="A15" s="1" t="s">
        <v>136</v>
      </c>
      <c r="B15">
        <v>-11.125</v>
      </c>
      <c r="C15">
        <v>-8.08</v>
      </c>
      <c r="D15">
        <v>-27.747</v>
      </c>
      <c r="F15">
        <f>A15&amp;" "&amp;B15&amp;" "&amp;C15&amp;" "&amp;D15</f>
        <v>0</v>
      </c>
      <c r="I15">
        <f>1134&amp;" npa "&amp;A15&amp;" npe "&amp;A16&amp;" sno 2"</f>
        <v>0</v>
      </c>
    </row>
    <row r="16" spans="1:9">
      <c r="A16" s="1" t="s">
        <v>137</v>
      </c>
      <c r="B16">
        <v>-13.075</v>
      </c>
      <c r="C16">
        <v>-4.25</v>
      </c>
      <c r="D16">
        <v>-27.747</v>
      </c>
      <c r="F16">
        <f>A16&amp;" "&amp;B16&amp;" "&amp;C16&amp;" "&amp;D16</f>
        <v>0</v>
      </c>
      <c r="I16">
        <f>1135&amp;" npa "&amp;A16&amp;" npe "&amp;A17&amp;" sno 2"</f>
        <v>0</v>
      </c>
    </row>
    <row r="17" spans="1:9">
      <c r="A17" s="1" t="s">
        <v>138</v>
      </c>
      <c r="B17">
        <v>-13.75</v>
      </c>
      <c r="C17">
        <v>0</v>
      </c>
      <c r="D17">
        <v>-27.747</v>
      </c>
      <c r="F17">
        <f>A17&amp;" "&amp;B17&amp;" "&amp;C17&amp;" "&amp;D17</f>
        <v>0</v>
      </c>
      <c r="I17">
        <f>1136&amp;" npa "&amp;A17&amp;" npe "&amp;A18&amp;" sno 2"</f>
        <v>0</v>
      </c>
    </row>
    <row r="18" spans="1:9">
      <c r="A18" s="1" t="s">
        <v>139</v>
      </c>
      <c r="B18">
        <v>-13.075</v>
      </c>
      <c r="C18">
        <v>4.25</v>
      </c>
      <c r="D18">
        <v>-27.747</v>
      </c>
      <c r="F18">
        <f>A18&amp;" "&amp;B18&amp;" "&amp;C18&amp;" "&amp;D18</f>
        <v>0</v>
      </c>
      <c r="I18">
        <f>1137&amp;" npa "&amp;A18&amp;" npe "&amp;A19&amp;" sno 2"</f>
        <v>0</v>
      </c>
    </row>
    <row r="19" spans="1:9">
      <c r="A19" s="1" t="s">
        <v>140</v>
      </c>
      <c r="B19">
        <v>-11.125</v>
      </c>
      <c r="C19">
        <v>8.08</v>
      </c>
      <c r="D19">
        <v>-27.747</v>
      </c>
      <c r="F19">
        <f>A19&amp;" "&amp;B19&amp;" "&amp;C19&amp;" "&amp;D19</f>
        <v>0</v>
      </c>
      <c r="I19">
        <f>1138&amp;" npa "&amp;A19&amp;" npe "&amp;A20&amp;" sno 2"</f>
        <v>0</v>
      </c>
    </row>
    <row r="20" spans="1:9">
      <c r="A20" s="1" t="s">
        <v>141</v>
      </c>
      <c r="B20">
        <v>-8.08</v>
      </c>
      <c r="C20">
        <v>11.125</v>
      </c>
      <c r="D20">
        <v>-27.747</v>
      </c>
      <c r="F20">
        <f>A20&amp;" "&amp;B20&amp;" "&amp;C20&amp;" "&amp;D20</f>
        <v>0</v>
      </c>
      <c r="I20">
        <f>1139&amp;" npa "&amp;A20&amp;" npe "&amp;A21&amp;" sno 2"</f>
        <v>0</v>
      </c>
    </row>
    <row r="21" spans="1:9">
      <c r="A21" s="1" t="s">
        <v>142</v>
      </c>
      <c r="B21">
        <v>-4.25</v>
      </c>
      <c r="C21">
        <v>13.075</v>
      </c>
      <c r="D21">
        <v>-27.747</v>
      </c>
      <c r="F21">
        <f>A21&amp;" "&amp;B21&amp;" "&amp;C21&amp;" "&amp;D21</f>
        <v>0</v>
      </c>
      <c r="I21">
        <f>1140&amp;"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123</v>
      </c>
      <c r="B23">
        <v>0</v>
      </c>
      <c r="C23">
        <v>12.43</v>
      </c>
      <c r="D23">
        <v>-27.747</v>
      </c>
      <c r="F23">
        <f>A23&amp;" "&amp;B23&amp;" "&amp;C23&amp;" "&amp;D23</f>
        <v>0</v>
      </c>
      <c r="I23">
        <f>1142&amp;" npa "&amp;A23&amp;" npe "&amp;A24&amp;" sno 2"</f>
        <v>0</v>
      </c>
    </row>
    <row r="24" spans="1:9">
      <c r="A24" s="1" t="s">
        <v>124</v>
      </c>
      <c r="B24">
        <v>3.84</v>
      </c>
      <c r="C24">
        <v>11.825</v>
      </c>
      <c r="D24">
        <v>-27.747</v>
      </c>
      <c r="F24">
        <f>A24&amp;" "&amp;B24&amp;" "&amp;C24&amp;" "&amp;D24</f>
        <v>0</v>
      </c>
      <c r="I24">
        <f>1143&amp;" npa "&amp;A24&amp;" npe "&amp;A25&amp;" sno 2"</f>
        <v>0</v>
      </c>
    </row>
    <row r="25" spans="1:9">
      <c r="A25" s="1" t="s">
        <v>125</v>
      </c>
      <c r="B25">
        <v>7.305000000000001</v>
      </c>
      <c r="C25">
        <v>10.055</v>
      </c>
      <c r="D25">
        <v>-27.747</v>
      </c>
      <c r="F25">
        <f>A25&amp;" "&amp;B25&amp;" "&amp;C25&amp;" "&amp;D25</f>
        <v>0</v>
      </c>
      <c r="I25">
        <f>1144&amp;" npa "&amp;A25&amp;" npe "&amp;A26&amp;" sno 2"</f>
        <v>0</v>
      </c>
    </row>
    <row r="26" spans="1:9">
      <c r="A26" s="1" t="s">
        <v>126</v>
      </c>
      <c r="B26">
        <v>10.055</v>
      </c>
      <c r="C26">
        <v>7.305000000000001</v>
      </c>
      <c r="D26">
        <v>-27.747</v>
      </c>
      <c r="F26">
        <f>A26&amp;" "&amp;B26&amp;" "&amp;C26&amp;" "&amp;D26</f>
        <v>0</v>
      </c>
      <c r="I26">
        <f>1145&amp;" npa "&amp;A26&amp;" npe "&amp;A27&amp;" sno 2"</f>
        <v>0</v>
      </c>
    </row>
    <row r="27" spans="1:9">
      <c r="A27" s="1" t="s">
        <v>127</v>
      </c>
      <c r="B27">
        <v>11.825</v>
      </c>
      <c r="C27">
        <v>3.84</v>
      </c>
      <c r="D27">
        <v>-27.747</v>
      </c>
      <c r="F27">
        <f>A27&amp;" "&amp;B27&amp;" "&amp;C27&amp;" "&amp;D27</f>
        <v>0</v>
      </c>
      <c r="I27">
        <f>1146&amp;" npa "&amp;A27&amp;" npe "&amp;A28&amp;" sno 2"</f>
        <v>0</v>
      </c>
    </row>
    <row r="28" spans="1:9">
      <c r="A28" s="1" t="s">
        <v>128</v>
      </c>
      <c r="B28">
        <v>12.43</v>
      </c>
      <c r="C28">
        <v>0</v>
      </c>
      <c r="D28">
        <v>-27.747</v>
      </c>
      <c r="F28">
        <f>A28&amp;" "&amp;B28&amp;" "&amp;C28&amp;" "&amp;D28</f>
        <v>0</v>
      </c>
      <c r="I28">
        <f>1147&amp;" npa "&amp;A28&amp;" npe "&amp;A29&amp;" sno 2"</f>
        <v>0</v>
      </c>
    </row>
    <row r="29" spans="1:9">
      <c r="A29" s="1" t="s">
        <v>129</v>
      </c>
      <c r="B29">
        <v>11.825</v>
      </c>
      <c r="C29">
        <v>-3.84</v>
      </c>
      <c r="D29">
        <v>-27.747</v>
      </c>
      <c r="F29">
        <f>A29&amp;" "&amp;B29&amp;" "&amp;C29&amp;" "&amp;D29</f>
        <v>0</v>
      </c>
      <c r="I29">
        <f>1148&amp;" npa "&amp;A29&amp;" npe "&amp;A30&amp;" sno 2"</f>
        <v>0</v>
      </c>
    </row>
    <row r="30" spans="1:9">
      <c r="A30" s="1" t="s">
        <v>130</v>
      </c>
      <c r="B30">
        <v>10.055</v>
      </c>
      <c r="C30">
        <v>-7.305000000000001</v>
      </c>
      <c r="D30">
        <v>-27.747</v>
      </c>
      <c r="F30">
        <f>A30&amp;" "&amp;B30&amp;" "&amp;C30&amp;" "&amp;D30</f>
        <v>0</v>
      </c>
      <c r="I30">
        <f>1149&amp;" npa "&amp;A30&amp;" npe "&amp;A31&amp;" sno 2"</f>
        <v>0</v>
      </c>
    </row>
    <row r="31" spans="1:9">
      <c r="A31" s="1" t="s">
        <v>131</v>
      </c>
      <c r="B31">
        <v>7.305000000000001</v>
      </c>
      <c r="C31">
        <v>-10.055</v>
      </c>
      <c r="D31">
        <v>-27.747</v>
      </c>
      <c r="F31">
        <f>A31&amp;" "&amp;B31&amp;" "&amp;C31&amp;" "&amp;D31</f>
        <v>0</v>
      </c>
      <c r="I31">
        <f>1150&amp;" npa "&amp;A31&amp;" npe "&amp;A32&amp;" sno 2"</f>
        <v>0</v>
      </c>
    </row>
    <row r="32" spans="1:9">
      <c r="A32" s="1" t="s">
        <v>132</v>
      </c>
      <c r="B32">
        <v>3.84</v>
      </c>
      <c r="C32">
        <v>-11.825</v>
      </c>
      <c r="D32">
        <v>-27.747</v>
      </c>
      <c r="F32">
        <f>A32&amp;" "&amp;B32&amp;" "&amp;C32&amp;" "&amp;D32</f>
        <v>0</v>
      </c>
      <c r="I32">
        <f>1151&amp;" npa "&amp;A32&amp;" npe "&amp;A33&amp;" sno 2"</f>
        <v>0</v>
      </c>
    </row>
    <row r="33" spans="1:9">
      <c r="A33" s="1" t="s">
        <v>133</v>
      </c>
      <c r="B33">
        <v>0</v>
      </c>
      <c r="C33">
        <v>-12.43</v>
      </c>
      <c r="D33">
        <v>-27.747</v>
      </c>
      <c r="F33">
        <f>A33&amp;" "&amp;B33&amp;" "&amp;C33&amp;" "&amp;D33</f>
        <v>0</v>
      </c>
      <c r="I33">
        <f>1152&amp;" npa "&amp;A33&amp;" npe "&amp;A34&amp;" sno 2"</f>
        <v>0</v>
      </c>
    </row>
    <row r="34" spans="1:9">
      <c r="A34" s="1" t="s">
        <v>134</v>
      </c>
      <c r="B34">
        <v>-3.84</v>
      </c>
      <c r="C34">
        <v>-11.825</v>
      </c>
      <c r="D34">
        <v>-27.747</v>
      </c>
      <c r="F34">
        <f>A34&amp;" "&amp;B34&amp;" "&amp;C34&amp;" "&amp;D34</f>
        <v>0</v>
      </c>
      <c r="I34">
        <f>1153&amp;" npa "&amp;A34&amp;" npe "&amp;A35&amp;" sno 2"</f>
        <v>0</v>
      </c>
    </row>
    <row r="35" spans="1:9">
      <c r="A35" s="1" t="s">
        <v>135</v>
      </c>
      <c r="B35">
        <v>-7.305000000000001</v>
      </c>
      <c r="C35">
        <v>-10.055</v>
      </c>
      <c r="D35">
        <v>-27.747</v>
      </c>
      <c r="F35">
        <f>A35&amp;" "&amp;B35&amp;" "&amp;C35&amp;" "&amp;D35</f>
        <v>0</v>
      </c>
      <c r="I35">
        <f>1154&amp;" npa "&amp;A35&amp;" npe "&amp;A36&amp;" sno 2"</f>
        <v>0</v>
      </c>
    </row>
    <row r="36" spans="1:9">
      <c r="A36" s="1" t="s">
        <v>136</v>
      </c>
      <c r="B36">
        <v>-10.055</v>
      </c>
      <c r="C36">
        <v>-7.305000000000001</v>
      </c>
      <c r="D36">
        <v>-27.747</v>
      </c>
      <c r="F36">
        <f>A36&amp;" "&amp;B36&amp;" "&amp;C36&amp;" "&amp;D36</f>
        <v>0</v>
      </c>
      <c r="I36">
        <f>1155&amp;" npa "&amp;A36&amp;" npe "&amp;A37&amp;" sno 2"</f>
        <v>0</v>
      </c>
    </row>
    <row r="37" spans="1:9">
      <c r="A37" s="1" t="s">
        <v>137</v>
      </c>
      <c r="B37">
        <v>-11.825</v>
      </c>
      <c r="C37">
        <v>-3.84</v>
      </c>
      <c r="D37">
        <v>-27.747</v>
      </c>
      <c r="F37">
        <f>A37&amp;" "&amp;B37&amp;" "&amp;C37&amp;" "&amp;D37</f>
        <v>0</v>
      </c>
      <c r="I37">
        <f>1156&amp;" npa "&amp;A37&amp;" npe "&amp;A38&amp;" sno 2"</f>
        <v>0</v>
      </c>
    </row>
    <row r="38" spans="1:9">
      <c r="A38" s="1" t="s">
        <v>138</v>
      </c>
      <c r="B38">
        <v>-12.43</v>
      </c>
      <c r="C38">
        <v>0</v>
      </c>
      <c r="D38">
        <v>-27.747</v>
      </c>
      <c r="F38">
        <f>A38&amp;" "&amp;B38&amp;" "&amp;C38&amp;" "&amp;D38</f>
        <v>0</v>
      </c>
      <c r="I38">
        <f>1157&amp;" npa "&amp;A38&amp;" npe "&amp;A39&amp;" sno 2"</f>
        <v>0</v>
      </c>
    </row>
    <row r="39" spans="1:9">
      <c r="A39" s="1" t="s">
        <v>139</v>
      </c>
      <c r="B39">
        <v>-11.825</v>
      </c>
      <c r="C39">
        <v>3.84</v>
      </c>
      <c r="D39">
        <v>-27.747</v>
      </c>
      <c r="F39">
        <f>A39&amp;" "&amp;B39&amp;" "&amp;C39&amp;" "&amp;D39</f>
        <v>0</v>
      </c>
      <c r="I39">
        <f>1158&amp;" npa "&amp;A39&amp;" npe "&amp;A40&amp;" sno 2"</f>
        <v>0</v>
      </c>
    </row>
    <row r="40" spans="1:9">
      <c r="A40" s="1" t="s">
        <v>140</v>
      </c>
      <c r="B40">
        <v>-10.055</v>
      </c>
      <c r="C40">
        <v>7.305000000000001</v>
      </c>
      <c r="D40">
        <v>-27.747</v>
      </c>
      <c r="F40">
        <f>A40&amp;" "&amp;B40&amp;" "&amp;C40&amp;" "&amp;D40</f>
        <v>0</v>
      </c>
      <c r="I40">
        <f>1159&amp;" npa "&amp;A40&amp;" npe "&amp;A41&amp;" sno 2"</f>
        <v>0</v>
      </c>
    </row>
    <row r="41" spans="1:9">
      <c r="A41" s="1" t="s">
        <v>141</v>
      </c>
      <c r="B41">
        <v>-7.305000000000001</v>
      </c>
      <c r="C41">
        <v>10.055</v>
      </c>
      <c r="D41">
        <v>-27.747</v>
      </c>
      <c r="F41">
        <f>A41&amp;" "&amp;B41&amp;" "&amp;C41&amp;" "&amp;D41</f>
        <v>0</v>
      </c>
      <c r="I41">
        <f>1160&amp;" npa "&amp;A41&amp;" npe "&amp;A42&amp;" sno 2"</f>
        <v>0</v>
      </c>
    </row>
    <row r="42" spans="1:9">
      <c r="A42" s="1" t="s">
        <v>142</v>
      </c>
      <c r="B42">
        <v>-3.84</v>
      </c>
      <c r="C42">
        <v>11.825</v>
      </c>
      <c r="D42">
        <v>-27.747</v>
      </c>
      <c r="F42">
        <f>A42&amp;" "&amp;B42&amp;" "&amp;C42&amp;" "&amp;D42</f>
        <v>0</v>
      </c>
      <c r="I42">
        <f>1161&amp;" npa "&amp;A23&amp;" npe "&amp;A42&amp;" sno 2"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/>
  </sheetViews>
  <sheetFormatPr defaultRowHeight="15"/>
  <cols>
    <col min="2" max="9" width="9.140625"/>
    <col min="6" max="6" width="25.7109375" customWidth="1"/>
    <col min="9" max="9" width="25.7109375" customWidth="1"/>
  </cols>
  <sheetData>
    <row r="1" spans="1:9">
      <c r="B1" s="1" t="s">
        <v>0</v>
      </c>
      <c r="C1" s="1" t="s">
        <v>1</v>
      </c>
      <c r="D1" s="1" t="s">
        <v>2</v>
      </c>
    </row>
    <row r="2" spans="1:9">
      <c r="A2" s="1" t="s">
        <v>143</v>
      </c>
      <c r="B2">
        <v>0</v>
      </c>
      <c r="C2">
        <v>6.25</v>
      </c>
      <c r="D2">
        <v>-29.361</v>
      </c>
      <c r="F2">
        <f>A2&amp;" "&amp;B2&amp;" "&amp;C2&amp;" "&amp;D2</f>
        <v>0</v>
      </c>
      <c r="I2">
        <f>1141&amp;" npa "&amp;A2&amp;" npe "&amp;A3&amp;" sno 2"</f>
        <v>0</v>
      </c>
    </row>
    <row r="3" spans="1:9">
      <c r="A3" s="1" t="s">
        <v>144</v>
      </c>
      <c r="B3">
        <v>1.93</v>
      </c>
      <c r="C3">
        <v>5.945</v>
      </c>
      <c r="D3">
        <v>-29.361</v>
      </c>
      <c r="F3">
        <f>A3&amp;" "&amp;B3&amp;" "&amp;C3&amp;" "&amp;D3</f>
        <v>0</v>
      </c>
      <c r="I3">
        <f>1142&amp;" npa "&amp;A3&amp;" npe "&amp;A4&amp;" sno 2"</f>
        <v>0</v>
      </c>
    </row>
    <row r="4" spans="1:9">
      <c r="A4" s="1" t="s">
        <v>145</v>
      </c>
      <c r="B4">
        <v>3.675</v>
      </c>
      <c r="C4">
        <v>5.055</v>
      </c>
      <c r="D4">
        <v>-29.361</v>
      </c>
      <c r="F4">
        <f>A4&amp;" "&amp;B4&amp;" "&amp;C4&amp;" "&amp;D4</f>
        <v>0</v>
      </c>
      <c r="I4">
        <f>1143&amp;" npa "&amp;A4&amp;" npe "&amp;A5&amp;" sno 2"</f>
        <v>0</v>
      </c>
    </row>
    <row r="5" spans="1:9">
      <c r="A5" s="1" t="s">
        <v>146</v>
      </c>
      <c r="B5">
        <v>5.055</v>
      </c>
      <c r="C5">
        <v>3.675</v>
      </c>
      <c r="D5">
        <v>-29.361</v>
      </c>
      <c r="F5">
        <f>A5&amp;" "&amp;B5&amp;" "&amp;C5&amp;" "&amp;D5</f>
        <v>0</v>
      </c>
      <c r="I5">
        <f>1144&amp;" npa "&amp;A5&amp;" npe "&amp;A6&amp;" sno 2"</f>
        <v>0</v>
      </c>
    </row>
    <row r="6" spans="1:9">
      <c r="A6" s="1" t="s">
        <v>147</v>
      </c>
      <c r="B6">
        <v>5.945</v>
      </c>
      <c r="C6">
        <v>1.93</v>
      </c>
      <c r="D6">
        <v>-29.361</v>
      </c>
      <c r="F6">
        <f>A6&amp;" "&amp;B6&amp;" "&amp;C6&amp;" "&amp;D6</f>
        <v>0</v>
      </c>
      <c r="I6">
        <f>1145&amp;" npa "&amp;A6&amp;" npe "&amp;A7&amp;" sno 2"</f>
        <v>0</v>
      </c>
    </row>
    <row r="7" spans="1:9">
      <c r="A7" s="1" t="s">
        <v>148</v>
      </c>
      <c r="B7">
        <v>6.25</v>
      </c>
      <c r="C7">
        <v>0</v>
      </c>
      <c r="D7">
        <v>-29.361</v>
      </c>
      <c r="F7">
        <f>A7&amp;" "&amp;B7&amp;" "&amp;C7&amp;" "&amp;D7</f>
        <v>0</v>
      </c>
      <c r="I7">
        <f>1146&amp;" npa "&amp;A7&amp;" npe "&amp;A8&amp;" sno 2"</f>
        <v>0</v>
      </c>
    </row>
    <row r="8" spans="1:9">
      <c r="A8" s="1" t="s">
        <v>149</v>
      </c>
      <c r="B8">
        <v>5.945</v>
      </c>
      <c r="C8">
        <v>-1.93</v>
      </c>
      <c r="D8">
        <v>-29.361</v>
      </c>
      <c r="F8">
        <f>A8&amp;" "&amp;B8&amp;" "&amp;C8&amp;" "&amp;D8</f>
        <v>0</v>
      </c>
      <c r="I8">
        <f>1147&amp;" npa "&amp;A8&amp;" npe "&amp;A9&amp;" sno 2"</f>
        <v>0</v>
      </c>
    </row>
    <row r="9" spans="1:9">
      <c r="A9" s="1" t="s">
        <v>150</v>
      </c>
      <c r="B9">
        <v>5.055</v>
      </c>
      <c r="C9">
        <v>-3.675</v>
      </c>
      <c r="D9">
        <v>-29.361</v>
      </c>
      <c r="F9">
        <f>A9&amp;" "&amp;B9&amp;" "&amp;C9&amp;" "&amp;D9</f>
        <v>0</v>
      </c>
      <c r="I9">
        <f>1148&amp;" npa "&amp;A9&amp;" npe "&amp;A10&amp;" sno 2"</f>
        <v>0</v>
      </c>
    </row>
    <row r="10" spans="1:9">
      <c r="A10" s="1" t="s">
        <v>151</v>
      </c>
      <c r="B10">
        <v>3.675</v>
      </c>
      <c r="C10">
        <v>-5.055</v>
      </c>
      <c r="D10">
        <v>-29.361</v>
      </c>
      <c r="F10">
        <f>A10&amp;" "&amp;B10&amp;" "&amp;C10&amp;" "&amp;D10</f>
        <v>0</v>
      </c>
      <c r="I10">
        <f>1149&amp;" npa "&amp;A10&amp;" npe "&amp;A11&amp;" sno 2"</f>
        <v>0</v>
      </c>
    </row>
    <row r="11" spans="1:9">
      <c r="A11" s="1" t="s">
        <v>152</v>
      </c>
      <c r="B11">
        <v>1.93</v>
      </c>
      <c r="C11">
        <v>-5.945</v>
      </c>
      <c r="D11">
        <v>-29.361</v>
      </c>
      <c r="F11">
        <f>A11&amp;" "&amp;B11&amp;" "&amp;C11&amp;" "&amp;D11</f>
        <v>0</v>
      </c>
      <c r="I11">
        <f>1150&amp;" npa "&amp;A11&amp;" npe "&amp;A12&amp;" sno 2"</f>
        <v>0</v>
      </c>
    </row>
    <row r="12" spans="1:9">
      <c r="A12" s="1" t="s">
        <v>153</v>
      </c>
      <c r="B12">
        <v>0</v>
      </c>
      <c r="C12">
        <v>-6.25</v>
      </c>
      <c r="D12">
        <v>-29.361</v>
      </c>
      <c r="F12">
        <f>A12&amp;" "&amp;B12&amp;" "&amp;C12&amp;" "&amp;D12</f>
        <v>0</v>
      </c>
      <c r="I12">
        <f>1151&amp;" npa "&amp;A12&amp;" npe "&amp;A13&amp;" sno 2"</f>
        <v>0</v>
      </c>
    </row>
    <row r="13" spans="1:9">
      <c r="A13" s="1" t="s">
        <v>154</v>
      </c>
      <c r="B13">
        <v>-1.93</v>
      </c>
      <c r="C13">
        <v>-5.945</v>
      </c>
      <c r="D13">
        <v>-29.361</v>
      </c>
      <c r="F13">
        <f>A13&amp;" "&amp;B13&amp;" "&amp;C13&amp;" "&amp;D13</f>
        <v>0</v>
      </c>
      <c r="I13">
        <f>1152&amp;" npa "&amp;A13&amp;" npe "&amp;A14&amp;" sno 2"</f>
        <v>0</v>
      </c>
    </row>
    <row r="14" spans="1:9">
      <c r="A14" s="1" t="s">
        <v>155</v>
      </c>
      <c r="B14">
        <v>-3.675</v>
      </c>
      <c r="C14">
        <v>-5.055</v>
      </c>
      <c r="D14">
        <v>-29.361</v>
      </c>
      <c r="F14">
        <f>A14&amp;" "&amp;B14&amp;" "&amp;C14&amp;" "&amp;D14</f>
        <v>0</v>
      </c>
      <c r="I14">
        <f>1153&amp;" npa "&amp;A14&amp;" npe "&amp;A15&amp;" sno 2"</f>
        <v>0</v>
      </c>
    </row>
    <row r="15" spans="1:9">
      <c r="A15" s="1" t="s">
        <v>156</v>
      </c>
      <c r="B15">
        <v>-5.055</v>
      </c>
      <c r="C15">
        <v>-3.675</v>
      </c>
      <c r="D15">
        <v>-29.361</v>
      </c>
      <c r="F15">
        <f>A15&amp;" "&amp;B15&amp;" "&amp;C15&amp;" "&amp;D15</f>
        <v>0</v>
      </c>
      <c r="I15">
        <f>1154&amp;" npa "&amp;A15&amp;" npe "&amp;A16&amp;" sno 2"</f>
        <v>0</v>
      </c>
    </row>
    <row r="16" spans="1:9">
      <c r="A16" s="1" t="s">
        <v>157</v>
      </c>
      <c r="B16">
        <v>-5.945</v>
      </c>
      <c r="C16">
        <v>-1.93</v>
      </c>
      <c r="D16">
        <v>-29.361</v>
      </c>
      <c r="F16">
        <f>A16&amp;" "&amp;B16&amp;" "&amp;C16&amp;" "&amp;D16</f>
        <v>0</v>
      </c>
      <c r="I16">
        <f>1155&amp;" npa "&amp;A16&amp;" npe "&amp;A17&amp;" sno 2"</f>
        <v>0</v>
      </c>
    </row>
    <row r="17" spans="1:9">
      <c r="A17" s="1" t="s">
        <v>158</v>
      </c>
      <c r="B17">
        <v>-6.25</v>
      </c>
      <c r="C17">
        <v>0</v>
      </c>
      <c r="D17">
        <v>-29.361</v>
      </c>
      <c r="F17">
        <f>A17&amp;" "&amp;B17&amp;" "&amp;C17&amp;" "&amp;D17</f>
        <v>0</v>
      </c>
      <c r="I17">
        <f>1156&amp;" npa "&amp;A17&amp;" npe "&amp;A18&amp;" sno 2"</f>
        <v>0</v>
      </c>
    </row>
    <row r="18" spans="1:9">
      <c r="A18" s="1" t="s">
        <v>159</v>
      </c>
      <c r="B18">
        <v>-5.945</v>
      </c>
      <c r="C18">
        <v>1.93</v>
      </c>
      <c r="D18">
        <v>-29.361</v>
      </c>
      <c r="F18">
        <f>A18&amp;" "&amp;B18&amp;" "&amp;C18&amp;" "&amp;D18</f>
        <v>0</v>
      </c>
      <c r="I18">
        <f>1157&amp;" npa "&amp;A18&amp;" npe "&amp;A19&amp;" sno 2"</f>
        <v>0</v>
      </c>
    </row>
    <row r="19" spans="1:9">
      <c r="A19" s="1" t="s">
        <v>160</v>
      </c>
      <c r="B19">
        <v>-5.055</v>
      </c>
      <c r="C19">
        <v>3.675</v>
      </c>
      <c r="D19">
        <v>-29.361</v>
      </c>
      <c r="F19">
        <f>A19&amp;" "&amp;B19&amp;" "&amp;C19&amp;" "&amp;D19</f>
        <v>0</v>
      </c>
      <c r="I19">
        <f>1158&amp;" npa "&amp;A19&amp;" npe "&amp;A20&amp;" sno 2"</f>
        <v>0</v>
      </c>
    </row>
    <row r="20" spans="1:9">
      <c r="A20" s="1" t="s">
        <v>161</v>
      </c>
      <c r="B20">
        <v>-3.675</v>
      </c>
      <c r="C20">
        <v>5.055</v>
      </c>
      <c r="D20">
        <v>-29.361</v>
      </c>
      <c r="F20">
        <f>A20&amp;" "&amp;B20&amp;" "&amp;C20&amp;" "&amp;D20</f>
        <v>0</v>
      </c>
      <c r="I20">
        <f>1159&amp;" npa "&amp;A20&amp;" npe "&amp;A21&amp;" sno 2"</f>
        <v>0</v>
      </c>
    </row>
    <row r="21" spans="1:9">
      <c r="A21" s="1" t="s">
        <v>162</v>
      </c>
      <c r="B21">
        <v>-1.93</v>
      </c>
      <c r="C21">
        <v>5.945</v>
      </c>
      <c r="D21">
        <v>-29.361</v>
      </c>
      <c r="F21">
        <f>A21&amp;" "&amp;B21&amp;" "&amp;C21&amp;" "&amp;D21</f>
        <v>0</v>
      </c>
      <c r="I21">
        <f>1160&amp;" npa "&amp;A2&amp;" npe "&amp;A21&amp;" sno 2"</f>
        <v>0</v>
      </c>
    </row>
    <row r="22" spans="1:9">
      <c r="B22" s="1" t="s">
        <v>0</v>
      </c>
      <c r="C22" s="1" t="s">
        <v>1</v>
      </c>
      <c r="D22" s="1" t="s">
        <v>2</v>
      </c>
    </row>
    <row r="23" spans="1:9">
      <c r="A23" s="1" t="s">
        <v>143</v>
      </c>
      <c r="B23">
        <v>0.98</v>
      </c>
      <c r="C23">
        <v>6.175</v>
      </c>
      <c r="D23">
        <v>-29.361</v>
      </c>
      <c r="F23">
        <f>A23&amp;" "&amp;B23&amp;" "&amp;C23&amp;" "&amp;D23</f>
        <v>0</v>
      </c>
      <c r="I23">
        <f>1162&amp;" npa "&amp;A23&amp;" npe "&amp;A24&amp;" sno 2"</f>
        <v>0</v>
      </c>
    </row>
    <row r="24" spans="1:9">
      <c r="A24" s="1" t="s">
        <v>144</v>
      </c>
      <c r="B24">
        <v>2.835</v>
      </c>
      <c r="C24">
        <v>5.57</v>
      </c>
      <c r="D24">
        <v>-29.361</v>
      </c>
      <c r="F24">
        <f>A24&amp;" "&amp;B24&amp;" "&amp;C24&amp;" "&amp;D24</f>
        <v>0</v>
      </c>
      <c r="I24">
        <f>1163&amp;" npa "&amp;A24&amp;" npe "&amp;A25&amp;" sno 2"</f>
        <v>0</v>
      </c>
    </row>
    <row r="25" spans="1:9">
      <c r="A25" s="1" t="s">
        <v>145</v>
      </c>
      <c r="B25">
        <v>4.42</v>
      </c>
      <c r="C25">
        <v>4.42</v>
      </c>
      <c r="D25">
        <v>-29.361</v>
      </c>
      <c r="F25">
        <f>A25&amp;" "&amp;B25&amp;" "&amp;C25&amp;" "&amp;D25</f>
        <v>0</v>
      </c>
      <c r="I25">
        <f>1164&amp;" npa "&amp;A25&amp;" npe "&amp;A26&amp;" sno 2"</f>
        <v>0</v>
      </c>
    </row>
    <row r="26" spans="1:9">
      <c r="A26" s="1" t="s">
        <v>146</v>
      </c>
      <c r="B26">
        <v>5.57</v>
      </c>
      <c r="C26">
        <v>2.835</v>
      </c>
      <c r="D26">
        <v>-29.361</v>
      </c>
      <c r="F26">
        <f>A26&amp;" "&amp;B26&amp;" "&amp;C26&amp;" "&amp;D26</f>
        <v>0</v>
      </c>
      <c r="I26">
        <f>1165&amp;" npa "&amp;A26&amp;" npe "&amp;A27&amp;" sno 2"</f>
        <v>0</v>
      </c>
    </row>
    <row r="27" spans="1:9">
      <c r="A27" s="1" t="s">
        <v>147</v>
      </c>
      <c r="B27">
        <v>6.175</v>
      </c>
      <c r="C27">
        <v>0.98</v>
      </c>
      <c r="D27">
        <v>-29.361</v>
      </c>
      <c r="F27">
        <f>A27&amp;" "&amp;B27&amp;" "&amp;C27&amp;" "&amp;D27</f>
        <v>0</v>
      </c>
      <c r="I27">
        <f>1166&amp;" npa "&amp;A27&amp;" npe "&amp;A28&amp;" sno 2"</f>
        <v>0</v>
      </c>
    </row>
    <row r="28" spans="1:9">
      <c r="A28" s="1" t="s">
        <v>148</v>
      </c>
      <c r="B28">
        <v>6.175</v>
      </c>
      <c r="C28">
        <v>-0.98</v>
      </c>
      <c r="D28">
        <v>-29.361</v>
      </c>
      <c r="F28">
        <f>A28&amp;" "&amp;B28&amp;" "&amp;C28&amp;" "&amp;D28</f>
        <v>0</v>
      </c>
      <c r="I28">
        <f>1167&amp;" npa "&amp;A28&amp;" npe "&amp;A29&amp;" sno 2"</f>
        <v>0</v>
      </c>
    </row>
    <row r="29" spans="1:9">
      <c r="A29" s="1" t="s">
        <v>149</v>
      </c>
      <c r="B29">
        <v>5.57</v>
      </c>
      <c r="C29">
        <v>-2.835</v>
      </c>
      <c r="D29">
        <v>-29.361</v>
      </c>
      <c r="F29">
        <f>A29&amp;" "&amp;B29&amp;" "&amp;C29&amp;" "&amp;D29</f>
        <v>0</v>
      </c>
      <c r="I29">
        <f>1168&amp;" npa "&amp;A29&amp;" npe "&amp;A30&amp;" sno 2"</f>
        <v>0</v>
      </c>
    </row>
    <row r="30" spans="1:9">
      <c r="A30" s="1" t="s">
        <v>150</v>
      </c>
      <c r="B30">
        <v>4.42</v>
      </c>
      <c r="C30">
        <v>-4.42</v>
      </c>
      <c r="D30">
        <v>-29.361</v>
      </c>
      <c r="F30">
        <f>A30&amp;" "&amp;B30&amp;" "&amp;C30&amp;" "&amp;D30</f>
        <v>0</v>
      </c>
      <c r="I30">
        <f>1169&amp;" npa "&amp;A30&amp;" npe "&amp;A31&amp;" sno 2"</f>
        <v>0</v>
      </c>
    </row>
    <row r="31" spans="1:9">
      <c r="A31" s="1" t="s">
        <v>151</v>
      </c>
      <c r="B31">
        <v>2.835</v>
      </c>
      <c r="C31">
        <v>-5.57</v>
      </c>
      <c r="D31">
        <v>-29.361</v>
      </c>
      <c r="F31">
        <f>A31&amp;" "&amp;B31&amp;" "&amp;C31&amp;" "&amp;D31</f>
        <v>0</v>
      </c>
      <c r="I31">
        <f>1170&amp;" npa "&amp;A31&amp;" npe "&amp;A32&amp;" sno 2"</f>
        <v>0</v>
      </c>
    </row>
    <row r="32" spans="1:9">
      <c r="A32" s="1" t="s">
        <v>152</v>
      </c>
      <c r="B32">
        <v>0.98</v>
      </c>
      <c r="C32">
        <v>-6.175</v>
      </c>
      <c r="D32">
        <v>-29.361</v>
      </c>
      <c r="F32">
        <f>A32&amp;" "&amp;B32&amp;" "&amp;C32&amp;" "&amp;D32</f>
        <v>0</v>
      </c>
      <c r="I32">
        <f>1171&amp;" npa "&amp;A32&amp;" npe "&amp;A33&amp;" sno 2"</f>
        <v>0</v>
      </c>
    </row>
    <row r="33" spans="1:9">
      <c r="A33" s="1" t="s">
        <v>153</v>
      </c>
      <c r="B33">
        <v>-0.98</v>
      </c>
      <c r="C33">
        <v>-6.175</v>
      </c>
      <c r="D33">
        <v>-29.361</v>
      </c>
      <c r="F33">
        <f>A33&amp;" "&amp;B33&amp;" "&amp;C33&amp;" "&amp;D33</f>
        <v>0</v>
      </c>
      <c r="I33">
        <f>1172&amp;" npa "&amp;A33&amp;" npe "&amp;A34&amp;" sno 2"</f>
        <v>0</v>
      </c>
    </row>
    <row r="34" spans="1:9">
      <c r="A34" s="1" t="s">
        <v>154</v>
      </c>
      <c r="B34">
        <v>-2.835</v>
      </c>
      <c r="C34">
        <v>-5.57</v>
      </c>
      <c r="D34">
        <v>-29.361</v>
      </c>
      <c r="F34">
        <f>A34&amp;" "&amp;B34&amp;" "&amp;C34&amp;" "&amp;D34</f>
        <v>0</v>
      </c>
      <c r="I34">
        <f>1173&amp;" npa "&amp;A34&amp;" npe "&amp;A35&amp;" sno 2"</f>
        <v>0</v>
      </c>
    </row>
    <row r="35" spans="1:9">
      <c r="A35" s="1" t="s">
        <v>155</v>
      </c>
      <c r="B35">
        <v>-4.42</v>
      </c>
      <c r="C35">
        <v>-4.42</v>
      </c>
      <c r="D35">
        <v>-29.361</v>
      </c>
      <c r="F35">
        <f>A35&amp;" "&amp;B35&amp;" "&amp;C35&amp;" "&amp;D35</f>
        <v>0</v>
      </c>
      <c r="I35">
        <f>1174&amp;" npa "&amp;A35&amp;" npe "&amp;A36&amp;" sno 2"</f>
        <v>0</v>
      </c>
    </row>
    <row r="36" spans="1:9">
      <c r="A36" s="1" t="s">
        <v>156</v>
      </c>
      <c r="B36">
        <v>-5.57</v>
      </c>
      <c r="C36">
        <v>-2.835</v>
      </c>
      <c r="D36">
        <v>-29.361</v>
      </c>
      <c r="F36">
        <f>A36&amp;" "&amp;B36&amp;" "&amp;C36&amp;" "&amp;D36</f>
        <v>0</v>
      </c>
      <c r="I36">
        <f>1175&amp;" npa "&amp;A36&amp;" npe "&amp;A37&amp;" sno 2"</f>
        <v>0</v>
      </c>
    </row>
    <row r="37" spans="1:9">
      <c r="A37" s="1" t="s">
        <v>157</v>
      </c>
      <c r="B37">
        <v>-6.175</v>
      </c>
      <c r="C37">
        <v>-0.98</v>
      </c>
      <c r="D37">
        <v>-29.361</v>
      </c>
      <c r="F37">
        <f>A37&amp;" "&amp;B37&amp;" "&amp;C37&amp;" "&amp;D37</f>
        <v>0</v>
      </c>
      <c r="I37">
        <f>1176&amp;" npa "&amp;A37&amp;" npe "&amp;A38&amp;" sno 2"</f>
        <v>0</v>
      </c>
    </row>
    <row r="38" spans="1:9">
      <c r="A38" s="1" t="s">
        <v>158</v>
      </c>
      <c r="B38">
        <v>-6.175</v>
      </c>
      <c r="C38">
        <v>0.98</v>
      </c>
      <c r="D38">
        <v>-29.361</v>
      </c>
      <c r="F38">
        <f>A38&amp;" "&amp;B38&amp;" "&amp;C38&amp;" "&amp;D38</f>
        <v>0</v>
      </c>
      <c r="I38">
        <f>1177&amp;" npa "&amp;A38&amp;" npe "&amp;A39&amp;" sno 2"</f>
        <v>0</v>
      </c>
    </row>
    <row r="39" spans="1:9">
      <c r="A39" s="1" t="s">
        <v>159</v>
      </c>
      <c r="B39">
        <v>-5.57</v>
      </c>
      <c r="C39">
        <v>2.835</v>
      </c>
      <c r="D39">
        <v>-29.361</v>
      </c>
      <c r="F39">
        <f>A39&amp;" "&amp;B39&amp;" "&amp;C39&amp;" "&amp;D39</f>
        <v>0</v>
      </c>
      <c r="I39">
        <f>1178&amp;" npa "&amp;A39&amp;" npe "&amp;A40&amp;" sno 2"</f>
        <v>0</v>
      </c>
    </row>
    <row r="40" spans="1:9">
      <c r="A40" s="1" t="s">
        <v>160</v>
      </c>
      <c r="B40">
        <v>-4.42</v>
      </c>
      <c r="C40">
        <v>4.42</v>
      </c>
      <c r="D40">
        <v>-29.361</v>
      </c>
      <c r="F40">
        <f>A40&amp;" "&amp;B40&amp;" "&amp;C40&amp;" "&amp;D40</f>
        <v>0</v>
      </c>
      <c r="I40">
        <f>1179&amp;" npa "&amp;A40&amp;" npe "&amp;A41&amp;" sno 2"</f>
        <v>0</v>
      </c>
    </row>
    <row r="41" spans="1:9">
      <c r="A41" s="1" t="s">
        <v>161</v>
      </c>
      <c r="B41">
        <v>-2.835</v>
      </c>
      <c r="C41">
        <v>5.57</v>
      </c>
      <c r="D41">
        <v>-29.361</v>
      </c>
      <c r="F41">
        <f>A41&amp;" "&amp;B41&amp;" "&amp;C41&amp;" "&amp;D41</f>
        <v>0</v>
      </c>
      <c r="I41">
        <f>1180&amp;" npa "&amp;A41&amp;" npe "&amp;A42&amp;" sno 2"</f>
        <v>0</v>
      </c>
    </row>
    <row r="42" spans="1:9">
      <c r="A42" s="1" t="s">
        <v>162</v>
      </c>
      <c r="B42">
        <v>-0.98</v>
      </c>
      <c r="C42">
        <v>6.175</v>
      </c>
      <c r="D42">
        <v>-29.361</v>
      </c>
      <c r="F42">
        <f>A42&amp;" "&amp;B42&amp;" "&amp;C42&amp;" "&amp;D42</f>
        <v>0</v>
      </c>
      <c r="I42">
        <f>1181&amp;" npa "&amp;A23&amp;" npe "&amp;A42&amp;" sno 2"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CAŁOŚĆ</vt:lpstr>
      <vt:lpstr>wysokość 0.0</vt:lpstr>
      <vt:lpstr>wysokość 8.76</vt:lpstr>
      <vt:lpstr>wysokość 15.399</vt:lpstr>
      <vt:lpstr>wysokość 19.341</vt:lpstr>
      <vt:lpstr>wysokość 22.821</vt:lpstr>
      <vt:lpstr>wysokość 25.959</vt:lpstr>
      <vt:lpstr>wysokość 27.747</vt:lpstr>
      <vt:lpstr>wysokość 29.361</vt:lpstr>
      <vt:lpstr>wysokość 30.0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2021-03-25T10:36:46Z</dcterms:created>
  <dcterms:modified xsi:type="dcterms:W3CDTF">2021-03-25T10:36:46Z</dcterms:modified>
</cp:coreProperties>
</file>