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U14" i="2" l="1"/>
  <c r="U8" i="2"/>
  <c r="U7" i="2"/>
  <c r="U16" i="2"/>
  <c r="U15" i="2"/>
  <c r="U13" i="2"/>
  <c r="U17" i="2" s="1"/>
  <c r="U10" i="2"/>
  <c r="U9" i="2"/>
  <c r="U6" i="2"/>
  <c r="U5" i="2"/>
  <c r="O17" i="2"/>
  <c r="O16" i="2"/>
  <c r="O15" i="2"/>
  <c r="O14" i="2"/>
  <c r="O8" i="2"/>
  <c r="O13" i="2"/>
  <c r="O11" i="2"/>
  <c r="O10" i="2"/>
  <c r="O9" i="2"/>
  <c r="O7" i="2"/>
  <c r="O6" i="2"/>
  <c r="O5" i="2"/>
  <c r="N22" i="2"/>
  <c r="N21" i="2"/>
  <c r="N20" i="2"/>
  <c r="U11" i="2" l="1"/>
  <c r="F18" i="1"/>
  <c r="F23" i="1" s="1"/>
  <c r="T35" i="2"/>
  <c r="T31" i="2"/>
  <c r="T30" i="2"/>
  <c r="O35" i="2"/>
  <c r="O34" i="2"/>
  <c r="O30" i="2"/>
  <c r="O28" i="2"/>
  <c r="K26" i="1"/>
  <c r="P28" i="1"/>
  <c r="K28" i="1"/>
  <c r="K25" i="1"/>
  <c r="K23" i="1"/>
  <c r="F28" i="1"/>
  <c r="F25" i="1"/>
  <c r="F29" i="1" s="1"/>
  <c r="P21" i="1"/>
  <c r="F26" i="1" s="1"/>
  <c r="K29" i="1" l="1"/>
</calcChain>
</file>

<file path=xl/sharedStrings.xml><?xml version="1.0" encoding="utf-8"?>
<sst xmlns="http://schemas.openxmlformats.org/spreadsheetml/2006/main" count="130" uniqueCount="49">
  <si>
    <t>QUESTION ON SLIDE 48</t>
  </si>
  <si>
    <t>SOULTION</t>
  </si>
  <si>
    <t>Franklin Co. acquired 100% of Jefferson, Inc. by issuing 1,000,000 shares of its €1 par common stock (€15 market value).</t>
  </si>
  <si>
    <t>USGAAP</t>
  </si>
  <si>
    <t>BALANCE SHEET</t>
  </si>
  <si>
    <t>ASSET</t>
  </si>
  <si>
    <t>NON CURRENT ASSET</t>
  </si>
  <si>
    <t>CALCULATION OF GOODWILL (FULL GOODWILL METHOD)</t>
  </si>
  <si>
    <t>PURCHASE PRICE (100%)</t>
  </si>
  <si>
    <t>NET ASSET(100%)[FV]</t>
  </si>
  <si>
    <t>ALL CALCULATION ARE MADE CONSIDERING FAIR VALUE</t>
  </si>
  <si>
    <t>G/W</t>
  </si>
  <si>
    <t>MINORITY INTEREST</t>
  </si>
  <si>
    <t>PPE</t>
  </si>
  <si>
    <t>CCE</t>
  </si>
  <si>
    <t>CURRENT ASSET</t>
  </si>
  <si>
    <t>TOTAL</t>
  </si>
  <si>
    <t>SH FUND</t>
  </si>
  <si>
    <t>EQUITY SHARE CAP</t>
  </si>
  <si>
    <t>RE</t>
  </si>
  <si>
    <t>NON CURRENT LIAB</t>
  </si>
  <si>
    <t>LONG TERM DEBT</t>
  </si>
  <si>
    <t>CURRENT LIAB</t>
  </si>
  <si>
    <t>PAYABLES</t>
  </si>
  <si>
    <t>INVENTORY</t>
  </si>
  <si>
    <t>IFRS</t>
  </si>
  <si>
    <t>PARTIAL GOODWILL METHOD</t>
  </si>
  <si>
    <t xml:space="preserve">PURCHASE PRICE </t>
  </si>
  <si>
    <t>NET ASSET[FV]</t>
  </si>
  <si>
    <t xml:space="preserve">On 1 January 2009, Parent Co. acquired 90% of Subsidiary Co. in exchange for shares of Parent Co.’s no par common stock with a fair value of €180,000. The fair market value of the subsidiary’s shares on the date of transaction was €200,000. </t>
  </si>
  <si>
    <t>PURCHASE PRICE (90%)</t>
  </si>
  <si>
    <t>VALUE OF THE CO (100%)</t>
  </si>
  <si>
    <t>MINORITY STAKE</t>
  </si>
  <si>
    <t>FAIR VALUE 100%</t>
  </si>
  <si>
    <t>CALCULATION OF GOODWILL (PARTIAL GOODWILL METHOD)</t>
  </si>
  <si>
    <t>STAKE ACQ</t>
  </si>
  <si>
    <t>NET ASSET [FV]</t>
  </si>
  <si>
    <t>PROPORTINATE NET ASSET</t>
  </si>
  <si>
    <t>RESERVE &amp; SURPLUS</t>
  </si>
  <si>
    <t>SECURITIES PREMIUM</t>
  </si>
  <si>
    <t>ASSUMED SHARE WERE ISSUED AT MARKET PRICE HENCE :</t>
  </si>
  <si>
    <t>SEC PREM</t>
  </si>
  <si>
    <t>MARKET VALUE (1000 X 15)</t>
  </si>
  <si>
    <t>EQUITY SHARE CAPITAL (FACE VAUE)</t>
  </si>
  <si>
    <t>ISSUE PRICE</t>
  </si>
  <si>
    <t>NO. OF SHARE TO BE ISSUED</t>
  </si>
  <si>
    <t>ASSUMED FACE VALUE OF COMMON STOCK IS  1, UNDER BOTH IFRS and USGAAP</t>
  </si>
  <si>
    <t>SLIDE 49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</si>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</sst>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91B0E"/>
      <name val="Franklin Gothic Book"/>
      <family val="2"/>
    </font>
    <font>
      <sz val="11"/>
      <color rgb="FF191B0E"/>
      <name val="Franklin Gothic Book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/>
    <xf numFmtId="0" fontId="2" fillId="0" borderId="0" xfId="0" applyFont="1" applyAlignment="1">
      <alignment vertical="top" wrapText="1"/>
    </xf>
    <xf numFmtId="9" fontId="0" fillId="0" borderId="0" xfId="0" applyNumberFormat="1"/>
    <xf numFmtId="0" fontId="4" fillId="0" borderId="0" xfId="0" applyFont="1"/>
    <xf numFmtId="0" fontId="1" fillId="0" borderId="1" xfId="0" applyFont="1" applyBorder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0" xfId="0" applyFont="1" applyAlignment="1">
      <alignment horizontal="center" vertical="top" wrapText="1"/>
    </xf>
    <xf numFmtId="0" fontId="1" fillId="0" borderId="0" xfId="0" applyFont="1" applyBorder="1"/>
    <xf numFmtId="0" fontId="0" fillId="0" borderId="0" xfId="0" applyBorder="1"/>
    <xf numFmtId="0" fontId="0" fillId="0" borderId="5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1" xfId="0" applyFont="1" applyBorder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4" xfId="0" applyFont="1" applyBorder="1" applyAlignment="1"/>
    <xf numFmtId="0" fontId="0" fillId="0" borderId="0" xfId="0" applyBorder="1" applyAlignme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85726</xdr:colOff>
      <xdr:row>0</xdr:row>
      <xdr:rowOff>214312</xdr:rowOff>
    </xdr:from>
    <xdr:to>
      <xdr:col>7</xdr:col>
      <xdr:colOff>295011</xdr:colOff>
      <xdr:row>10</xdr:row>
      <xdr:rowOff>152743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1132" y="214312"/>
          <a:ext cx="4438650" cy="222443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305854</xdr:colOff>
      <xdr:row>27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381250"/>
          <a:ext cx="4573054" cy="25812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topLeftCell="B6" zoomScale="90" zoomScaleNormal="90" workbookViewId="0">
      <selection activeCell="H9" sqref="H9"/>
    </sheetView>
  </sheetViews>
  <sheetFormatPr defaultRowHeight="15" x14ac:dyDescent="0.25"/>
  <cols>
    <col min="1" max="1" width="11" customWidth="1"/>
    <col min="3" max="3" width="20.140625" customWidth="1"/>
    <col min="5" max="5" width="16.28515625" customWidth="1"/>
    <col min="8" max="8" width="19.85546875" bestFit="1" customWidth="1"/>
    <col min="10" max="10" width="11.42578125" customWidth="1"/>
    <col min="15" max="15" width="22.28515625" customWidth="1"/>
  </cols>
  <sheetData>
    <row r="1" spans="1:15" ht="45" x14ac:dyDescent="0.25">
      <c r="A1" s="1" t="s">
        <v>0</v>
      </c>
    </row>
    <row r="13" spans="1:15" x14ac:dyDescent="0.25">
      <c r="C13" s="37" t="s">
        <v>48</v>
      </c>
    </row>
    <row r="14" spans="1:15" x14ac:dyDescent="0.25">
      <c r="A14" t="s">
        <v>1</v>
      </c>
      <c r="C14" s="2" t="s">
        <v>2</v>
      </c>
    </row>
    <row r="15" spans="1:15" ht="15.75" thickBot="1" x14ac:dyDescent="0.3">
      <c r="C15" s="2" t="s">
        <v>10</v>
      </c>
    </row>
    <row r="16" spans="1:15" ht="15.75" thickBot="1" x14ac:dyDescent="0.3">
      <c r="C16" s="14" t="s">
        <v>3</v>
      </c>
      <c r="D16" s="4"/>
      <c r="E16" s="4"/>
      <c r="F16" s="5"/>
      <c r="H16" s="14" t="s">
        <v>25</v>
      </c>
      <c r="I16" s="4"/>
      <c r="J16" s="4"/>
      <c r="K16" s="5"/>
      <c r="O16" s="3" t="s">
        <v>3</v>
      </c>
    </row>
    <row r="17" spans="3:16" x14ac:dyDescent="0.25">
      <c r="C17" s="14" t="s">
        <v>4</v>
      </c>
      <c r="D17" s="4"/>
      <c r="E17" s="4"/>
      <c r="F17" s="5"/>
      <c r="H17" s="14" t="s">
        <v>4</v>
      </c>
      <c r="I17" s="4"/>
      <c r="J17" s="4"/>
      <c r="K17" s="5"/>
      <c r="O17" s="3" t="s">
        <v>7</v>
      </c>
    </row>
    <row r="18" spans="3:16" x14ac:dyDescent="0.25">
      <c r="C18" s="7" t="s">
        <v>17</v>
      </c>
      <c r="D18" s="17" t="s">
        <v>18</v>
      </c>
      <c r="E18" s="18"/>
      <c r="F18" s="8">
        <f>6000+5000+1000</f>
        <v>12000</v>
      </c>
      <c r="H18" s="7" t="s">
        <v>17</v>
      </c>
      <c r="I18" s="17" t="s">
        <v>18</v>
      </c>
      <c r="J18" s="18"/>
      <c r="K18" s="8">
        <v>12000</v>
      </c>
      <c r="O18" t="s">
        <v>8</v>
      </c>
      <c r="P18">
        <v>15000</v>
      </c>
    </row>
    <row r="19" spans="3:16" x14ac:dyDescent="0.25">
      <c r="C19" s="7" t="s">
        <v>38</v>
      </c>
      <c r="D19" s="17" t="s">
        <v>19</v>
      </c>
      <c r="E19" s="18"/>
      <c r="F19" s="8">
        <v>14000</v>
      </c>
      <c r="H19" s="7" t="s">
        <v>38</v>
      </c>
      <c r="I19" s="17" t="s">
        <v>19</v>
      </c>
      <c r="J19" s="18"/>
      <c r="K19" s="8">
        <v>14000</v>
      </c>
      <c r="O19" t="s">
        <v>9</v>
      </c>
      <c r="P19">
        <v>5400</v>
      </c>
    </row>
    <row r="20" spans="3:16" x14ac:dyDescent="0.25">
      <c r="C20" s="7"/>
      <c r="D20" s="15" t="s">
        <v>39</v>
      </c>
      <c r="E20" s="6"/>
      <c r="F20" s="8">
        <v>14000</v>
      </c>
      <c r="H20" s="7"/>
      <c r="I20" s="15" t="s">
        <v>39</v>
      </c>
      <c r="J20" s="6"/>
      <c r="K20" s="8">
        <v>14000</v>
      </c>
    </row>
    <row r="21" spans="3:16" x14ac:dyDescent="0.25">
      <c r="C21" s="7" t="s">
        <v>20</v>
      </c>
      <c r="D21" s="17" t="s">
        <v>21</v>
      </c>
      <c r="E21" s="18"/>
      <c r="F21" s="8">
        <v>17800</v>
      </c>
      <c r="H21" s="7" t="s">
        <v>20</v>
      </c>
      <c r="I21" s="17" t="s">
        <v>21</v>
      </c>
      <c r="J21" s="18"/>
      <c r="K21" s="8">
        <v>17800</v>
      </c>
      <c r="O21" t="s">
        <v>11</v>
      </c>
      <c r="P21">
        <f>P18-P19</f>
        <v>9600</v>
      </c>
    </row>
    <row r="22" spans="3:16" x14ac:dyDescent="0.25">
      <c r="C22" s="7" t="s">
        <v>22</v>
      </c>
      <c r="D22" s="17" t="s">
        <v>23</v>
      </c>
      <c r="E22" s="18"/>
      <c r="F22" s="8">
        <v>8600</v>
      </c>
      <c r="H22" s="7" t="s">
        <v>22</v>
      </c>
      <c r="I22" s="17" t="s">
        <v>23</v>
      </c>
      <c r="J22" s="18"/>
      <c r="K22" s="8">
        <v>8600</v>
      </c>
    </row>
    <row r="23" spans="3:16" x14ac:dyDescent="0.25">
      <c r="C23" s="28" t="s">
        <v>16</v>
      </c>
      <c r="D23" s="29"/>
      <c r="E23" s="30"/>
      <c r="F23" s="9">
        <f>SUM(F18:F22)</f>
        <v>66400</v>
      </c>
      <c r="H23" s="28" t="s">
        <v>16</v>
      </c>
      <c r="I23" s="29"/>
      <c r="J23" s="30"/>
      <c r="K23" s="9">
        <f>SUM(K18:K22)</f>
        <v>66400</v>
      </c>
    </row>
    <row r="24" spans="3:16" x14ac:dyDescent="0.25">
      <c r="C24" s="21" t="s">
        <v>5</v>
      </c>
      <c r="D24" s="22"/>
      <c r="E24" s="23"/>
      <c r="F24" s="9"/>
      <c r="H24" s="21" t="s">
        <v>5</v>
      </c>
      <c r="I24" s="22"/>
      <c r="J24" s="23"/>
      <c r="K24" s="9"/>
      <c r="O24" s="3" t="s">
        <v>25</v>
      </c>
    </row>
    <row r="25" spans="3:16" x14ac:dyDescent="0.25">
      <c r="C25" s="7" t="s">
        <v>6</v>
      </c>
      <c r="D25" s="16" t="s">
        <v>13</v>
      </c>
      <c r="E25" s="16"/>
      <c r="F25" s="8">
        <f>27000+4500</f>
        <v>31500</v>
      </c>
      <c r="H25" s="7" t="s">
        <v>6</v>
      </c>
      <c r="I25" s="16" t="s">
        <v>13</v>
      </c>
      <c r="J25" s="16"/>
      <c r="K25" s="8">
        <f>27000+4500</f>
        <v>31500</v>
      </c>
      <c r="O25" s="3" t="s">
        <v>26</v>
      </c>
    </row>
    <row r="26" spans="3:16" x14ac:dyDescent="0.25">
      <c r="C26" s="7"/>
      <c r="D26" s="16" t="s">
        <v>11</v>
      </c>
      <c r="E26" s="16"/>
      <c r="F26" s="8">
        <f>P21</f>
        <v>9600</v>
      </c>
      <c r="H26" s="7"/>
      <c r="I26" s="16" t="s">
        <v>11</v>
      </c>
      <c r="J26" s="16"/>
      <c r="K26" s="8">
        <f>P28</f>
        <v>9600</v>
      </c>
      <c r="O26" t="s">
        <v>27</v>
      </c>
      <c r="P26">
        <v>15000</v>
      </c>
    </row>
    <row r="27" spans="3:16" x14ac:dyDescent="0.25">
      <c r="C27" s="7" t="s">
        <v>15</v>
      </c>
      <c r="D27" s="16" t="s">
        <v>24</v>
      </c>
      <c r="E27" s="16"/>
      <c r="F27" s="8">
        <v>15000</v>
      </c>
      <c r="H27" s="7" t="s">
        <v>15</v>
      </c>
      <c r="I27" s="16" t="s">
        <v>24</v>
      </c>
      <c r="J27" s="16"/>
      <c r="K27" s="8">
        <v>15000</v>
      </c>
      <c r="O27" t="s">
        <v>28</v>
      </c>
      <c r="P27">
        <v>5400</v>
      </c>
    </row>
    <row r="28" spans="3:16" x14ac:dyDescent="0.25">
      <c r="C28" s="7"/>
      <c r="D28" s="17" t="s">
        <v>14</v>
      </c>
      <c r="E28" s="18"/>
      <c r="F28" s="8">
        <f>10000+300</f>
        <v>10300</v>
      </c>
      <c r="H28" s="7"/>
      <c r="I28" s="17" t="s">
        <v>14</v>
      </c>
      <c r="J28" s="18"/>
      <c r="K28" s="8">
        <f>10000+300</f>
        <v>10300</v>
      </c>
      <c r="O28" t="s">
        <v>11</v>
      </c>
      <c r="P28">
        <f>P26-P27</f>
        <v>9600</v>
      </c>
    </row>
    <row r="29" spans="3:16" ht="15.75" thickBot="1" x14ac:dyDescent="0.3">
      <c r="C29" s="31" t="s">
        <v>16</v>
      </c>
      <c r="D29" s="19"/>
      <c r="E29" s="20"/>
      <c r="F29" s="10">
        <f>SUM(F25:F28)</f>
        <v>66400</v>
      </c>
      <c r="H29" s="31" t="s">
        <v>16</v>
      </c>
      <c r="I29" s="19"/>
      <c r="J29" s="20"/>
      <c r="K29" s="10">
        <f>SUM(K25:K28)</f>
        <v>66400</v>
      </c>
    </row>
    <row r="33" spans="3:5" x14ac:dyDescent="0.25">
      <c r="C33" t="s">
        <v>40</v>
      </c>
    </row>
    <row r="34" spans="3:5" x14ac:dyDescent="0.25">
      <c r="C34" t="s">
        <v>18</v>
      </c>
      <c r="E34">
        <v>1000</v>
      </c>
    </row>
    <row r="35" spans="3:5" x14ac:dyDescent="0.25">
      <c r="C35" t="s">
        <v>41</v>
      </c>
      <c r="E35">
        <v>14000</v>
      </c>
    </row>
    <row r="36" spans="3:5" x14ac:dyDescent="0.25">
      <c r="C36" t="s">
        <v>42</v>
      </c>
      <c r="E36">
        <v>15000</v>
      </c>
    </row>
  </sheetData>
  <mergeCells count="22">
    <mergeCell ref="H24:J24"/>
    <mergeCell ref="D18:E18"/>
    <mergeCell ref="D19:E19"/>
    <mergeCell ref="D21:E21"/>
    <mergeCell ref="D22:E22"/>
    <mergeCell ref="C23:E23"/>
    <mergeCell ref="C24:E24"/>
    <mergeCell ref="I18:J18"/>
    <mergeCell ref="I19:J19"/>
    <mergeCell ref="I21:J21"/>
    <mergeCell ref="I22:J22"/>
    <mergeCell ref="H23:J23"/>
    <mergeCell ref="I25:J25"/>
    <mergeCell ref="I26:J26"/>
    <mergeCell ref="I27:J27"/>
    <mergeCell ref="I28:J28"/>
    <mergeCell ref="D29:E29"/>
    <mergeCell ref="I29:J29"/>
    <mergeCell ref="D25:E25"/>
    <mergeCell ref="D26:E26"/>
    <mergeCell ref="D27:E27"/>
    <mergeCell ref="D28:E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showGridLines="0" tabSelected="1" zoomScale="80" zoomScaleNormal="80" workbookViewId="0">
      <pane xSplit="9" topLeftCell="J1" activePane="topRight" state="frozen"/>
      <selection pane="topRight" activeCell="L1" sqref="L1"/>
    </sheetView>
  </sheetViews>
  <sheetFormatPr defaultRowHeight="15" x14ac:dyDescent="0.25"/>
  <cols>
    <col min="12" max="12" width="24.85546875" customWidth="1"/>
    <col min="14" max="14" width="16.7109375" customWidth="1"/>
    <col min="18" max="18" width="24.42578125" customWidth="1"/>
    <col min="20" max="20" width="14.7109375" customWidth="1"/>
    <col min="21" max="21" width="13.42578125" customWidth="1"/>
  </cols>
  <sheetData>
    <row r="1" spans="1:22" x14ac:dyDescent="0.25">
      <c r="A1" s="36" t="s">
        <v>47</v>
      </c>
      <c r="L1" s="37" t="s">
        <v>48</v>
      </c>
    </row>
    <row r="2" spans="1:22" ht="15.75" thickBot="1" x14ac:dyDescent="0.3"/>
    <row r="3" spans="1:22" ht="21" customHeight="1" thickBot="1" x14ac:dyDescent="0.3">
      <c r="B3" s="24" t="s">
        <v>29</v>
      </c>
      <c r="C3" s="24"/>
      <c r="D3" s="24"/>
      <c r="E3" s="11"/>
      <c r="L3" s="14" t="s">
        <v>3</v>
      </c>
      <c r="M3" s="4"/>
      <c r="N3" s="4"/>
      <c r="O3" s="5"/>
      <c r="Q3" s="2"/>
      <c r="R3" s="14" t="s">
        <v>25</v>
      </c>
      <c r="S3" s="4"/>
      <c r="T3" s="4"/>
      <c r="U3" s="5"/>
      <c r="V3" s="2"/>
    </row>
    <row r="4" spans="1:22" ht="15" customHeight="1" x14ac:dyDescent="0.25">
      <c r="B4" s="24"/>
      <c r="C4" s="24"/>
      <c r="D4" s="24"/>
      <c r="E4" s="11"/>
      <c r="L4" s="14" t="s">
        <v>4</v>
      </c>
      <c r="M4" s="4"/>
      <c r="N4" s="4"/>
      <c r="O4" s="5"/>
      <c r="P4" s="26"/>
      <c r="Q4" s="2"/>
      <c r="R4" s="14" t="s">
        <v>4</v>
      </c>
      <c r="S4" s="4"/>
      <c r="T4" s="4"/>
      <c r="U4" s="5"/>
      <c r="V4" s="2"/>
    </row>
    <row r="5" spans="1:22" ht="15" customHeight="1" x14ac:dyDescent="0.25">
      <c r="B5" s="24"/>
      <c r="C5" s="24"/>
      <c r="D5" s="24"/>
      <c r="E5" s="11"/>
      <c r="L5" s="7" t="s">
        <v>17</v>
      </c>
      <c r="M5" s="17" t="s">
        <v>18</v>
      </c>
      <c r="N5" s="18"/>
      <c r="O5" s="8">
        <f>87000+30600</f>
        <v>117600</v>
      </c>
      <c r="P5" s="26"/>
      <c r="Q5" s="2"/>
      <c r="R5" s="7" t="s">
        <v>17</v>
      </c>
      <c r="S5" s="17" t="s">
        <v>18</v>
      </c>
      <c r="T5" s="18"/>
      <c r="U5" s="8">
        <f>87000+30600</f>
        <v>117600</v>
      </c>
      <c r="V5" s="2"/>
    </row>
    <row r="6" spans="1:22" ht="15" customHeight="1" x14ac:dyDescent="0.25">
      <c r="B6" s="24"/>
      <c r="C6" s="24"/>
      <c r="D6" s="24"/>
      <c r="E6" s="11"/>
      <c r="L6" s="7" t="s">
        <v>38</v>
      </c>
      <c r="M6" s="17" t="s">
        <v>19</v>
      </c>
      <c r="N6" s="18"/>
      <c r="O6" s="8">
        <f>138000</f>
        <v>138000</v>
      </c>
      <c r="P6" s="26"/>
      <c r="Q6" s="2"/>
      <c r="R6" s="7" t="s">
        <v>38</v>
      </c>
      <c r="S6" s="17" t="s">
        <v>19</v>
      </c>
      <c r="T6" s="18"/>
      <c r="U6" s="8">
        <f>138000</f>
        <v>138000</v>
      </c>
      <c r="V6" s="2"/>
    </row>
    <row r="7" spans="1:22" ht="15" customHeight="1" x14ac:dyDescent="0.25">
      <c r="B7" s="24"/>
      <c r="C7" s="24"/>
      <c r="D7" s="24"/>
      <c r="E7" s="11"/>
      <c r="L7" s="7"/>
      <c r="M7" s="17" t="s">
        <v>39</v>
      </c>
      <c r="N7" s="18"/>
      <c r="O7" s="8">
        <f>N22</f>
        <v>149400</v>
      </c>
      <c r="P7" s="26"/>
      <c r="Q7" s="2"/>
      <c r="R7" s="7"/>
      <c r="S7" s="17" t="s">
        <v>39</v>
      </c>
      <c r="T7" s="18"/>
      <c r="U7" s="8">
        <f>N22</f>
        <v>149400</v>
      </c>
      <c r="V7" s="2"/>
    </row>
    <row r="8" spans="1:22" ht="15" customHeight="1" x14ac:dyDescent="0.25">
      <c r="B8" s="24"/>
      <c r="C8" s="24"/>
      <c r="D8" s="24"/>
      <c r="E8" s="11"/>
      <c r="L8" s="7"/>
      <c r="M8" s="27" t="s">
        <v>12</v>
      </c>
      <c r="N8" s="23"/>
      <c r="O8" s="8">
        <f>O35</f>
        <v>20000</v>
      </c>
      <c r="P8" s="26"/>
      <c r="Q8" s="2"/>
      <c r="R8" s="7"/>
      <c r="S8" s="27" t="s">
        <v>12</v>
      </c>
      <c r="T8" s="23"/>
      <c r="U8" s="8">
        <f>T35</f>
        <v>16000</v>
      </c>
      <c r="V8" s="2"/>
    </row>
    <row r="9" spans="1:22" ht="15" customHeight="1" x14ac:dyDescent="0.25">
      <c r="B9" s="24"/>
      <c r="C9" s="24"/>
      <c r="D9" s="24"/>
      <c r="E9" s="11"/>
      <c r="L9" s="7" t="s">
        <v>20</v>
      </c>
      <c r="M9" s="17" t="s">
        <v>21</v>
      </c>
      <c r="N9" s="18"/>
      <c r="O9" s="8">
        <f>120000+70000</f>
        <v>190000</v>
      </c>
      <c r="P9" s="26"/>
      <c r="Q9" s="2"/>
      <c r="R9" s="7" t="s">
        <v>20</v>
      </c>
      <c r="S9" s="17" t="s">
        <v>21</v>
      </c>
      <c r="T9" s="18"/>
      <c r="U9" s="8">
        <f>120000+70000</f>
        <v>190000</v>
      </c>
      <c r="V9" s="2"/>
    </row>
    <row r="10" spans="1:22" ht="15" customHeight="1" x14ac:dyDescent="0.25">
      <c r="B10" s="24"/>
      <c r="C10" s="24"/>
      <c r="D10" s="24"/>
      <c r="E10" s="11"/>
      <c r="L10" s="7" t="s">
        <v>22</v>
      </c>
      <c r="M10" s="17" t="s">
        <v>23</v>
      </c>
      <c r="N10" s="18"/>
      <c r="O10" s="8">
        <f>55000+20000</f>
        <v>75000</v>
      </c>
      <c r="P10" s="26"/>
      <c r="Q10" s="2"/>
      <c r="R10" s="7" t="s">
        <v>22</v>
      </c>
      <c r="S10" s="17" t="s">
        <v>23</v>
      </c>
      <c r="T10" s="18"/>
      <c r="U10" s="8">
        <f>55000+20000</f>
        <v>75000</v>
      </c>
      <c r="V10" s="2"/>
    </row>
    <row r="11" spans="1:22" ht="15" customHeight="1" x14ac:dyDescent="0.25">
      <c r="B11" s="24"/>
      <c r="C11" s="24"/>
      <c r="D11" s="24"/>
      <c r="E11" s="11"/>
      <c r="L11" s="28" t="s">
        <v>16</v>
      </c>
      <c r="M11" s="29"/>
      <c r="N11" s="30"/>
      <c r="O11" s="9">
        <f>SUM(O5:O10)</f>
        <v>690000</v>
      </c>
      <c r="P11" s="26"/>
      <c r="Q11" s="2"/>
      <c r="R11" s="28" t="s">
        <v>16</v>
      </c>
      <c r="S11" s="29"/>
      <c r="T11" s="30"/>
      <c r="U11" s="9">
        <f>SUM(U5:U10)</f>
        <v>686000</v>
      </c>
      <c r="V11" s="2"/>
    </row>
    <row r="12" spans="1:22" ht="15" customHeight="1" x14ac:dyDescent="0.25">
      <c r="B12" s="24"/>
      <c r="C12" s="24"/>
      <c r="D12" s="24"/>
      <c r="E12" s="11"/>
      <c r="L12" s="21" t="s">
        <v>5</v>
      </c>
      <c r="M12" s="22"/>
      <c r="N12" s="23"/>
      <c r="O12" s="9"/>
      <c r="P12" s="35"/>
      <c r="Q12" s="2"/>
      <c r="R12" s="21" t="s">
        <v>5</v>
      </c>
      <c r="S12" s="22"/>
      <c r="T12" s="23"/>
      <c r="U12" s="9"/>
      <c r="V12" s="2"/>
    </row>
    <row r="13" spans="1:22" ht="16.5" x14ac:dyDescent="0.25">
      <c r="B13" s="24"/>
      <c r="C13" s="24"/>
      <c r="D13" s="24"/>
      <c r="E13" s="11"/>
      <c r="L13" s="7" t="s">
        <v>6</v>
      </c>
      <c r="M13" s="16" t="s">
        <v>13</v>
      </c>
      <c r="N13" s="16"/>
      <c r="O13" s="8">
        <f>235000+155000</f>
        <v>390000</v>
      </c>
      <c r="P13" s="35"/>
      <c r="Q13" s="2"/>
      <c r="R13" s="7" t="s">
        <v>6</v>
      </c>
      <c r="S13" s="16" t="s">
        <v>13</v>
      </c>
      <c r="T13" s="16"/>
      <c r="U13" s="8">
        <f>235000+155000</f>
        <v>390000</v>
      </c>
      <c r="V13" s="2"/>
    </row>
    <row r="14" spans="1:22" ht="15" customHeight="1" x14ac:dyDescent="0.25">
      <c r="B14" s="11"/>
      <c r="C14" s="11"/>
      <c r="D14" s="11"/>
      <c r="E14" s="11"/>
      <c r="L14" s="7"/>
      <c r="M14" s="16" t="s">
        <v>11</v>
      </c>
      <c r="N14" s="16"/>
      <c r="O14" s="8">
        <f>O30</f>
        <v>40000</v>
      </c>
      <c r="P14" s="26"/>
      <c r="Q14" s="2"/>
      <c r="R14" s="7"/>
      <c r="S14" s="16" t="s">
        <v>11</v>
      </c>
      <c r="T14" s="16"/>
      <c r="U14" s="8">
        <f>T31</f>
        <v>36000</v>
      </c>
      <c r="V14" s="2"/>
    </row>
    <row r="15" spans="1:22" ht="15" customHeight="1" x14ac:dyDescent="0.25">
      <c r="B15" s="11"/>
      <c r="C15" s="11"/>
      <c r="D15" s="11"/>
      <c r="E15" s="11"/>
      <c r="L15" s="7" t="s">
        <v>15</v>
      </c>
      <c r="M15" s="16" t="s">
        <v>24</v>
      </c>
      <c r="N15" s="16"/>
      <c r="O15" s="8">
        <f>125000+80000</f>
        <v>205000</v>
      </c>
      <c r="P15" s="26"/>
      <c r="Q15" s="2"/>
      <c r="R15" s="7" t="s">
        <v>15</v>
      </c>
      <c r="S15" s="16" t="s">
        <v>24</v>
      </c>
      <c r="T15" s="16"/>
      <c r="U15" s="8">
        <f>125000+80000</f>
        <v>205000</v>
      </c>
      <c r="V15" s="2"/>
    </row>
    <row r="16" spans="1:22" ht="15" customHeight="1" x14ac:dyDescent="0.25">
      <c r="B16" s="11"/>
      <c r="C16" s="11"/>
      <c r="D16" s="11"/>
      <c r="E16" s="11"/>
      <c r="L16" s="7"/>
      <c r="M16" s="17" t="s">
        <v>14</v>
      </c>
      <c r="N16" s="18"/>
      <c r="O16" s="8">
        <f>40000+15000</f>
        <v>55000</v>
      </c>
      <c r="P16" s="26"/>
      <c r="Q16" s="2"/>
      <c r="R16" s="7"/>
      <c r="S16" s="17" t="s">
        <v>14</v>
      </c>
      <c r="T16" s="18"/>
      <c r="U16" s="8">
        <f>40000+15000</f>
        <v>55000</v>
      </c>
      <c r="V16" s="2"/>
    </row>
    <row r="17" spans="2:22" ht="15" customHeight="1" thickBot="1" x14ac:dyDescent="0.3">
      <c r="B17" s="11"/>
      <c r="C17" s="11"/>
      <c r="D17" s="11"/>
      <c r="E17" s="11"/>
      <c r="L17" s="32" t="s">
        <v>16</v>
      </c>
      <c r="M17" s="33"/>
      <c r="N17" s="34"/>
      <c r="O17" s="10">
        <f>SUM(O13:O16)</f>
        <v>690000</v>
      </c>
      <c r="P17" s="26"/>
      <c r="Q17" s="2"/>
      <c r="R17" s="32" t="s">
        <v>16</v>
      </c>
      <c r="S17" s="33"/>
      <c r="T17" s="34"/>
      <c r="U17" s="10">
        <f>SUM(U13:U16)</f>
        <v>686000</v>
      </c>
      <c r="V17" s="2"/>
    </row>
    <row r="18" spans="2:22" ht="15" customHeight="1" x14ac:dyDescent="0.25">
      <c r="B18" s="11"/>
      <c r="C18" s="11"/>
      <c r="D18" s="11"/>
      <c r="E18" s="11"/>
      <c r="P18" s="26"/>
      <c r="Q18" s="35"/>
      <c r="R18" s="35"/>
      <c r="S18" s="25"/>
    </row>
    <row r="19" spans="2:22" ht="15" customHeight="1" x14ac:dyDescent="0.25">
      <c r="B19" s="11"/>
      <c r="C19" s="11"/>
      <c r="D19" s="11"/>
      <c r="E19" s="11"/>
      <c r="L19" t="s">
        <v>46</v>
      </c>
    </row>
    <row r="20" spans="2:22" ht="15" customHeight="1" x14ac:dyDescent="0.25">
      <c r="B20" s="11"/>
      <c r="C20" s="11"/>
      <c r="D20" s="11"/>
      <c r="E20" s="11"/>
      <c r="L20" t="s">
        <v>45</v>
      </c>
      <c r="N20">
        <f>34000*90%</f>
        <v>30600</v>
      </c>
    </row>
    <row r="21" spans="2:22" ht="15" customHeight="1" x14ac:dyDescent="0.25">
      <c r="B21" s="11"/>
      <c r="C21" s="11"/>
      <c r="D21" s="11"/>
      <c r="E21" s="11"/>
      <c r="L21" t="s">
        <v>43</v>
      </c>
      <c r="N21">
        <f>30600*1</f>
        <v>30600</v>
      </c>
    </row>
    <row r="22" spans="2:22" ht="15" customHeight="1" x14ac:dyDescent="0.25">
      <c r="B22" s="11"/>
      <c r="C22" s="11"/>
      <c r="D22" s="11"/>
      <c r="E22" s="11"/>
      <c r="L22" t="s">
        <v>39</v>
      </c>
      <c r="N22">
        <f>N23-N21</f>
        <v>149400</v>
      </c>
    </row>
    <row r="23" spans="2:22" ht="15" customHeight="1" x14ac:dyDescent="0.25">
      <c r="B23" s="11"/>
      <c r="C23" s="11"/>
      <c r="D23" s="11"/>
      <c r="E23" s="11"/>
      <c r="L23" t="s">
        <v>44</v>
      </c>
      <c r="N23">
        <v>180000</v>
      </c>
    </row>
    <row r="24" spans="2:22" ht="15" customHeight="1" x14ac:dyDescent="0.25">
      <c r="B24" s="11"/>
      <c r="C24" s="11"/>
      <c r="D24" s="11"/>
      <c r="E24" s="11"/>
    </row>
    <row r="25" spans="2:22" x14ac:dyDescent="0.25">
      <c r="L25" s="3" t="s">
        <v>3</v>
      </c>
      <c r="R25" s="3" t="s">
        <v>25</v>
      </c>
    </row>
    <row r="26" spans="2:22" x14ac:dyDescent="0.25">
      <c r="L26" s="13" t="s">
        <v>7</v>
      </c>
      <c r="R26" s="13" t="s">
        <v>34</v>
      </c>
    </row>
    <row r="27" spans="2:22" x14ac:dyDescent="0.25">
      <c r="L27" t="s">
        <v>30</v>
      </c>
      <c r="O27">
        <v>180000</v>
      </c>
      <c r="R27" t="s">
        <v>27</v>
      </c>
      <c r="T27">
        <v>180000</v>
      </c>
    </row>
    <row r="28" spans="2:22" x14ac:dyDescent="0.25">
      <c r="L28" t="s">
        <v>31</v>
      </c>
      <c r="O28">
        <f>O27/90%</f>
        <v>200000</v>
      </c>
      <c r="R28" t="s">
        <v>35</v>
      </c>
      <c r="T28" s="12">
        <v>0.9</v>
      </c>
    </row>
    <row r="29" spans="2:22" x14ac:dyDescent="0.25">
      <c r="L29" t="s">
        <v>9</v>
      </c>
      <c r="O29">
        <v>160000</v>
      </c>
      <c r="R29" t="s">
        <v>36</v>
      </c>
      <c r="T29">
        <v>160000</v>
      </c>
    </row>
    <row r="30" spans="2:22" x14ac:dyDescent="0.25">
      <c r="L30" t="s">
        <v>11</v>
      </c>
      <c r="O30">
        <f>O28-O29</f>
        <v>40000</v>
      </c>
      <c r="R30" t="s">
        <v>37</v>
      </c>
      <c r="T30">
        <f>T29*T28</f>
        <v>144000</v>
      </c>
    </row>
    <row r="31" spans="2:22" x14ac:dyDescent="0.25">
      <c r="R31" t="s">
        <v>11</v>
      </c>
      <c r="T31">
        <f>T27-T30</f>
        <v>36000</v>
      </c>
    </row>
    <row r="32" spans="2:22" x14ac:dyDescent="0.25">
      <c r="L32" s="13" t="s">
        <v>12</v>
      </c>
      <c r="R32" s="13" t="s">
        <v>12</v>
      </c>
    </row>
    <row r="33" spans="12:21" x14ac:dyDescent="0.25">
      <c r="L33" t="s">
        <v>32</v>
      </c>
      <c r="O33" s="12">
        <v>0.1</v>
      </c>
      <c r="R33" t="s">
        <v>32</v>
      </c>
      <c r="T33" s="12">
        <v>0.1</v>
      </c>
      <c r="U33" s="12"/>
    </row>
    <row r="34" spans="12:21" x14ac:dyDescent="0.25">
      <c r="L34" t="s">
        <v>33</v>
      </c>
      <c r="O34">
        <f>O28</f>
        <v>200000</v>
      </c>
      <c r="R34" t="s">
        <v>36</v>
      </c>
      <c r="T34">
        <v>160000</v>
      </c>
    </row>
    <row r="35" spans="12:21" x14ac:dyDescent="0.25">
      <c r="L35" t="s">
        <v>12</v>
      </c>
      <c r="O35">
        <f>O34*O33</f>
        <v>20000</v>
      </c>
      <c r="R35" t="s">
        <v>12</v>
      </c>
      <c r="T35">
        <f>T34*T33</f>
        <v>16000</v>
      </c>
    </row>
  </sheetData>
  <mergeCells count="25">
    <mergeCell ref="S16:T16"/>
    <mergeCell ref="M5:N5"/>
    <mergeCell ref="M8:N8"/>
    <mergeCell ref="S5:T5"/>
    <mergeCell ref="S6:T6"/>
    <mergeCell ref="S7:T7"/>
    <mergeCell ref="S8:T8"/>
    <mergeCell ref="S9:T9"/>
    <mergeCell ref="S10:T10"/>
    <mergeCell ref="R11:T11"/>
    <mergeCell ref="R12:T12"/>
    <mergeCell ref="S13:T13"/>
    <mergeCell ref="S14:T14"/>
    <mergeCell ref="S15:T15"/>
    <mergeCell ref="M15:N15"/>
    <mergeCell ref="M16:N16"/>
    <mergeCell ref="B3:D13"/>
    <mergeCell ref="M6:N6"/>
    <mergeCell ref="M7:N7"/>
    <mergeCell ref="M9:N9"/>
    <mergeCell ref="M10:N10"/>
    <mergeCell ref="L11:N11"/>
    <mergeCell ref="L12:N12"/>
    <mergeCell ref="M13:N13"/>
    <mergeCell ref="M14:N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2017-07-06T03:05:59Z</dcterms:modified>
</cp:coreProperties>
</file>