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inancial Ratios" sheetId="1" r:id="rId1"/>
  </sheets>
  <calcPr calcId="145621"/>
</workbook>
</file>

<file path=xl/calcChain.xml><?xml version="1.0" encoding="utf-8"?>
<calcChain xmlns="http://schemas.openxmlformats.org/spreadsheetml/2006/main">
  <c r="AC10" i="1" l="1"/>
  <c r="AC9" i="1"/>
  <c r="AC8" i="1"/>
  <c r="AC7" i="1"/>
  <c r="Z9" i="1"/>
  <c r="Z8" i="1"/>
  <c r="Z7" i="1"/>
  <c r="P28" i="1"/>
  <c r="V18" i="1"/>
  <c r="V9" i="1"/>
  <c r="V13" i="1" s="1"/>
  <c r="V8" i="1"/>
  <c r="V12" i="1" s="1"/>
  <c r="V7" i="1"/>
  <c r="V11" i="1" s="1"/>
  <c r="E36" i="1"/>
  <c r="C36" i="1"/>
  <c r="V19" i="1" s="1"/>
  <c r="V16" i="1" l="1"/>
  <c r="V15" i="1"/>
  <c r="S11" i="1"/>
  <c r="S10" i="1"/>
  <c r="S9" i="1"/>
  <c r="S8" i="1"/>
  <c r="S7" i="1"/>
  <c r="P21" i="1"/>
  <c r="P22" i="1"/>
  <c r="P24" i="1"/>
  <c r="P25" i="1"/>
  <c r="P26" i="1"/>
  <c r="P27" i="1"/>
  <c r="P29" i="1"/>
  <c r="P30" i="1"/>
  <c r="P20" i="1"/>
  <c r="O21" i="1"/>
  <c r="O22" i="1"/>
  <c r="O24" i="1"/>
  <c r="O25" i="1"/>
  <c r="O26" i="1"/>
  <c r="O27" i="1"/>
  <c r="O28" i="1"/>
  <c r="O29" i="1"/>
  <c r="O30" i="1"/>
  <c r="O20" i="1"/>
  <c r="L21" i="1"/>
  <c r="L22" i="1"/>
  <c r="L24" i="1"/>
  <c r="L25" i="1"/>
  <c r="L26" i="1"/>
  <c r="L27" i="1"/>
  <c r="L29" i="1"/>
  <c r="L30" i="1"/>
  <c r="L20" i="1"/>
  <c r="H21" i="1"/>
  <c r="I21" i="1"/>
  <c r="H22" i="1"/>
  <c r="I22" i="1"/>
  <c r="H24" i="1"/>
  <c r="I24" i="1"/>
  <c r="H25" i="1"/>
  <c r="I25" i="1"/>
  <c r="H26" i="1"/>
  <c r="I26" i="1"/>
  <c r="H27" i="1"/>
  <c r="I27" i="1"/>
  <c r="H29" i="1"/>
  <c r="I29" i="1"/>
  <c r="H30" i="1"/>
  <c r="I30" i="1"/>
  <c r="I20" i="1"/>
  <c r="H20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5" i="1"/>
  <c r="O5" i="1"/>
  <c r="L6" i="1"/>
  <c r="L7" i="1"/>
  <c r="L8" i="1"/>
  <c r="L9" i="1"/>
  <c r="L10" i="1"/>
  <c r="L11" i="1"/>
  <c r="L12" i="1"/>
  <c r="L13" i="1"/>
  <c r="L14" i="1"/>
  <c r="L5" i="1"/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<sst xmlns="http://schemas.openxmlformats.org/spreadsheetml/2006/main" count="82" uniqueCount="62">
  <si>
    <t>SG&amp;A</t>
  </si>
  <si>
    <t>Year 0</t>
  </si>
  <si>
    <t>One Year Ahead</t>
  </si>
  <si>
    <t>Sales revenues</t>
  </si>
  <si>
    <t>Cost of goods sold</t>
  </si>
  <si>
    <t>Gross profit</t>
  </si>
  <si>
    <t>Operating income</t>
  </si>
  <si>
    <t>Interest expense</t>
  </si>
  <si>
    <t>Earnings before taxes</t>
  </si>
  <si>
    <t>Taxes</t>
  </si>
  <si>
    <t>Net income</t>
  </si>
  <si>
    <t>Dividends</t>
  </si>
  <si>
    <r>
      <t xml:space="preserve">Imaginaire Company Income Statement </t>
    </r>
    <r>
      <rPr>
        <sz val="12"/>
        <color rgb="FF000000"/>
        <rFont val="Arial"/>
        <family val="2"/>
      </rPr>
      <t>(in millions)</t>
    </r>
  </si>
  <si>
    <t>Horizontal Analysis</t>
  </si>
  <si>
    <t>Y0</t>
  </si>
  <si>
    <t>Y1</t>
  </si>
  <si>
    <t>Growth rate</t>
  </si>
  <si>
    <t>Vertical Analysis</t>
  </si>
  <si>
    <t>Current assets</t>
  </si>
  <si>
    <t>Net plant and equipment</t>
  </si>
  <si>
    <t>Total assets</t>
  </si>
  <si>
    <t>Payables</t>
  </si>
  <si>
    <t>Current liabilities</t>
  </si>
  <si>
    <t>Long-term debt</t>
  </si>
  <si>
    <t>Common stock and paid-in capital</t>
  </si>
  <si>
    <t>Treasury stock</t>
  </si>
  <si>
    <t>Retained earnings</t>
  </si>
  <si>
    <t>Total liabilities and equity</t>
  </si>
  <si>
    <r>
      <t xml:space="preserve">Imaginaire Company Balance Sheet, End of Year </t>
    </r>
    <r>
      <rPr>
        <sz val="12"/>
        <color rgb="FF000000"/>
        <rFont val="Arial"/>
        <family val="2"/>
      </rPr>
      <t>(in millions)</t>
    </r>
  </si>
  <si>
    <t>Gross Profit Margin</t>
  </si>
  <si>
    <t>Operatng Margin</t>
  </si>
  <si>
    <t>Net Profit Margin</t>
  </si>
  <si>
    <t>Return on Assets</t>
  </si>
  <si>
    <t>Profitability Ratios</t>
  </si>
  <si>
    <t xml:space="preserve">Return on Capital </t>
  </si>
  <si>
    <t>Retrun on Equity</t>
  </si>
  <si>
    <t>Op. return on assets</t>
  </si>
  <si>
    <t>Op. return on equity</t>
  </si>
  <si>
    <t>Activity Ratios</t>
  </si>
  <si>
    <t>Receivables turnover</t>
  </si>
  <si>
    <t>payables turnover</t>
  </si>
  <si>
    <t>inventory turnover</t>
  </si>
  <si>
    <t>Days of payables</t>
  </si>
  <si>
    <t>Operating cycle</t>
  </si>
  <si>
    <t>Receivables</t>
  </si>
  <si>
    <t>inventory</t>
  </si>
  <si>
    <t>Days of receivables</t>
  </si>
  <si>
    <t>Days of inventory</t>
  </si>
  <si>
    <t>Net Operating Cycle</t>
  </si>
  <si>
    <t xml:space="preserve">Total assets turnover </t>
  </si>
  <si>
    <t>days</t>
  </si>
  <si>
    <t>Working Capital turnover</t>
  </si>
  <si>
    <t>*Working Capital</t>
  </si>
  <si>
    <t>Liquidity Ratios</t>
  </si>
  <si>
    <t>Current ratio</t>
  </si>
  <si>
    <t>Quick ratio</t>
  </si>
  <si>
    <t>Cash ratio</t>
  </si>
  <si>
    <t>*Assumptions (Current assets = Cash + Receivables + Inventory + Short term investments)</t>
  </si>
  <si>
    <t>Debt to Asset</t>
  </si>
  <si>
    <t>Long Term debt to asset</t>
  </si>
  <si>
    <t>Debt to equity</t>
  </si>
  <si>
    <t>Financial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</si>
</sst>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€-2]\ #,##0.00;[Red]\-[$€-2]\ #,##0.00"/>
    <numFmt numFmtId="167" formatCode="[$€-2]\ #,##0.00;[Red][$€-2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u/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wrapText="1" readingOrder="1"/>
    </xf>
    <xf numFmtId="164" fontId="6" fillId="0" borderId="2" xfId="0" applyNumberFormat="1" applyFont="1" applyBorder="1" applyAlignment="1">
      <alignment horizontal="right" vertical="center" wrapText="1" readingOrder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right" vertical="center" wrapText="1" readingOrder="1"/>
    </xf>
    <xf numFmtId="164" fontId="6" fillId="0" borderId="0" xfId="0" applyNumberFormat="1" applyFont="1" applyAlignment="1">
      <alignment horizontal="right" vertical="center" wrapText="1" readingOrder="1"/>
    </xf>
    <xf numFmtId="164" fontId="5" fillId="0" borderId="0" xfId="0" applyNumberFormat="1" applyFont="1" applyAlignment="1">
      <alignment horizontal="right" vertical="center" wrapText="1" readingOrder="1"/>
    </xf>
    <xf numFmtId="9" fontId="0" fillId="0" borderId="0" xfId="2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2" applyNumberFormat="1" applyFont="1"/>
    <xf numFmtId="0" fontId="6" fillId="0" borderId="0" xfId="0" applyFont="1" applyAlignment="1">
      <alignment horizontal="left" vertical="center" wrapText="1" readingOrder="1"/>
    </xf>
    <xf numFmtId="4" fontId="8" fillId="0" borderId="0" xfId="0" applyNumberFormat="1" applyFont="1" applyAlignment="1">
      <alignment horizontal="right" vertical="center" wrapText="1" readingOrder="1"/>
    </xf>
    <xf numFmtId="0" fontId="6" fillId="0" borderId="0" xfId="0" applyFont="1" applyAlignment="1">
      <alignment horizontal="right" vertical="center" wrapText="1" readingOrder="1"/>
    </xf>
    <xf numFmtId="0" fontId="2" fillId="0" borderId="0" xfId="0" applyFont="1" applyBorder="1" applyAlignment="1">
      <alignment horizontal="center"/>
    </xf>
    <xf numFmtId="0" fontId="2" fillId="0" borderId="0" xfId="0" applyFont="1"/>
    <xf numFmtId="9" fontId="2" fillId="0" borderId="0" xfId="2" applyFont="1"/>
    <xf numFmtId="164" fontId="7" fillId="0" borderId="0" xfId="0" applyNumberFormat="1" applyFont="1" applyAlignment="1">
      <alignment vertical="top" wrapText="1"/>
    </xf>
    <xf numFmtId="0" fontId="9" fillId="0" borderId="0" xfId="0" applyFont="1"/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 readingOrder="1"/>
    </xf>
    <xf numFmtId="0" fontId="6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wrapText="1" indent="2" readingOrder="1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 indent="2" readingOrder="1"/>
    </xf>
    <xf numFmtId="2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170" fontId="0" fillId="0" borderId="0" xfId="0" applyNumberFormat="1"/>
    <xf numFmtId="0" fontId="9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6"/>
  <sheetViews>
    <sheetView showGridLines="0" tabSelected="1" zoomScale="90" zoomScaleNormal="90" workbookViewId="0">
      <pane xSplit="6" topLeftCell="G1" activePane="topRight" state="frozen"/>
      <selection pane="topRight" activeCell="G1" sqref="G1"/>
    </sheetView>
  </sheetViews>
  <sheetFormatPr defaultRowHeight="15" x14ac:dyDescent="0.25"/>
  <cols>
    <col min="2" max="2" width="30.85546875" customWidth="1"/>
    <col min="3" max="3" width="13.42578125" bestFit="1" customWidth="1"/>
    <col min="5" max="5" width="13.42578125" bestFit="1" customWidth="1"/>
    <col min="6" max="6" width="10.28515625" bestFit="1" customWidth="1"/>
    <col min="14" max="14" width="18.5703125" bestFit="1" customWidth="1"/>
    <col min="18" max="18" width="23.85546875" bestFit="1" customWidth="1"/>
    <col min="20" max="20" width="5.7109375" customWidth="1"/>
    <col min="21" max="21" width="21.42578125" customWidth="1"/>
    <col min="22" max="22" width="10.140625" customWidth="1"/>
    <col min="24" max="24" width="2.5703125" customWidth="1"/>
    <col min="25" max="25" width="16.28515625" bestFit="1" customWidth="1"/>
    <col min="27" max="27" width="6.140625" customWidth="1"/>
    <col min="28" max="28" width="22.42578125" bestFit="1" customWidth="1"/>
  </cols>
  <sheetData>
    <row r="2" spans="2:29" ht="15.75" x14ac:dyDescent="0.25">
      <c r="B2" s="23" t="s">
        <v>12</v>
      </c>
      <c r="C2" s="23"/>
      <c r="D2" s="23"/>
      <c r="E2" s="23"/>
      <c r="F2" s="23"/>
    </row>
    <row r="3" spans="2:29" x14ac:dyDescent="0.25">
      <c r="B3" s="29"/>
      <c r="C3" s="1"/>
      <c r="D3" s="25"/>
      <c r="E3" s="26" t="s">
        <v>2</v>
      </c>
      <c r="F3" s="30"/>
      <c r="H3" s="22" t="s">
        <v>13</v>
      </c>
      <c r="I3" s="22"/>
      <c r="K3" s="22" t="s">
        <v>16</v>
      </c>
      <c r="L3" s="22"/>
      <c r="M3" s="17"/>
      <c r="O3" s="22" t="s">
        <v>17</v>
      </c>
      <c r="P3" s="22"/>
    </row>
    <row r="4" spans="2:29" ht="15.75" thickBot="1" x14ac:dyDescent="0.3">
      <c r="B4" s="29"/>
      <c r="C4" s="2" t="s">
        <v>1</v>
      </c>
      <c r="D4" s="25"/>
      <c r="E4" s="27"/>
      <c r="F4" s="30"/>
      <c r="H4" s="12" t="s">
        <v>14</v>
      </c>
      <c r="I4" s="12" t="s">
        <v>15</v>
      </c>
      <c r="J4" s="11"/>
      <c r="K4" s="12" t="s">
        <v>14</v>
      </c>
      <c r="L4" s="12" t="s">
        <v>15</v>
      </c>
      <c r="M4" s="12"/>
      <c r="O4" s="12" t="s">
        <v>14</v>
      </c>
      <c r="P4" s="12" t="s">
        <v>15</v>
      </c>
    </row>
    <row r="5" spans="2:29" ht="15.75" x14ac:dyDescent="0.25">
      <c r="B5" s="3" t="s">
        <v>3</v>
      </c>
      <c r="C5" s="4">
        <v>1000</v>
      </c>
      <c r="D5" s="5"/>
      <c r="E5" s="4">
        <v>1050</v>
      </c>
      <c r="F5" s="6"/>
      <c r="H5" s="10">
        <f>C5/$C5</f>
        <v>1</v>
      </c>
      <c r="I5" s="10">
        <f>E5/$C5</f>
        <v>1.05</v>
      </c>
      <c r="K5" s="10"/>
      <c r="L5" s="13">
        <f>(E5-C5)/C5</f>
        <v>0.05</v>
      </c>
      <c r="M5" s="13"/>
      <c r="O5" s="10">
        <f>C5/C$5</f>
        <v>1</v>
      </c>
      <c r="P5" s="10">
        <f>E5/E$5</f>
        <v>1</v>
      </c>
      <c r="R5" s="37" t="s">
        <v>33</v>
      </c>
      <c r="S5" s="37"/>
      <c r="U5" s="37" t="s">
        <v>38</v>
      </c>
      <c r="V5" s="37"/>
      <c r="Y5" s="37" t="s">
        <v>53</v>
      </c>
      <c r="Z5" s="37"/>
      <c r="AB5" s="34" t="s">
        <v>53</v>
      </c>
    </row>
    <row r="6" spans="2:29" x14ac:dyDescent="0.25">
      <c r="B6" s="3" t="s">
        <v>4</v>
      </c>
      <c r="C6" s="7">
        <v>600</v>
      </c>
      <c r="D6" s="5"/>
      <c r="E6" s="7">
        <v>630</v>
      </c>
      <c r="F6" s="6"/>
      <c r="H6" s="10">
        <f t="shared" ref="H6:H14" si="0">C6/$C6</f>
        <v>1</v>
      </c>
      <c r="I6" s="10">
        <f t="shared" ref="I6:I14" si="1">E6/$C6</f>
        <v>1.05</v>
      </c>
      <c r="K6" s="10"/>
      <c r="L6" s="13">
        <f t="shared" ref="L6:L14" si="2">(E6-C6)/C6</f>
        <v>0.05</v>
      </c>
      <c r="M6" s="13"/>
      <c r="O6" s="10">
        <f t="shared" ref="O6:O14" si="3">C6/C$5</f>
        <v>0.6</v>
      </c>
      <c r="P6" s="10">
        <f t="shared" ref="P6:P14" si="4">E6/E$5</f>
        <v>0.6</v>
      </c>
      <c r="U6" s="18"/>
    </row>
    <row r="7" spans="2:29" x14ac:dyDescent="0.25">
      <c r="B7" s="3" t="s">
        <v>5</v>
      </c>
      <c r="C7" s="8">
        <v>400</v>
      </c>
      <c r="D7" s="5"/>
      <c r="E7" s="8">
        <v>420</v>
      </c>
      <c r="F7" s="6"/>
      <c r="H7" s="10">
        <f t="shared" si="0"/>
        <v>1</v>
      </c>
      <c r="I7" s="10">
        <f t="shared" si="1"/>
        <v>1.05</v>
      </c>
      <c r="K7" s="10"/>
      <c r="L7" s="13">
        <f t="shared" si="2"/>
        <v>0.05</v>
      </c>
      <c r="M7" s="13"/>
      <c r="N7" s="18" t="s">
        <v>29</v>
      </c>
      <c r="O7" s="19">
        <f t="shared" si="3"/>
        <v>0.4</v>
      </c>
      <c r="P7" s="19">
        <f t="shared" si="4"/>
        <v>0.4</v>
      </c>
      <c r="R7" t="s">
        <v>32</v>
      </c>
      <c r="S7" s="10">
        <f>E13/AVERAGE(C22,E22)</f>
        <v>0.11152439024390244</v>
      </c>
      <c r="U7" t="s">
        <v>39</v>
      </c>
      <c r="V7" s="31">
        <f>E5/AVERAGE(C33,E33)</f>
        <v>9.1304347826086953</v>
      </c>
      <c r="Y7" t="s">
        <v>54</v>
      </c>
      <c r="Z7">
        <f>AVERAGE(C20,E20)/AVERAGE(C25,E25)</f>
        <v>2.4</v>
      </c>
      <c r="AB7" t="s">
        <v>58</v>
      </c>
      <c r="AC7" s="36">
        <f>AVERAGE(SUM($C$25:$C$26),SUM($E$25:$E$26))/AVERAGE($C$22,$E$22)</f>
        <v>0.40625</v>
      </c>
    </row>
    <row r="8" spans="2:29" x14ac:dyDescent="0.25">
      <c r="B8" s="3" t="s">
        <v>0</v>
      </c>
      <c r="C8" s="7">
        <v>100</v>
      </c>
      <c r="D8" s="5"/>
      <c r="E8" s="7">
        <v>105</v>
      </c>
      <c r="F8" s="6"/>
      <c r="H8" s="10">
        <f t="shared" si="0"/>
        <v>1</v>
      </c>
      <c r="I8" s="10">
        <f t="shared" si="1"/>
        <v>1.05</v>
      </c>
      <c r="K8" s="10"/>
      <c r="L8" s="13">
        <f t="shared" si="2"/>
        <v>0.05</v>
      </c>
      <c r="M8" s="13"/>
      <c r="O8" s="10">
        <f t="shared" si="3"/>
        <v>0.1</v>
      </c>
      <c r="P8" s="10">
        <f t="shared" si="4"/>
        <v>0.1</v>
      </c>
      <c r="R8" t="s">
        <v>34</v>
      </c>
      <c r="S8" s="10">
        <f>E13/AVERAGE(C30,E30)</f>
        <v>0.11152439024390244</v>
      </c>
      <c r="U8" t="s">
        <v>41</v>
      </c>
      <c r="V8" s="32">
        <f>$E$6/AVERAGE($C$34,$E$34)</f>
        <v>2.8</v>
      </c>
      <c r="Y8" t="s">
        <v>55</v>
      </c>
      <c r="Z8" s="36">
        <f>AVERAGE(C20-C34,E20-E34)/AVERAGE(C25,E25)</f>
        <v>1.5219512195121951</v>
      </c>
      <c r="AB8" t="s">
        <v>59</v>
      </c>
      <c r="AC8" s="36">
        <f>AVERAGE($C$26,$E$26)/AVERAGE($C$22,$E$22)</f>
        <v>0.25</v>
      </c>
    </row>
    <row r="9" spans="2:29" x14ac:dyDescent="0.25">
      <c r="B9" s="3" t="s">
        <v>6</v>
      </c>
      <c r="C9" s="8">
        <v>300</v>
      </c>
      <c r="D9" s="5"/>
      <c r="E9" s="8">
        <v>315</v>
      </c>
      <c r="F9" s="6"/>
      <c r="H9" s="10">
        <f t="shared" si="0"/>
        <v>1</v>
      </c>
      <c r="I9" s="10">
        <f t="shared" si="1"/>
        <v>1.05</v>
      </c>
      <c r="K9" s="10"/>
      <c r="L9" s="13">
        <f t="shared" si="2"/>
        <v>0.05</v>
      </c>
      <c r="M9" s="13"/>
      <c r="N9" s="18" t="s">
        <v>30</v>
      </c>
      <c r="O9" s="19">
        <f t="shared" si="3"/>
        <v>0.3</v>
      </c>
      <c r="P9" s="19">
        <f t="shared" si="4"/>
        <v>0.3</v>
      </c>
      <c r="R9" t="s">
        <v>35</v>
      </c>
      <c r="S9" s="10">
        <f>E13/AVERAGE(SUM(C27:C29),SUM(E27:E29))</f>
        <v>0.18783055198973042</v>
      </c>
      <c r="U9" t="s">
        <v>40</v>
      </c>
      <c r="V9" s="31">
        <f>$E$6/AVERAGE($C$24,$E$24)</f>
        <v>4.032</v>
      </c>
      <c r="Y9" t="s">
        <v>56</v>
      </c>
      <c r="Z9" s="36">
        <f>AVERAGE(C20-C33-C34,E20-E33-E34)/AVERAGE(C25,E25)</f>
        <v>1.0731707317073171</v>
      </c>
      <c r="AB9" t="s">
        <v>60</v>
      </c>
      <c r="AC9" s="36">
        <f>AVERAGE(SUM($C$25:$C$26),SUM($E$25:$E$26))/AVERAGE(SUM(C27:C29),SUM(E27:E29))</f>
        <v>0.68421052631578949</v>
      </c>
    </row>
    <row r="10" spans="2:29" x14ac:dyDescent="0.25">
      <c r="B10" s="3" t="s">
        <v>7</v>
      </c>
      <c r="C10" s="7">
        <v>32</v>
      </c>
      <c r="D10" s="5"/>
      <c r="E10" s="7">
        <v>33.6</v>
      </c>
      <c r="F10" s="6"/>
      <c r="H10" s="10">
        <f t="shared" si="0"/>
        <v>1</v>
      </c>
      <c r="I10" s="10">
        <f t="shared" si="1"/>
        <v>1.05</v>
      </c>
      <c r="K10" s="10"/>
      <c r="L10" s="13">
        <f t="shared" si="2"/>
        <v>5.0000000000000044E-2</v>
      </c>
      <c r="M10" s="13"/>
      <c r="O10" s="10">
        <f t="shared" si="3"/>
        <v>3.2000000000000001E-2</v>
      </c>
      <c r="P10" s="10">
        <f t="shared" si="4"/>
        <v>3.2000000000000001E-2</v>
      </c>
      <c r="R10" t="s">
        <v>36</v>
      </c>
      <c r="S10" s="10">
        <f>E9/AVERAGE(C22,E22)</f>
        <v>0.19207317073170732</v>
      </c>
      <c r="AB10" t="s">
        <v>61</v>
      </c>
      <c r="AC10" s="36">
        <f>AVERAGE($C$22,$E$22)/AVERAGE(SUM(C27:C29),SUM(E27:E29))</f>
        <v>1.6842105263157894</v>
      </c>
    </row>
    <row r="11" spans="2:29" x14ac:dyDescent="0.25">
      <c r="B11" s="3" t="s">
        <v>8</v>
      </c>
      <c r="C11" s="8">
        <v>268</v>
      </c>
      <c r="D11" s="5"/>
      <c r="E11" s="8">
        <v>281.39999999999998</v>
      </c>
      <c r="F11" s="6"/>
      <c r="H11" s="10">
        <f t="shared" si="0"/>
        <v>1</v>
      </c>
      <c r="I11" s="10">
        <f t="shared" si="1"/>
        <v>1.0499999999999998</v>
      </c>
      <c r="K11" s="10"/>
      <c r="L11" s="13">
        <f t="shared" si="2"/>
        <v>4.9999999999999913E-2</v>
      </c>
      <c r="M11" s="13"/>
      <c r="O11" s="10">
        <f t="shared" si="3"/>
        <v>0.26800000000000002</v>
      </c>
      <c r="P11" s="10">
        <f t="shared" si="4"/>
        <v>0.26799999999999996</v>
      </c>
      <c r="R11" t="s">
        <v>37</v>
      </c>
      <c r="S11" s="10">
        <f>E9/AVERAGE(SUM(C27:C29),SUM(E27:E29))</f>
        <v>0.32349165596919127</v>
      </c>
      <c r="U11" t="s">
        <v>46</v>
      </c>
      <c r="V11" s="31">
        <f>365/V7</f>
        <v>39.976190476190474</v>
      </c>
      <c r="W11" t="s">
        <v>50</v>
      </c>
    </row>
    <row r="12" spans="2:29" ht="15.75" x14ac:dyDescent="0.25">
      <c r="B12" s="3" t="s">
        <v>9</v>
      </c>
      <c r="C12" s="7">
        <v>93.8</v>
      </c>
      <c r="D12" s="5"/>
      <c r="E12" s="7">
        <v>98.5</v>
      </c>
      <c r="F12" s="6"/>
      <c r="H12" s="10">
        <f t="shared" si="0"/>
        <v>1</v>
      </c>
      <c r="I12" s="10">
        <f t="shared" si="1"/>
        <v>1.0501066098081024</v>
      </c>
      <c r="K12" s="10"/>
      <c r="L12" s="13">
        <f t="shared" si="2"/>
        <v>5.010660980810238E-2</v>
      </c>
      <c r="M12" s="13"/>
      <c r="O12" s="10">
        <f t="shared" si="3"/>
        <v>9.3799999999999994E-2</v>
      </c>
      <c r="P12" s="10">
        <f t="shared" si="4"/>
        <v>9.3809523809523815E-2</v>
      </c>
      <c r="R12" s="21"/>
      <c r="U12" t="s">
        <v>47</v>
      </c>
      <c r="V12" s="31">
        <f t="shared" ref="V12:V13" si="5">365/V8</f>
        <v>130.35714285714286</v>
      </c>
      <c r="W12" t="s">
        <v>50</v>
      </c>
    </row>
    <row r="13" spans="2:29" x14ac:dyDescent="0.25">
      <c r="B13" s="3" t="s">
        <v>10</v>
      </c>
      <c r="C13" s="8">
        <v>174.2</v>
      </c>
      <c r="D13" s="5"/>
      <c r="E13" s="8">
        <v>182.9</v>
      </c>
      <c r="F13" s="6"/>
      <c r="H13" s="10">
        <f t="shared" si="0"/>
        <v>1</v>
      </c>
      <c r="I13" s="10">
        <f t="shared" si="1"/>
        <v>1.0499425947187142</v>
      </c>
      <c r="K13" s="10"/>
      <c r="L13" s="13">
        <f t="shared" si="2"/>
        <v>4.994259471871422E-2</v>
      </c>
      <c r="M13" s="13"/>
      <c r="N13" s="18" t="s">
        <v>31</v>
      </c>
      <c r="O13" s="19">
        <f t="shared" si="3"/>
        <v>0.17419999999999999</v>
      </c>
      <c r="P13" s="19">
        <f t="shared" si="4"/>
        <v>0.1741904761904762</v>
      </c>
      <c r="R13" s="18"/>
      <c r="U13" t="s">
        <v>42</v>
      </c>
      <c r="V13" s="31">
        <f t="shared" si="5"/>
        <v>90.525793650793645</v>
      </c>
      <c r="W13" t="s">
        <v>50</v>
      </c>
    </row>
    <row r="14" spans="2:29" x14ac:dyDescent="0.25">
      <c r="B14" s="3" t="s">
        <v>11</v>
      </c>
      <c r="C14" s="9">
        <v>87.1</v>
      </c>
      <c r="D14" s="5"/>
      <c r="E14" s="9">
        <v>91.5</v>
      </c>
      <c r="F14" s="6"/>
      <c r="H14" s="10">
        <f t="shared" si="0"/>
        <v>1</v>
      </c>
      <c r="I14" s="10">
        <f t="shared" si="1"/>
        <v>1.050516647531573</v>
      </c>
      <c r="K14" s="10"/>
      <c r="L14" s="13">
        <f t="shared" si="2"/>
        <v>5.0516647531572971E-2</v>
      </c>
      <c r="M14" s="13"/>
      <c r="O14" s="10">
        <f t="shared" si="3"/>
        <v>8.7099999999999997E-2</v>
      </c>
      <c r="P14" s="10">
        <f t="shared" si="4"/>
        <v>8.7142857142857147E-2</v>
      </c>
      <c r="S14" s="31"/>
    </row>
    <row r="15" spans="2:29" x14ac:dyDescent="0.25">
      <c r="S15" s="32"/>
      <c r="U15" t="s">
        <v>43</v>
      </c>
      <c r="V15" s="32">
        <f>V12+V11</f>
        <v>170.33333333333334</v>
      </c>
      <c r="W15" t="s">
        <v>50</v>
      </c>
    </row>
    <row r="16" spans="2:29" x14ac:dyDescent="0.25">
      <c r="S16" s="31"/>
      <c r="U16" t="s">
        <v>48</v>
      </c>
      <c r="V16" s="32">
        <f>V12+V11-V13</f>
        <v>79.807539682539698</v>
      </c>
      <c r="W16" t="s">
        <v>50</v>
      </c>
    </row>
    <row r="17" spans="2:22" ht="15.75" x14ac:dyDescent="0.25">
      <c r="B17" s="23" t="s">
        <v>28</v>
      </c>
      <c r="C17" s="23"/>
      <c r="D17" s="23"/>
      <c r="E17" s="23"/>
      <c r="F17" s="23"/>
    </row>
    <row r="18" spans="2:22" x14ac:dyDescent="0.25">
      <c r="B18" s="24"/>
      <c r="C18" s="1"/>
      <c r="D18" s="25"/>
      <c r="E18" s="26" t="s">
        <v>2</v>
      </c>
      <c r="F18" s="28"/>
      <c r="H18" s="22" t="s">
        <v>13</v>
      </c>
      <c r="I18" s="22"/>
      <c r="K18" s="22" t="s">
        <v>16</v>
      </c>
      <c r="L18" s="22"/>
      <c r="M18" s="17"/>
      <c r="O18" s="22" t="s">
        <v>17</v>
      </c>
      <c r="P18" s="22"/>
      <c r="S18" s="31"/>
      <c r="U18" t="s">
        <v>49</v>
      </c>
      <c r="V18" s="10">
        <f>$E$5/AVERAGE($C$22,$E$22)</f>
        <v>0.6402439024390244</v>
      </c>
    </row>
    <row r="19" spans="2:22" ht="15.75" thickBot="1" x14ac:dyDescent="0.3">
      <c r="B19" s="24"/>
      <c r="C19" s="2" t="s">
        <v>1</v>
      </c>
      <c r="D19" s="25"/>
      <c r="E19" s="27"/>
      <c r="F19" s="28"/>
      <c r="H19" s="12" t="s">
        <v>14</v>
      </c>
      <c r="I19" s="12" t="s">
        <v>15</v>
      </c>
      <c r="J19" s="11"/>
      <c r="K19" s="12" t="s">
        <v>14</v>
      </c>
      <c r="L19" s="12" t="s">
        <v>15</v>
      </c>
      <c r="M19" s="12"/>
      <c r="O19" s="12" t="s">
        <v>14</v>
      </c>
      <c r="P19" s="12" t="s">
        <v>15</v>
      </c>
      <c r="S19" s="31"/>
      <c r="U19" t="s">
        <v>51</v>
      </c>
      <c r="V19" s="10">
        <f>$E$5/AVERAGE($C$36,$E$36)</f>
        <v>2.9268292682926829</v>
      </c>
    </row>
    <row r="20" spans="2:22" x14ac:dyDescent="0.25">
      <c r="B20" s="3" t="s">
        <v>18</v>
      </c>
      <c r="C20" s="4">
        <v>600</v>
      </c>
      <c r="D20" s="5"/>
      <c r="E20" s="4">
        <v>630</v>
      </c>
      <c r="F20" s="6"/>
      <c r="H20" s="10">
        <f>C20/$C20</f>
        <v>1</v>
      </c>
      <c r="I20" s="10">
        <f>E20/C20</f>
        <v>1.05</v>
      </c>
      <c r="L20" s="10">
        <f>E20/C20-1</f>
        <v>5.0000000000000044E-2</v>
      </c>
      <c r="M20" s="10"/>
      <c r="O20" s="10">
        <f>C20/C$22</f>
        <v>0.375</v>
      </c>
      <c r="P20" s="10">
        <f>E20/E$22</f>
        <v>0.375</v>
      </c>
      <c r="Q20" s="10"/>
      <c r="S20" s="31"/>
    </row>
    <row r="21" spans="2:22" x14ac:dyDescent="0.25">
      <c r="B21" s="3" t="s">
        <v>19</v>
      </c>
      <c r="C21" s="15">
        <v>1000</v>
      </c>
      <c r="D21" s="5"/>
      <c r="E21" s="15">
        <v>1050</v>
      </c>
      <c r="F21" s="6"/>
      <c r="H21" s="10">
        <f t="shared" ref="H21:H30" si="6">C21/$C21</f>
        <v>1</v>
      </c>
      <c r="I21" s="10">
        <f t="shared" ref="I21:I30" si="7">E21/C21</f>
        <v>1.05</v>
      </c>
      <c r="L21" s="10">
        <f t="shared" ref="L21:L30" si="8">E21/C21-1</f>
        <v>5.0000000000000044E-2</v>
      </c>
      <c r="M21" s="10"/>
      <c r="O21" s="10">
        <f>C21/C$22</f>
        <v>0.625</v>
      </c>
      <c r="P21" s="10">
        <f>E21/E$22</f>
        <v>0.625</v>
      </c>
    </row>
    <row r="22" spans="2:22" x14ac:dyDescent="0.25">
      <c r="B22" s="3" t="s">
        <v>20</v>
      </c>
      <c r="C22" s="8">
        <v>1600</v>
      </c>
      <c r="D22" s="5"/>
      <c r="E22" s="8">
        <v>1680</v>
      </c>
      <c r="F22" s="6"/>
      <c r="H22" s="10">
        <f t="shared" si="6"/>
        <v>1</v>
      </c>
      <c r="I22" s="10">
        <f t="shared" si="7"/>
        <v>1.05</v>
      </c>
      <c r="L22" s="10">
        <f t="shared" si="8"/>
        <v>5.0000000000000044E-2</v>
      </c>
      <c r="M22" s="10"/>
      <c r="O22" s="10">
        <f>C22/C$22</f>
        <v>1</v>
      </c>
      <c r="P22" s="10">
        <f>E22/E$22</f>
        <v>1</v>
      </c>
      <c r="S22" s="32"/>
    </row>
    <row r="23" spans="2:22" x14ac:dyDescent="0.25">
      <c r="B23" s="3"/>
      <c r="C23" s="16"/>
      <c r="D23" s="5"/>
      <c r="E23" s="16"/>
      <c r="F23" s="6"/>
      <c r="H23" s="10"/>
      <c r="I23" s="10"/>
      <c r="L23" s="10"/>
      <c r="M23" s="10"/>
      <c r="O23" s="10"/>
      <c r="P23" s="10"/>
      <c r="S23" s="32"/>
    </row>
    <row r="24" spans="2:22" x14ac:dyDescent="0.25">
      <c r="B24" s="3" t="s">
        <v>21</v>
      </c>
      <c r="C24" s="8">
        <v>150</v>
      </c>
      <c r="D24" s="5"/>
      <c r="E24" s="8">
        <v>162.5</v>
      </c>
      <c r="F24" s="6"/>
      <c r="H24" s="10">
        <f t="shared" si="6"/>
        <v>1</v>
      </c>
      <c r="I24" s="10">
        <f t="shared" si="7"/>
        <v>1.0833333333333333</v>
      </c>
      <c r="L24" s="10">
        <f t="shared" si="8"/>
        <v>8.3333333333333259E-2</v>
      </c>
      <c r="M24" s="10"/>
      <c r="O24" s="10">
        <f t="shared" ref="O24:O30" si="9">C24/C$22</f>
        <v>9.375E-2</v>
      </c>
      <c r="P24" s="10">
        <f t="shared" ref="P24:P30" si="10">E24/E$22</f>
        <v>9.6726190476190479E-2</v>
      </c>
    </row>
    <row r="25" spans="2:22" x14ac:dyDescent="0.25">
      <c r="B25" s="3" t="s">
        <v>22</v>
      </c>
      <c r="C25" s="8">
        <v>250</v>
      </c>
      <c r="D25" s="5"/>
      <c r="E25" s="8">
        <v>262.5</v>
      </c>
      <c r="F25" s="6"/>
      <c r="H25" s="10">
        <f t="shared" si="6"/>
        <v>1</v>
      </c>
      <c r="I25" s="10">
        <f t="shared" si="7"/>
        <v>1.05</v>
      </c>
      <c r="L25" s="10">
        <f t="shared" si="8"/>
        <v>5.0000000000000044E-2</v>
      </c>
      <c r="M25" s="10"/>
      <c r="O25" s="10">
        <f t="shared" si="9"/>
        <v>0.15625</v>
      </c>
      <c r="P25" s="10">
        <f t="shared" si="10"/>
        <v>0.15625</v>
      </c>
      <c r="S25" s="10"/>
    </row>
    <row r="26" spans="2:22" x14ac:dyDescent="0.25">
      <c r="B26" s="3" t="s">
        <v>23</v>
      </c>
      <c r="C26" s="16">
        <v>400</v>
      </c>
      <c r="D26" s="5"/>
      <c r="E26" s="16">
        <v>420</v>
      </c>
      <c r="F26" s="6"/>
      <c r="H26" s="10">
        <f t="shared" si="6"/>
        <v>1</v>
      </c>
      <c r="I26" s="10">
        <f t="shared" si="7"/>
        <v>1.05</v>
      </c>
      <c r="L26" s="10">
        <f t="shared" si="8"/>
        <v>5.0000000000000044E-2</v>
      </c>
      <c r="M26" s="10"/>
      <c r="O26" s="10">
        <f t="shared" si="9"/>
        <v>0.25</v>
      </c>
      <c r="P26" s="10">
        <f t="shared" si="10"/>
        <v>0.25</v>
      </c>
      <c r="S26" s="10"/>
    </row>
    <row r="27" spans="2:22" x14ac:dyDescent="0.25">
      <c r="B27" s="3" t="s">
        <v>24</v>
      </c>
      <c r="C27" s="16">
        <v>25</v>
      </c>
      <c r="D27" s="5"/>
      <c r="E27" s="16">
        <v>25</v>
      </c>
      <c r="F27" s="6"/>
      <c r="H27" s="10">
        <f t="shared" si="6"/>
        <v>1</v>
      </c>
      <c r="I27" s="10">
        <f t="shared" si="7"/>
        <v>1</v>
      </c>
      <c r="L27" s="10">
        <f t="shared" si="8"/>
        <v>0</v>
      </c>
      <c r="M27" s="10"/>
      <c r="O27" s="10">
        <f t="shared" si="9"/>
        <v>1.5625E-2</v>
      </c>
      <c r="P27" s="10">
        <f t="shared" si="10"/>
        <v>1.488095238095238E-2</v>
      </c>
    </row>
    <row r="28" spans="2:22" x14ac:dyDescent="0.25">
      <c r="B28" s="3" t="s">
        <v>25</v>
      </c>
      <c r="C28" s="16"/>
      <c r="D28" s="5"/>
      <c r="E28" s="16">
        <v>-44</v>
      </c>
      <c r="F28" s="6"/>
      <c r="H28" s="10"/>
      <c r="I28" s="10"/>
      <c r="L28" s="10"/>
      <c r="M28" s="10"/>
      <c r="O28" s="10">
        <f t="shared" si="9"/>
        <v>0</v>
      </c>
      <c r="P28" s="10">
        <f>-E28/E$22</f>
        <v>2.6190476190476191E-2</v>
      </c>
    </row>
    <row r="29" spans="2:22" x14ac:dyDescent="0.25">
      <c r="B29" s="3" t="s">
        <v>26</v>
      </c>
      <c r="C29" s="7">
        <v>925</v>
      </c>
      <c r="D29" s="5"/>
      <c r="E29" s="15">
        <v>1016.5</v>
      </c>
      <c r="F29" s="6"/>
      <c r="H29" s="10">
        <f t="shared" si="6"/>
        <v>1</v>
      </c>
      <c r="I29" s="10">
        <f t="shared" si="7"/>
        <v>1.098918918918919</v>
      </c>
      <c r="L29" s="10">
        <f t="shared" si="8"/>
        <v>9.8918918918919019E-2</v>
      </c>
      <c r="M29" s="10"/>
      <c r="O29" s="10">
        <f t="shared" si="9"/>
        <v>0.578125</v>
      </c>
      <c r="P29" s="10">
        <f t="shared" si="10"/>
        <v>0.60505952380952377</v>
      </c>
    </row>
    <row r="30" spans="2:22" x14ac:dyDescent="0.25">
      <c r="B30" s="3" t="s">
        <v>27</v>
      </c>
      <c r="C30" s="8">
        <v>1600</v>
      </c>
      <c r="D30" s="5"/>
      <c r="E30" s="8">
        <v>1680</v>
      </c>
      <c r="F30" s="20"/>
      <c r="H30" s="10">
        <f t="shared" si="6"/>
        <v>1</v>
      </c>
      <c r="I30" s="10">
        <f t="shared" si="7"/>
        <v>1.05</v>
      </c>
      <c r="L30" s="10">
        <f t="shared" si="8"/>
        <v>5.0000000000000044E-2</v>
      </c>
      <c r="M30" s="10"/>
      <c r="O30" s="10">
        <f t="shared" si="9"/>
        <v>1</v>
      </c>
      <c r="P30" s="10">
        <f t="shared" si="10"/>
        <v>1</v>
      </c>
    </row>
    <row r="32" spans="2:22" x14ac:dyDescent="0.25">
      <c r="B32" s="35" t="s">
        <v>57</v>
      </c>
    </row>
    <row r="33" spans="2:5" x14ac:dyDescent="0.25">
      <c r="B33" s="14" t="s">
        <v>44</v>
      </c>
      <c r="C33" s="8">
        <v>100</v>
      </c>
      <c r="E33" s="8">
        <v>130</v>
      </c>
    </row>
    <row r="34" spans="2:5" x14ac:dyDescent="0.25">
      <c r="B34" s="14" t="s">
        <v>45</v>
      </c>
      <c r="C34" s="8">
        <v>200</v>
      </c>
      <c r="E34" s="8">
        <v>250</v>
      </c>
    </row>
    <row r="36" spans="2:5" x14ac:dyDescent="0.25">
      <c r="B36" t="s">
        <v>52</v>
      </c>
      <c r="C36" s="33">
        <f>C20-C25</f>
        <v>350</v>
      </c>
      <c r="E36" s="33">
        <f>E20-E25</f>
        <v>367.5</v>
      </c>
    </row>
  </sheetData>
  <mergeCells count="19">
    <mergeCell ref="Y5:Z5"/>
    <mergeCell ref="U5:V5"/>
    <mergeCell ref="R5:S5"/>
    <mergeCell ref="B2:F2"/>
    <mergeCell ref="B3:B4"/>
    <mergeCell ref="D3:D4"/>
    <mergeCell ref="E3:E4"/>
    <mergeCell ref="F3:F4"/>
    <mergeCell ref="O3:P3"/>
    <mergeCell ref="B17:F17"/>
    <mergeCell ref="B18:B19"/>
    <mergeCell ref="D18:D19"/>
    <mergeCell ref="E18:E19"/>
    <mergeCell ref="F18:F19"/>
    <mergeCell ref="H18:I18"/>
    <mergeCell ref="K18:L18"/>
    <mergeCell ref="O18:P18"/>
    <mergeCell ref="K3:L3"/>
    <mergeCell ref="H3:I3"/>
  </mergeCells>
  <pageMargins left="0.7" right="0.7" top="0.75" bottom="0.75" header="0.3" footer="0.3"/>
  <pageSetup orientation="portrait" r:id="rId1"/>
  <ignoredErrors>
    <ignoredError sqref="S9 S11 AC10" formulaRange="1"/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Ratios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Kishor</dc:creator>
  <cp:lastModifiedBy>Kamlesh Kishor</cp:lastModifiedBy>
  <dcterms:created xsi:type="dcterms:W3CDTF">2017-07-09T04:17:10Z</dcterms:created>
  <dcterms:modified xsi:type="dcterms:W3CDTF">2017-07-09T08:15:32Z</dcterms:modified>
</cp:coreProperties>
</file>